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2.xml" ContentType="application/vnd.openxmlformats-officedocument.drawing+xml"/>
  <Override PartName="/xl/worksheets/sheet7.xml" ContentType="application/vnd.openxmlformats-officedocument.spreadsheetml.worksheet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0" yWindow="660" windowWidth="18980" windowHeight="20800" tabRatio="600" firstSheet="0" activeTab="2" autoFilterDateGrouping="1"/>
  </bookViews>
  <sheets>
    <sheet name="Summary" sheetId="1" state="visible" r:id="rId1"/>
    <sheet name="Plotout" sheetId="2" state="visible" r:id="rId2"/>
    <sheet name="CPT data &amp; Bearing Capacity" sheetId="3" state="visible" r:id="rId3"/>
    <sheet name="Schmertman's method (Strip)" sheetId="4" state="visible" r:id="rId4"/>
    <sheet name="Schmertman's method (Square)" sheetId="5" state="visible" r:id="rId5"/>
    <sheet name="Modulus based method (strip)" sheetId="6" state="visible" r:id="rId6"/>
    <sheet name="Modulus based method (square)" sheetId="7" state="visible" r:id="rId7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40">
    <font>
      <name val="Calibri"/>
      <family val="2"/>
      <color theme="1"/>
      <sz val="11"/>
      <scheme val="minor"/>
    </font>
    <font>
      <name val="Arial"/>
      <family val="2"/>
      <color theme="1"/>
      <sz val="11"/>
    </font>
    <font>
      <name val="Arial"/>
      <family val="2"/>
      <i val="1"/>
      <color theme="1"/>
      <sz val="11"/>
    </font>
    <font>
      <name val="Arial"/>
      <family val="2"/>
      <i val="1"/>
      <color theme="1"/>
      <sz val="10"/>
    </font>
    <font>
      <name val="Arial"/>
      <family val="2"/>
      <i val="1"/>
      <color theme="1"/>
      <sz val="10"/>
      <vertAlign val="subscript"/>
    </font>
    <font>
      <name val="Arial"/>
      <family val="2"/>
      <color theme="9" tint="-0.249977111117893"/>
      <sz val="11"/>
    </font>
    <font>
      <name val="Arial"/>
      <family val="2"/>
      <b val="1"/>
      <color theme="1"/>
      <sz val="10"/>
    </font>
    <font>
      <name val="Arial"/>
      <family val="2"/>
      <b val="1"/>
      <i val="1"/>
      <color theme="1"/>
      <sz val="10"/>
    </font>
    <font>
      <name val="Arial"/>
      <family val="2"/>
      <b val="1"/>
      <i val="1"/>
      <color theme="1"/>
      <sz val="10"/>
      <vertAlign val="subscript"/>
    </font>
    <font>
      <name val="Symbol"/>
      <charset val="2"/>
      <family val="1"/>
      <b val="1"/>
      <i val="1"/>
      <color theme="1"/>
      <sz val="10"/>
    </font>
    <font>
      <name val="Arial"/>
      <family val="2"/>
      <b val="1"/>
      <color theme="1"/>
      <sz val="11"/>
    </font>
    <font>
      <name val="Arial"/>
      <family val="2"/>
      <b val="1"/>
      <i val="1"/>
      <color theme="1"/>
      <sz val="11"/>
    </font>
    <font>
      <name val="Arial"/>
      <family val="2"/>
      <b val="1"/>
      <i val="1"/>
      <color theme="1"/>
      <sz val="11"/>
      <vertAlign val="subscript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i val="1"/>
      <color theme="1"/>
      <sz val="11"/>
      <scheme val="minor"/>
    </font>
    <font>
      <name val="Calibri"/>
      <family val="2"/>
      <b val="1"/>
      <i val="1"/>
      <color theme="1"/>
      <sz val="11"/>
      <vertAlign val="subscript"/>
      <scheme val="minor"/>
    </font>
    <font>
      <name val="Calibri"/>
      <family val="2"/>
      <color rgb="FF0070C0"/>
      <sz val="11"/>
      <scheme val="minor"/>
    </font>
    <font>
      <name val="Calibri"/>
      <family val="2"/>
      <b val="1"/>
      <i val="1"/>
      <color rgb="FF0070C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theme="1"/>
      <sz val="11"/>
      <vertAlign val="subscript"/>
      <scheme val="minor"/>
    </font>
    <font>
      <name val="Symbol"/>
      <charset val="2"/>
      <family val="1"/>
      <b val="1"/>
      <i val="1"/>
      <color theme="1"/>
      <sz val="11"/>
    </font>
    <font>
      <name val="Arial"/>
      <family val="2"/>
      <color rgb="FF0070C0"/>
      <sz val="11"/>
    </font>
    <font>
      <name val="Times New Roman"/>
      <family val="1"/>
      <color theme="1"/>
      <sz val="11"/>
    </font>
    <font>
      <name val="Times New Roman"/>
      <family val="1"/>
      <b val="1"/>
      <i val="1"/>
      <color theme="1"/>
      <sz val="11"/>
    </font>
    <font>
      <name val="Calibri"/>
      <family val="2"/>
      <color theme="1"/>
      <sz val="11"/>
      <vertAlign val="subscript"/>
      <scheme val="minor"/>
    </font>
    <font>
      <name val="Symbol"/>
      <charset val="2"/>
      <family val="1"/>
      <i val="1"/>
      <color theme="1"/>
      <sz val="11"/>
    </font>
    <font>
      <name val="Symbol"/>
      <charset val="2"/>
      <family val="1"/>
      <color theme="1"/>
      <sz val="11"/>
    </font>
    <font>
      <name val="Calibri"/>
      <family val="2"/>
      <b val="1"/>
      <color theme="1"/>
      <sz val="11"/>
      <vertAlign val="subscript"/>
      <scheme val="minor"/>
    </font>
    <font>
      <name val="Calibri"/>
      <family val="2"/>
      <color theme="1"/>
      <sz val="11"/>
      <vertAlign val="superscript"/>
      <scheme val="minor"/>
    </font>
    <font>
      <name val="Calibri"/>
      <family val="2"/>
      <b val="1"/>
      <color theme="1"/>
      <sz val="11"/>
      <vertAlign val="superscript"/>
      <scheme val="minor"/>
    </font>
    <font>
      <name val="Calibri"/>
      <family val="2"/>
      <b val="1"/>
      <i val="1"/>
      <color theme="1"/>
      <sz val="11"/>
      <vertAlign val="superscript"/>
      <scheme val="minor"/>
    </font>
    <font>
      <name val="Symbol"/>
      <charset val="2"/>
      <family val="1"/>
      <b val="1"/>
      <i val="1"/>
      <color theme="1"/>
      <sz val="11"/>
      <vertAlign val="subscript"/>
    </font>
    <font>
      <name val="Times New Roman"/>
      <family val="1"/>
      <b val="1"/>
      <color theme="1"/>
      <sz val="11"/>
    </font>
    <font>
      <name val="Times New Roman"/>
      <family val="1"/>
      <color theme="1"/>
      <sz val="11"/>
      <vertAlign val="subscript"/>
    </font>
    <font>
      <name val="Times New Roman"/>
      <family val="1"/>
      <i val="1"/>
      <color theme="1"/>
      <sz val="11"/>
    </font>
    <font>
      <name val="Times New Roman"/>
      <family val="1"/>
      <color theme="4"/>
      <sz val="11"/>
    </font>
    <font>
      <name val="Times New Roman"/>
      <family val="1"/>
      <b val="1"/>
      <color theme="1"/>
      <sz val="11"/>
      <vertAlign val="subscript"/>
    </font>
    <font>
      <name val="Times New Roman"/>
      <family val="1"/>
      <color theme="0"/>
      <sz val="11"/>
    </font>
    <font>
      <name val="Arial"/>
      <family val="2"/>
      <color theme="9"/>
      <sz val="11"/>
    </font>
  </fonts>
  <fills count="9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C000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3" borderId="0" applyAlignment="1" pivotButton="0" quotePrefix="0" xfId="0">
      <alignment horizontal="center"/>
    </xf>
    <xf numFmtId="0" fontId="1" fillId="3" borderId="1" applyAlignment="1" pivotButton="0" quotePrefix="0" xfId="0">
      <alignment horizontal="center"/>
    </xf>
    <xf numFmtId="0" fontId="1" fillId="3" borderId="0" applyAlignment="1" pivotButton="0" quotePrefix="0" xfId="0">
      <alignment horizontal="center" vertical="center"/>
    </xf>
    <xf numFmtId="0" fontId="3" fillId="3" borderId="2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left"/>
    </xf>
    <xf numFmtId="0" fontId="5" fillId="3" borderId="0" applyAlignment="1" pivotButton="0" quotePrefix="0" xfId="0">
      <alignment horizontal="left"/>
    </xf>
    <xf numFmtId="164" fontId="1" fillId="3" borderId="0" applyAlignment="1" pivotButton="0" quotePrefix="0" xfId="0">
      <alignment horizontal="center"/>
    </xf>
    <xf numFmtId="164" fontId="1" fillId="3" borderId="1" applyAlignment="1" pivotButton="0" quotePrefix="0" xfId="0">
      <alignment horizontal="center"/>
    </xf>
    <xf numFmtId="11" fontId="1" fillId="3" borderId="0" applyAlignment="1" pivotButton="0" quotePrefix="0" xfId="0">
      <alignment horizontal="center"/>
    </xf>
    <xf numFmtId="165" fontId="1" fillId="4" borderId="3" applyAlignment="1" pivotButton="0" quotePrefix="0" xfId="0">
      <alignment horizontal="center"/>
    </xf>
    <xf numFmtId="0" fontId="14" fillId="0" borderId="0" pivotButton="0" quotePrefix="0" xfId="0"/>
    <xf numFmtId="2" fontId="0" fillId="0" borderId="0" pivotButton="0" quotePrefix="0" xfId="0"/>
    <xf numFmtId="0" fontId="0" fillId="0" borderId="5" pivotButton="0" quotePrefix="0" xfId="0"/>
    <xf numFmtId="0" fontId="6" fillId="2" borderId="5" applyAlignment="1" pivotButton="0" quotePrefix="0" xfId="0">
      <alignment horizontal="center"/>
    </xf>
    <xf numFmtId="0" fontId="0" fillId="0" borderId="5" applyAlignment="1" pivotButton="0" quotePrefix="0" xfId="0">
      <alignment horizontal="center" vertical="center"/>
    </xf>
    <xf numFmtId="0" fontId="1" fillId="3" borderId="5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8" fillId="0" borderId="5" applyAlignment="1" pivotButton="0" quotePrefix="0" xfId="0">
      <alignment horizontal="center"/>
    </xf>
    <xf numFmtId="0" fontId="17" fillId="0" borderId="5" applyAlignment="1" pivotButton="0" quotePrefix="0" xfId="0">
      <alignment horizontal="center"/>
    </xf>
    <xf numFmtId="0" fontId="22" fillId="3" borderId="5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1" fontId="0" fillId="0" borderId="4" applyAlignment="1" pivotButton="0" quotePrefix="0" xfId="0">
      <alignment horizontal="center"/>
    </xf>
    <xf numFmtId="0" fontId="0" fillId="0" borderId="4" pivotButton="0" quotePrefix="0" xfId="0"/>
    <xf numFmtId="2" fontId="0" fillId="0" borderId="4" applyAlignment="1" pivotButton="0" quotePrefix="0" xfId="0">
      <alignment horizontal="center"/>
    </xf>
    <xf numFmtId="0" fontId="14" fillId="0" borderId="5" pivotButton="0" quotePrefix="0" xfId="0"/>
    <xf numFmtId="0" fontId="23" fillId="0" borderId="9" applyAlignment="1" pivotButton="0" quotePrefix="0" xfId="0">
      <alignment horizontal="center"/>
    </xf>
    <xf numFmtId="0" fontId="23" fillId="0" borderId="5" applyAlignment="1" pivotButton="0" quotePrefix="0" xfId="0">
      <alignment horizontal="center"/>
    </xf>
    <xf numFmtId="0" fontId="23" fillId="0" borderId="5" applyAlignment="1" pivotButton="0" quotePrefix="0" xfId="0">
      <alignment horizontal="center" vertical="center"/>
    </xf>
    <xf numFmtId="165" fontId="23" fillId="0" borderId="5" applyAlignment="1" pivotButton="0" quotePrefix="0" xfId="0">
      <alignment horizontal="center"/>
    </xf>
    <xf numFmtId="164" fontId="23" fillId="0" borderId="5" pivotButton="0" quotePrefix="0" xfId="0"/>
    <xf numFmtId="164" fontId="24" fillId="0" borderId="5" applyAlignment="1" pivotButton="0" quotePrefix="0" xfId="0">
      <alignment horizontal="center"/>
    </xf>
    <xf numFmtId="165" fontId="23" fillId="0" borderId="5" pivotButton="0" quotePrefix="0" xfId="0"/>
    <xf numFmtId="0" fontId="23" fillId="3" borderId="5" applyAlignment="1" pivotButton="0" quotePrefix="0" xfId="0">
      <alignment horizontal="center"/>
    </xf>
    <xf numFmtId="165" fontId="23" fillId="3" borderId="5" applyAlignment="1" pivotButton="0" quotePrefix="0" xfId="0">
      <alignment horizontal="center"/>
    </xf>
    <xf numFmtId="0" fontId="23" fillId="0" borderId="5" pivotButton="0" quotePrefix="0" xfId="0"/>
    <xf numFmtId="2" fontId="23" fillId="0" borderId="5" pivotButton="0" quotePrefix="0" xfId="0"/>
    <xf numFmtId="0" fontId="23" fillId="0" borderId="10" applyAlignment="1" pivotButton="0" quotePrefix="0" xfId="0">
      <alignment horizontal="center"/>
    </xf>
    <xf numFmtId="0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0" fontId="14" fillId="6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165" fontId="0" fillId="0" borderId="11" applyAlignment="1" pivotButton="0" quotePrefix="0" xfId="0">
      <alignment horizontal="center" vertical="center"/>
    </xf>
    <xf numFmtId="165" fontId="0" fillId="0" borderId="16" applyAlignment="1" pivotButton="0" quotePrefix="0" xfId="0">
      <alignment horizontal="center" vertical="center"/>
    </xf>
    <xf numFmtId="1" fontId="0" fillId="5" borderId="0" applyAlignment="1" pivotButton="0" quotePrefix="0" xfId="0">
      <alignment horizontal="center" vertical="center"/>
    </xf>
    <xf numFmtId="1" fontId="0" fillId="4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5" borderId="0" applyAlignment="1" pivotButton="0" quotePrefix="0" xfId="0">
      <alignment horizontal="center" vertical="center"/>
    </xf>
    <xf numFmtId="1" fontId="17" fillId="0" borderId="5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165" fontId="0" fillId="0" borderId="4" applyAlignment="1" pivotButton="0" quotePrefix="0" xfId="0">
      <alignment horizontal="center"/>
    </xf>
    <xf numFmtId="0" fontId="23" fillId="0" borderId="16" applyAlignment="1" pivotButton="0" quotePrefix="0" xfId="0">
      <alignment horizontal="center"/>
    </xf>
    <xf numFmtId="0" fontId="0" fillId="0" borderId="8" applyAlignment="1" pivotButton="0" quotePrefix="0" xfId="0">
      <alignment horizontal="center" vertical="center"/>
    </xf>
    <xf numFmtId="0" fontId="0" fillId="0" borderId="8" pivotButton="0" quotePrefix="0" xfId="0"/>
    <xf numFmtId="0" fontId="1" fillId="3" borderId="8" applyAlignment="1" pivotButton="0" quotePrefix="0" xfId="0">
      <alignment horizontal="center"/>
    </xf>
    <xf numFmtId="0" fontId="15" fillId="2" borderId="5" applyAlignment="1" pivotButton="0" quotePrefix="0" xfId="0">
      <alignment horizontal="center"/>
    </xf>
    <xf numFmtId="0" fontId="15" fillId="2" borderId="5" applyAlignment="1" pivotButton="0" quotePrefix="0" xfId="0">
      <alignment horizontal="center" vertical="center"/>
    </xf>
    <xf numFmtId="165" fontId="13" fillId="5" borderId="5" applyAlignment="1" pivotButton="0" quotePrefix="0" xfId="0">
      <alignment horizontal="center"/>
    </xf>
    <xf numFmtId="2" fontId="23" fillId="3" borderId="5" applyAlignment="1" pivotButton="0" quotePrefix="0" xfId="0">
      <alignment horizontal="center"/>
    </xf>
    <xf numFmtId="0" fontId="0" fillId="2" borderId="5" applyAlignment="1" pivotButton="0" quotePrefix="0" xfId="0">
      <alignment horizontal="center" vertical="center"/>
    </xf>
    <xf numFmtId="2" fontId="23" fillId="0" borderId="5" applyAlignment="1" pivotButton="0" quotePrefix="0" xfId="0">
      <alignment horizontal="center"/>
    </xf>
    <xf numFmtId="1" fontId="1" fillId="3" borderId="0" applyAlignment="1" pivotButton="0" quotePrefix="0" xfId="0">
      <alignment horizontal="left"/>
    </xf>
    <xf numFmtId="0" fontId="7" fillId="0" borderId="0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/>
    </xf>
    <xf numFmtId="0" fontId="7" fillId="2" borderId="17" applyAlignment="1" pivotButton="0" quotePrefix="0" xfId="0">
      <alignment horizontal="center" vertical="center" wrapText="1"/>
    </xf>
    <xf numFmtId="0" fontId="6" fillId="2" borderId="17" applyAlignment="1" pivotButton="0" quotePrefix="0" xfId="0">
      <alignment horizontal="center" vertical="center" wrapText="1"/>
    </xf>
    <xf numFmtId="0" fontId="10" fillId="2" borderId="0" applyAlignment="1" pivotButton="0" quotePrefix="0" xfId="0">
      <alignment horizontal="center" vertical="center"/>
    </xf>
    <xf numFmtId="0" fontId="1" fillId="3" borderId="18" applyAlignment="1" pivotButton="0" quotePrefix="0" xfId="0">
      <alignment horizontal="center"/>
    </xf>
    <xf numFmtId="0" fontId="1" fillId="3" borderId="17" applyAlignment="1" pivotButton="0" quotePrefix="0" xfId="0">
      <alignment horizontal="center"/>
    </xf>
    <xf numFmtId="165" fontId="1" fillId="3" borderId="17" applyAlignment="1" pivotButton="0" quotePrefix="0" xfId="0">
      <alignment horizontal="center"/>
    </xf>
    <xf numFmtId="164" fontId="1" fillId="3" borderId="17" applyAlignment="1" pivotButton="0" quotePrefix="0" xfId="0">
      <alignment horizontal="center"/>
    </xf>
    <xf numFmtId="11" fontId="1" fillId="3" borderId="17" applyAlignment="1" pivotButton="0" quotePrefix="0" xfId="0">
      <alignment horizontal="center"/>
    </xf>
    <xf numFmtId="2" fontId="1" fillId="3" borderId="7" applyAlignment="1" pivotButton="0" quotePrefix="0" xfId="0">
      <alignment horizontal="center"/>
    </xf>
    <xf numFmtId="0" fontId="1" fillId="3" borderId="13" applyAlignment="1" pivotButton="0" quotePrefix="0" xfId="0">
      <alignment horizontal="center"/>
    </xf>
    <xf numFmtId="165" fontId="1" fillId="3" borderId="0" applyAlignment="1" pivotButton="0" quotePrefix="0" xfId="0">
      <alignment horizontal="center"/>
    </xf>
    <xf numFmtId="2" fontId="1" fillId="3" borderId="14" applyAlignment="1" pivotButton="0" quotePrefix="0" xfId="0">
      <alignment horizontal="center"/>
    </xf>
    <xf numFmtId="0" fontId="1" fillId="3" borderId="15" applyAlignment="1" pivotButton="0" quotePrefix="0" xfId="0">
      <alignment horizontal="center"/>
    </xf>
    <xf numFmtId="0" fontId="1" fillId="3" borderId="11" applyAlignment="1" pivotButton="0" quotePrefix="0" xfId="0">
      <alignment horizontal="center"/>
    </xf>
    <xf numFmtId="165" fontId="1" fillId="3" borderId="11" applyAlignment="1" pivotButton="0" quotePrefix="0" xfId="0">
      <alignment horizontal="center"/>
    </xf>
    <xf numFmtId="164" fontId="1" fillId="3" borderId="11" applyAlignment="1" pivotButton="0" quotePrefix="0" xfId="0">
      <alignment horizontal="center"/>
    </xf>
    <xf numFmtId="11" fontId="1" fillId="3" borderId="11" applyAlignment="1" pivotButton="0" quotePrefix="0" xfId="0">
      <alignment horizontal="center"/>
    </xf>
    <xf numFmtId="2" fontId="1" fillId="3" borderId="16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/>
    </xf>
    <xf numFmtId="165" fontId="13" fillId="7" borderId="15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35" fillId="0" borderId="0" applyAlignment="1" pivotButton="0" quotePrefix="0" xfId="0">
      <alignment horizontal="center"/>
    </xf>
    <xf numFmtId="0" fontId="36" fillId="0" borderId="0" applyAlignment="1" pivotButton="0" quotePrefix="0" xfId="0">
      <alignment horizontal="center"/>
    </xf>
    <xf numFmtId="165" fontId="36" fillId="0" borderId="0" applyAlignment="1" pivotButton="0" quotePrefix="0" xfId="0">
      <alignment horizontal="center"/>
    </xf>
    <xf numFmtId="165" fontId="23" fillId="4" borderId="0" applyAlignment="1" pivotButton="0" quotePrefix="0" xfId="0">
      <alignment horizontal="center"/>
    </xf>
    <xf numFmtId="1" fontId="23" fillId="4" borderId="0" applyAlignment="1" pivotButton="0" quotePrefix="0" xfId="0">
      <alignment horizontal="center"/>
    </xf>
    <xf numFmtId="0" fontId="33" fillId="0" borderId="0" applyAlignment="1" pivotButton="0" quotePrefix="0" xfId="0">
      <alignment horizontal="center" wrapText="1"/>
    </xf>
    <xf numFmtId="165" fontId="23" fillId="0" borderId="0" applyAlignment="1" pivotButton="0" quotePrefix="0" xfId="0">
      <alignment horizontal="center"/>
    </xf>
    <xf numFmtId="1" fontId="23" fillId="0" borderId="0" applyAlignment="1" pivotButton="0" quotePrefix="0" xfId="0">
      <alignment horizontal="center"/>
    </xf>
    <xf numFmtId="0" fontId="38" fillId="8" borderId="0" applyAlignment="1" pivotButton="0" quotePrefix="0" xfId="0">
      <alignment horizontal="center"/>
    </xf>
    <xf numFmtId="0" fontId="0" fillId="3" borderId="0" pivotButton="0" quotePrefix="0" xfId="0"/>
    <xf numFmtId="0" fontId="39" fillId="3" borderId="0" applyAlignment="1" pivotButton="0" quotePrefix="0" xfId="0">
      <alignment horizontal="left"/>
    </xf>
    <xf numFmtId="0" fontId="39" fillId="3" borderId="0" applyAlignment="1" pivotButton="0" quotePrefix="0" xfId="0">
      <alignment horizontal="center"/>
    </xf>
    <xf numFmtId="1" fontId="39" fillId="3" borderId="0" applyAlignment="1" pivotButton="0" quotePrefix="0" xfId="0">
      <alignment horizontal="left"/>
    </xf>
    <xf numFmtId="0" fontId="0" fillId="3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/>
    </xf>
    <xf numFmtId="0" fontId="19" fillId="3" borderId="0" applyAlignment="1" pivotButton="0" quotePrefix="0" xfId="0">
      <alignment horizontal="center" vertical="center"/>
    </xf>
    <xf numFmtId="2" fontId="0" fillId="3" borderId="0" applyAlignment="1" pivotButton="0" quotePrefix="0" xfId="0">
      <alignment horizontal="center" vertical="center"/>
    </xf>
    <xf numFmtId="1" fontId="0" fillId="3" borderId="0" applyAlignment="1" pivotButton="0" quotePrefix="0" xfId="0">
      <alignment horizontal="center" vertical="center"/>
    </xf>
    <xf numFmtId="165" fontId="0" fillId="3" borderId="0" applyAlignment="1" pivotButton="0" quotePrefix="0" xfId="0">
      <alignment horizontal="center" vertical="center"/>
    </xf>
    <xf numFmtId="0" fontId="15" fillId="3" borderId="13" applyAlignment="1" pivotButton="0" quotePrefix="0" xfId="0">
      <alignment horizontal="center" vertical="center"/>
    </xf>
    <xf numFmtId="0" fontId="15" fillId="3" borderId="0" applyAlignment="1" pivotButton="0" quotePrefix="0" xfId="0">
      <alignment horizontal="center" vertical="center"/>
    </xf>
    <xf numFmtId="0" fontId="15" fillId="3" borderId="14" applyAlignment="1" pivotButton="0" quotePrefix="0" xfId="0">
      <alignment horizontal="center" vertical="center"/>
    </xf>
    <xf numFmtId="0" fontId="0" fillId="3" borderId="13" applyAlignment="1" pivotButton="0" quotePrefix="0" xfId="0">
      <alignment horizontal="center" vertical="center"/>
    </xf>
    <xf numFmtId="2" fontId="0" fillId="3" borderId="14" applyAlignment="1" pivotButton="0" quotePrefix="0" xfId="0">
      <alignment horizontal="center" vertical="center"/>
    </xf>
    <xf numFmtId="0" fontId="14" fillId="3" borderId="13" applyAlignment="1" pivotButton="0" quotePrefix="0" xfId="0">
      <alignment horizontal="center" vertical="center"/>
    </xf>
    <xf numFmtId="0" fontId="0" fillId="3" borderId="14" applyAlignment="1" pivotButton="0" quotePrefix="0" xfId="0">
      <alignment horizontal="center" vertical="center"/>
    </xf>
    <xf numFmtId="0" fontId="11" fillId="3" borderId="13" applyAlignment="1" pivotButton="0" quotePrefix="0" xfId="0">
      <alignment horizontal="center" vertical="center"/>
    </xf>
    <xf numFmtId="0" fontId="11" fillId="3" borderId="0" applyAlignment="1" pivotButton="0" quotePrefix="0" xfId="0">
      <alignment horizontal="center" vertical="center"/>
    </xf>
    <xf numFmtId="0" fontId="11" fillId="3" borderId="14" applyAlignment="1" pivotButton="0" quotePrefix="0" xfId="0">
      <alignment horizontal="center" vertical="center"/>
    </xf>
    <xf numFmtId="165" fontId="0" fillId="3" borderId="13" applyAlignment="1" pivotButton="0" quotePrefix="0" xfId="0">
      <alignment horizontal="center" vertical="center"/>
    </xf>
    <xf numFmtId="165" fontId="0" fillId="3" borderId="14" applyAlignment="1" pivotButton="0" quotePrefix="0" xfId="0">
      <alignment horizontal="center" vertical="center"/>
    </xf>
    <xf numFmtId="165" fontId="0" fillId="3" borderId="15" applyAlignment="1" pivotButton="0" quotePrefix="0" xfId="0">
      <alignment horizontal="center" vertical="center"/>
    </xf>
    <xf numFmtId="165" fontId="0" fillId="3" borderId="11" applyAlignment="1" pivotButton="0" quotePrefix="0" xfId="0">
      <alignment horizontal="center" vertical="center"/>
    </xf>
    <xf numFmtId="165" fontId="0" fillId="3" borderId="16" applyAlignment="1" pivotButton="0" quotePrefix="0" xfId="0">
      <alignment horizontal="center" vertical="center"/>
    </xf>
    <xf numFmtId="0" fontId="21" fillId="3" borderId="13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/>
    </xf>
    <xf numFmtId="0" fontId="33" fillId="0" borderId="0" applyAlignment="1" pivotButton="0" quotePrefix="0" xfId="0">
      <alignment horizontal="center"/>
    </xf>
    <xf numFmtId="0" fontId="14" fillId="3" borderId="4" applyAlignment="1" pivotButton="0" quotePrefix="0" xfId="0">
      <alignment horizontal="center" vertical="center"/>
    </xf>
    <xf numFmtId="0" fontId="14" fillId="3" borderId="12" applyAlignment="1" pivotButton="0" quotePrefix="0" xfId="0">
      <alignment horizontal="center" vertical="center"/>
    </xf>
    <xf numFmtId="0" fontId="14" fillId="3" borderId="6" applyAlignment="1" pivotButton="0" quotePrefix="0" xfId="0">
      <alignment horizontal="center" vertical="center"/>
    </xf>
    <xf numFmtId="0" fontId="14" fillId="3" borderId="5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dxfs count="45"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theme="7" tint="0.5999633777886288"/>
        </patternFill>
      </fill>
    </dxf>
    <dxf>
      <fill>
        <patternFill>
          <bgColor rgb="FFC0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C00000"/>
        </patternFill>
      </fill>
    </dxf>
    <dxf>
      <font>
        <color rgb="FF9C0006"/>
      </font>
    </dxf>
    <dxf>
      <fill>
        <patternFill>
          <bgColor theme="8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620266425774576"/>
          <y val="0.05092603809139242"/>
          <w val="0.7977742548458462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Summary!$G$24</f>
              <strCache>
                <ptCount val="1"/>
                <pt idx="0">
                  <v>Allowable bearing capacity 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Summary!$G$25:$G$28</f>
              <numCache>
                <formatCode>General</formatCode>
                <ptCount val="4"/>
                <pt idx="0">
                  <v>412</v>
                </pt>
                <pt idx="1">
                  <v>503</v>
                </pt>
                <pt idx="2">
                  <v>573</v>
                </pt>
                <pt idx="3">
                  <v>637</v>
                </pt>
              </numCache>
            </numRef>
          </yVal>
          <smooth val="1"/>
        </ser>
        <ser>
          <idx val="1"/>
          <order val="1"/>
          <tx>
            <strRef>
              <f>Summary!$H$24</f>
              <strCache>
                <ptCount val="1"/>
                <pt idx="0">
                  <v>Applied pressure(kPa)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squar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Summary!$H$25:$H$28</f>
              <numCache>
                <formatCode>General</formatCode>
                <ptCount val="4"/>
                <pt idx="0">
                  <v>2644</v>
                </pt>
                <pt idx="1">
                  <v>669</v>
                </pt>
                <pt idx="2">
                  <v>303</v>
                </pt>
                <pt idx="3">
                  <v>175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Capacity or applied pressure  (kPa)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07858916446196195"/>
              <y val="0.0819937411669695"/>
            </manualLayout>
          </layout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3225563263078885"/>
          <y val="0.07523050003364964"/>
          <w val="0.5261749246938049"/>
          <h val="0.1562510936132984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381504811898513"/>
          <y val="0.05092592592592592"/>
          <w val="0.8126968503937008"/>
          <h val="0.7712809857101196"/>
        </manualLayout>
      </layout>
      <scatterChart>
        <scatterStyle val="smoothMarker"/>
        <varyColors val="0"/>
        <ser>
          <idx val="0"/>
          <order val="0"/>
          <tx>
            <strRef>
              <f>Summary!$K$24</f>
              <strCache>
                <ptCount val="1"/>
                <pt idx="0">
                  <v>Schmertmann's method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diamond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Summary!$K$25:$K$28</f>
              <numCache>
                <formatCode>General</formatCode>
                <ptCount val="4"/>
                <pt idx="0">
                  <v>282</v>
                </pt>
                <pt idx="1">
                  <v>54</v>
                </pt>
                <pt idx="2">
                  <v>23</v>
                </pt>
                <pt idx="3">
                  <v>12</v>
                </pt>
              </numCache>
            </numRef>
          </yVal>
          <smooth val="1"/>
        </ser>
        <ser>
          <idx val="1"/>
          <order val="1"/>
          <tx>
            <strRef>
              <f>Summary!$L$24</f>
              <strCache>
                <ptCount val="1"/>
                <pt idx="0">
                  <v>Modulus based method 1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circ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Summary!$L$25:$L$28</f>
              <numCache>
                <formatCode>General</formatCode>
                <ptCount val="4"/>
                <pt idx="0">
                  <v>92</v>
                </pt>
                <pt idx="1">
                  <v>37</v>
                </pt>
                <pt idx="2">
                  <v>22</v>
                </pt>
                <pt idx="3">
                  <v>15</v>
                </pt>
              </numCache>
            </numRef>
          </yVal>
          <smooth val="1"/>
        </ser>
        <ser>
          <idx val="2"/>
          <order val="2"/>
          <tx>
            <strRef>
              <f>Summary!$M$24</f>
              <strCache>
                <ptCount val="1"/>
                <pt idx="0">
                  <v>Modulus based method 2</v>
                </pt>
              </strCache>
            </strRef>
          </tx>
          <spPr>
            <a:ln w="19050" cap="rnd">
              <a:solidFill>
                <a:schemeClr val="tx1"/>
              </a:solidFill>
              <a:prstDash val="solid"/>
              <a:round/>
            </a:ln>
          </spPr>
          <marker>
            <symbol val="triangle"/>
            <size val="7"/>
            <spPr>
              <a:solidFill>
                <a:schemeClr val="bg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Summary!$M$25:$M$28</f>
              <numCache>
                <formatCode>General</formatCode>
                <ptCount val="4"/>
                <pt idx="0">
                  <v>80</v>
                </pt>
                <pt idx="1">
                  <v>31</v>
                </pt>
                <pt idx="2">
                  <v>17</v>
                </pt>
                <pt idx="3">
                  <v>12</v>
                </pt>
              </numCache>
            </numRef>
          </yVal>
          <smooth val="1"/>
        </ser>
        <ser>
          <idx val="3"/>
          <order val="3"/>
          <tx>
            <strRef>
              <f>Summary!$O$24</f>
              <strCache>
                <ptCount val="1"/>
                <pt idx="0">
                  <v>Criterion</v>
                </pt>
              </strCache>
            </strRef>
          </tx>
          <spPr>
            <a:ln w="19050" cap="rnd">
              <a:solidFill>
                <a:srgbClr val="C00000"/>
              </a:solidFill>
              <a:prstDash val="sysDash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Summary!$D$25:$D$28</f>
              <numCache>
                <formatCode>General</formatCode>
                <ptCount val="4"/>
                <pt idx="0">
                  <v>0.6096</v>
                </pt>
                <pt idx="1">
                  <v>1.2192</v>
                </pt>
                <pt idx="2">
                  <v>1.8288</v>
                </pt>
                <pt idx="3">
                  <v>2.4384</v>
                </pt>
              </numCache>
            </numRef>
          </xVal>
          <yVal>
            <numRef>
              <f>Summary!$O$25:$O$28</f>
              <numCache>
                <formatCode>General</formatCode>
                <ptCount val="4"/>
                <pt idx="0">
                  <v>25</v>
                </pt>
                <pt idx="1">
                  <v>25</v>
                </pt>
                <pt idx="2">
                  <v>25</v>
                </pt>
                <pt idx="3">
                  <v>25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694520048"/>
        <axId val="694522544"/>
      </scatterChart>
      <valAx>
        <axId val="694520048"/>
        <scaling>
          <orientation val="minMax"/>
          <min val="0.3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Footing width (m)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2544"/>
        <crosses val="autoZero"/>
        <crossBetween val="midCat"/>
      </valAx>
      <valAx>
        <axId val="694522544"/>
        <scaling>
          <orientation val="minMax"/>
          <max val="10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CA"/>
                  <a:t>Total settlement (mm)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1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t/>
            </a:r>
            <a:endParaRPr lang="en-US"/>
          </a:p>
        </txPr>
        <crossAx val="694520048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481956662769312"/>
          <y val="0.07952458704323531"/>
          <w val="0.4624875766051673"/>
          <h val="0.2867372011551598"/>
        </manualLayout>
      </layout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1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r>
            <a:t/>
          </a:r>
          <a:endParaRPr lang="en-US"/>
        </a:p>
      </txPr>
    </legend>
    <plotVisOnly val="1"/>
    <dispBlanksAs val="gap"/>
  </chart>
  <spPr>
    <a:noFill/>
    <a:ln w="9525" cap="flat" cmpd="sng" algn="ctr">
      <a:noFill/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_rels/drawing2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image" Target="/xl/media/image3.png" Id="rId1" /><Relationship Type="http://schemas.openxmlformats.org/officeDocument/2006/relationships/image" Target="/xl/media/image4.png" Id="rId2" /><Relationship Type="http://schemas.openxmlformats.org/officeDocument/2006/relationships/image" Target="/xl/media/image5.png" Id="rId3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40482</colOff>
      <row>0</row>
      <rowOff>0</rowOff>
    </from>
    <to>
      <col>7</col>
      <colOff>28576</colOff>
      <row>15</row>
      <rowOff>114300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7</col>
      <colOff>57150</colOff>
      <row>0</row>
      <rowOff>0</rowOff>
    </from>
    <to>
      <col>14</col>
      <colOff>124514</colOff>
      <row>15</row>
      <rowOff>133350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71725"/>
          <a:ext cx="395288" cy="30956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1238250" y="2300287"/>
          <a:ext cx="419101" cy="366713"/>
        </a:xfrm>
        <a:prstGeom prst="rect">
          <avLst/>
        </a:prstGeom>
        <a:noFill/>
        <a:ln>
          <a:prstDash val="solid"/>
        </a:ln>
      </spPr>
    </pic>
    <clientData/>
  </twoCell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>
    <from>
      <col>0</col>
      <colOff>0</colOff>
      <row>15</row>
      <rowOff>100012</rowOff>
    </from>
    <to>
      <col>3</col>
      <colOff>309563</colOff>
      <row>20</row>
      <rowOff>42862</rowOff>
    </to>
    <pic>
      <nvPicPr>
        <cNvPr id="2" name="Picture 1"/>
        <cNvPicPr>
          <a:picLocks noChangeAspect="1" noChangeArrowheads="1"/>
        </cNvPicPr>
      </nvPicPr>
      <blipFill>
        <a:blip r:embed="rId1">
          <clrChange>
            <clrFrom/>
            <clrTo/>
          </clrChange>
        </a:blip>
        <a:srcRect/>
        <a:stretch>
          <a:fillRect/>
        </a:stretch>
      </blipFill>
      <spPr bwMode="auto">
        <a:xfrm>
          <a:off x="0" y="2805112"/>
          <a:ext cx="2433638" cy="89535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0</col>
      <colOff>395287</colOff>
      <row>12</row>
      <rowOff>171450</rowOff>
    </from>
    <to>
      <col>0</col>
      <colOff>790575</colOff>
      <row>14</row>
      <rowOff>119063</rowOff>
    </to>
    <pic>
      <nvPicPr>
        <cNvPr id="3" name="Picture 2"/>
        <cNvPicPr>
          <a:picLocks noChangeAspect="1" noChangeArrowheads="1"/>
        </cNvPicPr>
      </nvPicPr>
      <blipFill>
        <a:blip r:embed="rId2">
          <clrChange>
            <clrFrom/>
            <clrTo/>
          </clrChange>
        </a:blip>
        <a:srcRect/>
        <a:stretch>
          <a:fillRect/>
        </a:stretch>
      </blipFill>
      <spPr bwMode="auto">
        <a:xfrm>
          <a:off x="395287" y="2314575"/>
          <a:ext cx="395288" cy="32861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1</col>
      <colOff>257175</colOff>
      <row>12</row>
      <rowOff>100012</rowOff>
    </from>
    <to>
      <col>2</col>
      <colOff>23813</colOff>
      <row>14</row>
      <rowOff>104775</rowOff>
    </to>
    <pic>
      <nvPicPr>
        <cNvPr id="4" name="Picture 3"/>
        <cNvPicPr>
          <a:picLocks noChangeAspect="1" noChangeArrowheads="1"/>
        </cNvPicPr>
      </nvPicPr>
      <blipFill>
        <a:blip r:embed="rId3">
          <clrChange>
            <clrFrom/>
            <clrTo/>
          </clrChange>
        </a:blip>
        <a:srcRect/>
        <a:stretch>
          <a:fillRect/>
        </a:stretch>
      </blipFill>
      <spPr bwMode="auto">
        <a:xfrm>
          <a:off x="1171575" y="2243137"/>
          <a:ext cx="376238" cy="385763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35"/>
  <sheetViews>
    <sheetView workbookViewId="0">
      <selection activeCell="K6" sqref="K6"/>
    </sheetView>
  </sheetViews>
  <sheetFormatPr baseColWidth="10" defaultColWidth="9" defaultRowHeight="14"/>
  <cols>
    <col width="9" customWidth="1" style="124" min="1" max="1"/>
    <col width="13.5" bestFit="1" customWidth="1" style="124" min="2" max="2"/>
    <col width="15.6640625" customWidth="1" style="124" min="3" max="3"/>
    <col width="19.5" customWidth="1" style="124" min="4" max="4"/>
    <col width="15" bestFit="1" customWidth="1" style="124" min="5" max="5"/>
    <col width="17" bestFit="1" customWidth="1" style="124" min="6" max="6"/>
    <col width="9" customWidth="1" style="124" min="7" max="9"/>
    <col width="13.5" bestFit="1" customWidth="1" style="124" min="10" max="10"/>
    <col width="16" customWidth="1" style="124" min="11" max="12"/>
    <col width="14.83203125" customWidth="1" style="124" min="13" max="13"/>
    <col width="12.5" customWidth="1" style="124" min="14" max="14"/>
    <col width="18.5" bestFit="1" customWidth="1" style="124" min="15" max="15"/>
    <col width="19.83203125" bestFit="1" customWidth="1" style="124" min="16" max="17"/>
    <col width="9" customWidth="1" style="124" min="18" max="16384"/>
  </cols>
  <sheetData>
    <row r="1">
      <c r="A1" s="125" t="inlineStr">
        <is>
          <t>Input</t>
        </is>
      </c>
    </row>
    <row r="2" ht="18" customHeight="1">
      <c r="A2" s="89" t="inlineStr">
        <is>
          <t>Soil</t>
        </is>
      </c>
      <c r="B2" s="124" t="inlineStr">
        <is>
          <t>Water table</t>
        </is>
      </c>
      <c r="C2" s="124" t="inlineStr">
        <is>
          <t>Dw (ft)=</t>
        </is>
      </c>
      <c r="D2" s="90" t="n">
        <v>15</v>
      </c>
      <c r="E2" s="124" t="inlineStr">
        <is>
          <t>Dw (m)=</t>
        </is>
      </c>
      <c r="F2" s="90">
        <f>D2*0.3048</f>
        <v/>
      </c>
    </row>
    <row r="3">
      <c r="B3" s="124" t="inlineStr">
        <is>
          <t>Soil above water</t>
        </is>
      </c>
      <c r="C3" s="124" t="inlineStr">
        <is>
          <t>g (kN/m3)</t>
        </is>
      </c>
      <c r="D3" s="90" t="n">
        <v>17</v>
      </c>
    </row>
    <row r="4" ht="18" customHeight="1">
      <c r="B4" s="124" t="inlineStr">
        <is>
          <t>Soil below water</t>
        </is>
      </c>
      <c r="C4" s="124" t="inlineStr">
        <is>
          <t>gsat (kN/m3)</t>
        </is>
      </c>
      <c r="D4" s="90" t="n">
        <v>19</v>
      </c>
    </row>
    <row r="6" ht="18" customHeight="1">
      <c r="A6" s="89" t="inlineStr">
        <is>
          <t>Foundation</t>
        </is>
      </c>
      <c r="B6" s="124" t="inlineStr">
        <is>
          <t>Depth of footing</t>
        </is>
      </c>
      <c r="C6" s="124" t="inlineStr">
        <is>
          <t>Df (in)=</t>
        </is>
      </c>
      <c r="D6" s="90" t="n">
        <v>18</v>
      </c>
      <c r="E6" s="124" t="inlineStr">
        <is>
          <t>Df (m)=</t>
        </is>
      </c>
      <c r="F6" s="90">
        <f>D6*0.0254</f>
        <v/>
      </c>
    </row>
    <row r="7" ht="18" customHeight="1">
      <c r="A7" s="89" t="n"/>
      <c r="C7" s="124" t="inlineStr">
        <is>
          <t>gc (pcf)</t>
        </is>
      </c>
      <c r="D7" s="90" t="n">
        <v>150</v>
      </c>
      <c r="E7" s="124" t="inlineStr">
        <is>
          <t>gc (kN/m3)</t>
        </is>
      </c>
      <c r="F7" s="91">
        <f>D7/62.4*9.81</f>
        <v/>
      </c>
      <c r="L7" s="124" t="n"/>
    </row>
    <row r="8">
      <c r="A8" s="89" t="n"/>
      <c r="C8" s="124" t="inlineStr">
        <is>
          <t>t (year)</t>
        </is>
      </c>
      <c r="D8" s="90" t="n">
        <v>0.1</v>
      </c>
      <c r="F8" s="91" t="n"/>
    </row>
    <row r="9">
      <c r="A9" s="89" t="n"/>
      <c r="D9" s="90" t="n"/>
      <c r="F9" s="91" t="n"/>
    </row>
    <row r="10">
      <c r="C10" s="124" t="inlineStr">
        <is>
          <t>B (ft)</t>
        </is>
      </c>
      <c r="D10" s="124" t="inlineStr">
        <is>
          <t>B (m)</t>
        </is>
      </c>
      <c r="E10" s="124" t="inlineStr">
        <is>
          <t>L (ft)</t>
        </is>
      </c>
      <c r="F10" s="124" t="inlineStr">
        <is>
          <t>L (m)</t>
        </is>
      </c>
    </row>
    <row r="11">
      <c r="B11" s="124" t="inlineStr">
        <is>
          <t>Square footing</t>
        </is>
      </c>
      <c r="C11" s="97" t="n">
        <v>7</v>
      </c>
      <c r="D11" s="97">
        <f>+C11*0.3048</f>
        <v/>
      </c>
      <c r="E11" s="90">
        <f>C11</f>
        <v/>
      </c>
      <c r="F11" s="90">
        <f>D11</f>
        <v/>
      </c>
      <c r="L11" s="90" t="n"/>
    </row>
    <row r="12">
      <c r="B12" s="124" t="inlineStr">
        <is>
          <t>strip footing</t>
        </is>
      </c>
      <c r="C12" s="97" t="n">
        <v>1.5</v>
      </c>
      <c r="D12" s="97">
        <f>+C12*0.3048</f>
        <v/>
      </c>
      <c r="E12" s="90">
        <f>C12*10</f>
        <v/>
      </c>
      <c r="F12" s="90">
        <f>D12</f>
        <v/>
      </c>
    </row>
    <row r="14">
      <c r="C14" s="125" t="inlineStr">
        <is>
          <t>Vertical bearing capacity</t>
        </is>
      </c>
      <c r="H14" s="125" t="n"/>
      <c r="I14" s="125" t="inlineStr">
        <is>
          <t>Shear resistance</t>
        </is>
      </c>
    </row>
    <row r="15" ht="18" customHeight="1">
      <c r="A15" s="125" t="inlineStr">
        <is>
          <t>Output</t>
        </is>
      </c>
      <c r="C15" s="125" t="inlineStr">
        <is>
          <t>FS</t>
        </is>
      </c>
      <c r="D15" s="125" t="inlineStr">
        <is>
          <t>qall (kPa)</t>
        </is>
      </c>
      <c r="E15" s="125" t="inlineStr">
        <is>
          <t>Qall (Kn or kn/m)</t>
        </is>
      </c>
      <c r="F15" s="125" t="inlineStr">
        <is>
          <t>P+Wf (kN or Kn/m)</t>
        </is>
      </c>
      <c r="G15" s="124" t="inlineStr">
        <is>
          <t>p (kPa)</t>
        </is>
      </c>
      <c r="H15" s="125" t="inlineStr">
        <is>
          <t>Check</t>
        </is>
      </c>
      <c r="I15" s="125" t="inlineStr">
        <is>
          <t>FS</t>
        </is>
      </c>
      <c r="J15" s="125" t="inlineStr">
        <is>
          <t>Va (Kn)</t>
        </is>
      </c>
    </row>
    <row r="16">
      <c r="B16" s="124" t="inlineStr">
        <is>
          <t>Square footing</t>
        </is>
      </c>
      <c r="C16" s="90" t="n">
        <v>3</v>
      </c>
      <c r="D16" s="92">
        <f>'CPT data &amp; Bearing Capacity'!Z17</f>
        <v/>
      </c>
      <c r="E16" s="93">
        <f>'CPT data &amp; Bearing Capacity'!Z18</f>
        <v/>
      </c>
      <c r="F16" s="93">
        <f>'CPT data &amp; Bearing Capacity'!AB18</f>
        <v/>
      </c>
      <c r="G16" s="93">
        <f>F16/D11^2</f>
        <v/>
      </c>
      <c r="H16" s="93">
        <f>IF(F16&lt;E16, "Pass", "Fail")</f>
        <v/>
      </c>
      <c r="I16" s="90" t="n">
        <v>1.5</v>
      </c>
      <c r="J16" s="92">
        <f>'CPT data &amp; Bearing Capacity'!Y31</f>
        <v/>
      </c>
    </row>
    <row r="17">
      <c r="B17" s="124" t="inlineStr">
        <is>
          <t>strip footing</t>
        </is>
      </c>
      <c r="C17" s="90" t="n">
        <v>3</v>
      </c>
      <c r="D17" s="92">
        <f>'CPT data &amp; Bearing Capacity'!AE17</f>
        <v/>
      </c>
      <c r="E17" s="93">
        <f>'CPT data &amp; Bearing Capacity'!AE18</f>
        <v/>
      </c>
      <c r="F17" s="93">
        <f>'CPT data &amp; Bearing Capacity'!AG18</f>
        <v/>
      </c>
      <c r="G17" s="93">
        <f>F17/D12</f>
        <v/>
      </c>
      <c r="H17" s="93">
        <f>IF(F17&lt;E17, "Pass", "Fail")</f>
        <v/>
      </c>
    </row>
    <row r="18">
      <c r="C18" s="125" t="inlineStr">
        <is>
          <t>Settlement (mm)</t>
        </is>
      </c>
      <c r="F18" s="125" t="n"/>
    </row>
    <row r="19" ht="30" customHeight="1">
      <c r="C19" s="94" t="inlineStr">
        <is>
          <t>Schmertmann's method</t>
        </is>
      </c>
      <c r="D19" s="94" t="inlineStr">
        <is>
          <t>Modulus based method 1</t>
        </is>
      </c>
      <c r="E19" s="94" t="inlineStr">
        <is>
          <t>Modulus based method 2</t>
        </is>
      </c>
      <c r="F19" s="125" t="inlineStr">
        <is>
          <t>Check</t>
        </is>
      </c>
    </row>
    <row r="20">
      <c r="B20" s="124" t="inlineStr">
        <is>
          <t>Square footing</t>
        </is>
      </c>
      <c r="C20" s="92">
        <f>'Schmertman''s method (Square)'!$I$11</f>
        <v/>
      </c>
      <c r="D20" s="92">
        <f>'Modulus based method (square)'!W2</f>
        <v/>
      </c>
      <c r="E20" s="92">
        <f>'Modulus based method (square)'!X2</f>
        <v/>
      </c>
      <c r="F20" s="93">
        <f>IF(MAX(C20,D20,E20)&lt;25, "Pass", "Fail")</f>
        <v/>
      </c>
    </row>
    <row r="21">
      <c r="B21" s="124" t="inlineStr">
        <is>
          <t>strip footing</t>
        </is>
      </c>
      <c r="C21" s="92">
        <f>'Schmertman''s method (Strip)'!I11</f>
        <v/>
      </c>
      <c r="D21" s="92">
        <f>'Modulus based method (strip)'!W2</f>
        <v/>
      </c>
      <c r="E21" s="92">
        <f>'Modulus based method (strip)'!X2</f>
        <v/>
      </c>
      <c r="F21" s="93">
        <f>IF(MAX(C21,D21,E21)&lt;25, "Pass", "Fail")</f>
        <v/>
      </c>
    </row>
    <row r="22">
      <c r="C22" s="95" t="n"/>
      <c r="D22" s="95" t="n"/>
      <c r="E22" s="95" t="n"/>
      <c r="F22" s="96" t="n"/>
    </row>
    <row r="23">
      <c r="A23" s="125" t="inlineStr">
        <is>
          <t>Summary</t>
        </is>
      </c>
      <c r="G23" s="125" t="inlineStr">
        <is>
          <t>Ultimate limit state</t>
        </is>
      </c>
      <c r="K23" s="125" t="inlineStr">
        <is>
          <t>Servicability limit state (1 inch)</t>
        </is>
      </c>
    </row>
    <row r="24" ht="30" customHeight="1">
      <c r="B24" s="124" t="inlineStr">
        <is>
          <t>Square footing</t>
        </is>
      </c>
      <c r="C24" s="124" t="inlineStr">
        <is>
          <t>B (ft)</t>
        </is>
      </c>
      <c r="D24" s="124" t="inlineStr">
        <is>
          <t>B (m)</t>
        </is>
      </c>
      <c r="E24" s="124" t="inlineStr">
        <is>
          <t>L (ft)</t>
        </is>
      </c>
      <c r="F24" s="124" t="inlineStr">
        <is>
          <t>L (m)</t>
        </is>
      </c>
      <c r="G24" s="125" t="inlineStr">
        <is>
          <t>Allowable bearing capacity (kPa)</t>
        </is>
      </c>
      <c r="H24" s="125" t="inlineStr">
        <is>
          <t>Applied pressure(kPa)</t>
        </is>
      </c>
      <c r="I24" s="125" t="inlineStr">
        <is>
          <t>Check</t>
        </is>
      </c>
      <c r="J24" s="125" t="inlineStr">
        <is>
          <t>Va (Kn)</t>
        </is>
      </c>
      <c r="K24" s="94" t="inlineStr">
        <is>
          <t>Schmertmann's method</t>
        </is>
      </c>
      <c r="L24" s="94" t="inlineStr">
        <is>
          <t>Modulus based method 1</t>
        </is>
      </c>
      <c r="M24" s="94" t="inlineStr">
        <is>
          <t>Modulus based method 2</t>
        </is>
      </c>
      <c r="N24" s="125" t="inlineStr">
        <is>
          <t>Check</t>
        </is>
      </c>
      <c r="O24" s="124" t="inlineStr">
        <is>
          <t>Criterion</t>
        </is>
      </c>
    </row>
    <row r="25">
      <c r="C25" s="124" t="n">
        <v>2</v>
      </c>
      <c r="D25" s="124">
        <f>+C25*0.3048</f>
        <v/>
      </c>
      <c r="E25" s="124">
        <f>C25</f>
        <v/>
      </c>
      <c r="F25" s="124">
        <f>D25</f>
        <v/>
      </c>
      <c r="G25" s="124" t="n">
        <v>412</v>
      </c>
      <c r="H25" s="124" t="n">
        <v>2644</v>
      </c>
      <c r="I25" s="124" t="inlineStr">
        <is>
          <t>Fail</t>
        </is>
      </c>
      <c r="J25" s="124" t="n">
        <v>449</v>
      </c>
      <c r="K25" s="124" t="n">
        <v>282</v>
      </c>
      <c r="L25" s="124" t="n">
        <v>92</v>
      </c>
      <c r="M25" s="124" t="n">
        <v>80</v>
      </c>
      <c r="N25" s="124" t="inlineStr">
        <is>
          <t>Fail</t>
        </is>
      </c>
      <c r="O25" s="124" t="n">
        <v>25</v>
      </c>
    </row>
    <row r="26">
      <c r="C26" s="124" t="n">
        <v>4</v>
      </c>
      <c r="D26" s="124">
        <f>+C26*0.3048</f>
        <v/>
      </c>
      <c r="E26" s="124">
        <f>C26</f>
        <v/>
      </c>
      <c r="F26" s="124">
        <f>D26</f>
        <v/>
      </c>
      <c r="G26" s="124" t="n">
        <v>503</v>
      </c>
      <c r="H26" s="124" t="n">
        <v>669</v>
      </c>
      <c r="I26" s="124" t="inlineStr">
        <is>
          <t>Fail</t>
        </is>
      </c>
      <c r="J26" s="124" t="n">
        <v>456</v>
      </c>
      <c r="K26" s="124" t="n">
        <v>54</v>
      </c>
      <c r="L26" s="124" t="n">
        <v>37</v>
      </c>
      <c r="M26" s="124" t="n">
        <v>31</v>
      </c>
      <c r="N26" s="124" t="inlineStr">
        <is>
          <t>Fail</t>
        </is>
      </c>
      <c r="O26" s="124" t="n">
        <v>25</v>
      </c>
    </row>
    <row r="27">
      <c r="C27" s="124" t="n">
        <v>6</v>
      </c>
      <c r="D27" s="124">
        <f>+C27*0.3048</f>
        <v/>
      </c>
      <c r="E27" s="124">
        <f>C27</f>
        <v/>
      </c>
      <c r="F27" s="124">
        <f>D27</f>
        <v/>
      </c>
      <c r="G27" s="124" t="n">
        <v>573</v>
      </c>
      <c r="H27" s="124" t="n">
        <v>303</v>
      </c>
      <c r="I27" s="124" t="inlineStr">
        <is>
          <t>Pass</t>
        </is>
      </c>
      <c r="J27" s="124" t="n">
        <v>466</v>
      </c>
      <c r="K27" s="124" t="n">
        <v>23</v>
      </c>
      <c r="L27" s="124" t="n">
        <v>22</v>
      </c>
      <c r="M27" s="124" t="n">
        <v>17</v>
      </c>
      <c r="N27" s="124" t="inlineStr">
        <is>
          <t>Pass</t>
        </is>
      </c>
      <c r="O27" s="124" t="n">
        <v>25</v>
      </c>
    </row>
    <row r="28">
      <c r="C28" s="124" t="n">
        <v>8</v>
      </c>
      <c r="D28" s="124">
        <f>+C28*0.3048</f>
        <v/>
      </c>
      <c r="E28" s="124">
        <f>C28</f>
        <v/>
      </c>
      <c r="F28" s="124">
        <f>D28</f>
        <v/>
      </c>
      <c r="G28" s="124" t="n">
        <v>637</v>
      </c>
      <c r="H28" s="124" t="n">
        <v>175</v>
      </c>
      <c r="I28" s="124" t="inlineStr">
        <is>
          <t>Pass</t>
        </is>
      </c>
      <c r="J28" s="124" t="n">
        <v>480</v>
      </c>
      <c r="K28" s="124" t="n">
        <v>12</v>
      </c>
      <c r="L28" s="124" t="n">
        <v>15</v>
      </c>
      <c r="M28" s="124" t="n">
        <v>12</v>
      </c>
      <c r="N28" s="124" t="inlineStr">
        <is>
          <t>Pass</t>
        </is>
      </c>
      <c r="O28" s="124" t="n">
        <v>25</v>
      </c>
    </row>
    <row r="31" ht="32" customHeight="1">
      <c r="B31" s="124" t="inlineStr">
        <is>
          <t>Strip footing</t>
        </is>
      </c>
      <c r="C31" s="124" t="inlineStr">
        <is>
          <t>B (ft)</t>
        </is>
      </c>
      <c r="D31" s="124" t="inlineStr">
        <is>
          <t>B (m)</t>
        </is>
      </c>
      <c r="E31" s="124" t="inlineStr">
        <is>
          <t>L (ft)</t>
        </is>
      </c>
      <c r="F31" s="124" t="inlineStr">
        <is>
          <t>L (m)</t>
        </is>
      </c>
      <c r="G31" s="125" t="inlineStr">
        <is>
          <t>qall (kPa)</t>
        </is>
      </c>
      <c r="H31" s="125" t="inlineStr">
        <is>
          <t>p(kPa)</t>
        </is>
      </c>
      <c r="I31" s="125" t="inlineStr">
        <is>
          <t>Check</t>
        </is>
      </c>
      <c r="J31" s="125" t="inlineStr">
        <is>
          <t>Va (Kn)</t>
        </is>
      </c>
      <c r="K31" s="94" t="inlineStr">
        <is>
          <t>Schmertmann's method</t>
        </is>
      </c>
      <c r="L31" s="94" t="inlineStr">
        <is>
          <t>Modulus based method 1</t>
        </is>
      </c>
      <c r="M31" s="94" t="inlineStr">
        <is>
          <t>Modulus based method 2</t>
        </is>
      </c>
      <c r="N31" s="125" t="inlineStr">
        <is>
          <t>Check</t>
        </is>
      </c>
    </row>
    <row r="32">
      <c r="C32" s="124" t="n">
        <v>1.5</v>
      </c>
      <c r="D32" s="124">
        <f>+C32*0.3048</f>
        <v/>
      </c>
      <c r="E32" s="124">
        <f>C32*10</f>
        <v/>
      </c>
      <c r="F32" s="124">
        <f>D32</f>
        <v/>
      </c>
      <c r="G32" s="124" t="n">
        <v>266</v>
      </c>
      <c r="H32" s="124" t="n">
        <v>170</v>
      </c>
      <c r="I32" s="124" t="inlineStr">
        <is>
          <t>Pass</t>
        </is>
      </c>
      <c r="K32" s="124" t="n">
        <v>4.8</v>
      </c>
      <c r="L32" s="124" t="n">
        <v>8.1</v>
      </c>
      <c r="M32" s="124" t="n">
        <v>6.6</v>
      </c>
      <c r="N32" s="124" t="inlineStr">
        <is>
          <t>Pass</t>
        </is>
      </c>
    </row>
    <row r="33">
      <c r="C33" s="124" t="n">
        <v>4</v>
      </c>
      <c r="D33" s="124">
        <f>+C33*0.3048</f>
        <v/>
      </c>
      <c r="E33" s="124">
        <f>C33*10</f>
        <v/>
      </c>
      <c r="F33" s="124">
        <f>D33</f>
        <v/>
      </c>
    </row>
    <row r="34">
      <c r="C34" s="124" t="n">
        <v>6</v>
      </c>
      <c r="D34" s="124">
        <f>+C34*0.3048</f>
        <v/>
      </c>
      <c r="E34" s="124">
        <f>C34*10</f>
        <v/>
      </c>
      <c r="F34" s="124">
        <f>D34</f>
        <v/>
      </c>
    </row>
    <row r="35">
      <c r="C35" s="124" t="n">
        <v>8</v>
      </c>
      <c r="D35" s="124">
        <f>+C35*0.3048</f>
        <v/>
      </c>
      <c r="E35" s="124">
        <f>C35*10</f>
        <v/>
      </c>
      <c r="F35" s="124">
        <f>D35</f>
        <v/>
      </c>
    </row>
  </sheetData>
  <mergeCells count="6">
    <mergeCell ref="K23:N23"/>
    <mergeCell ref="L7:M7"/>
    <mergeCell ref="G23:J23"/>
    <mergeCell ref="C18:E18"/>
    <mergeCell ref="C14:G14"/>
    <mergeCell ref="I14:J14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Q27" sqref="Q27"/>
    </sheetView>
  </sheetViews>
  <sheetFormatPr baseColWidth="10" defaultColWidth="9.1640625" defaultRowHeight="15"/>
  <cols>
    <col width="9.1640625" customWidth="1" style="98" min="1" max="16384"/>
  </cols>
  <sheetData/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12"/>
  <sheetViews>
    <sheetView tabSelected="1" zoomScale="125" zoomScaleNormal="115" workbookViewId="0">
      <pane ySplit="2" topLeftCell="A3" activePane="bottomLeft" state="frozen"/>
      <selection activeCell="G1" sqref="G1"/>
      <selection pane="bottomLeft" activeCell="C13" sqref="C13"/>
    </sheetView>
  </sheetViews>
  <sheetFormatPr baseColWidth="10" defaultColWidth="9.1640625" defaultRowHeight="15"/>
  <cols>
    <col width="10" bestFit="1" customWidth="1" style="102" min="1" max="1"/>
    <col width="9.1640625" customWidth="1" style="102" min="2" max="5"/>
    <col width="11.83203125" bestFit="1" customWidth="1" style="102" min="6" max="6"/>
    <col width="9.1640625" customWidth="1" style="102" min="7" max="7"/>
    <col width="9.83203125" customWidth="1" style="102" min="8" max="9"/>
    <col width="9.83203125" bestFit="1" customWidth="1" style="102" min="10" max="10"/>
    <col width="10" bestFit="1" customWidth="1" style="102" min="11" max="11"/>
    <col width="9.1640625" customWidth="1" style="102" min="12" max="12"/>
    <col width="10.33203125" bestFit="1" customWidth="1" style="102" min="13" max="13"/>
    <col width="10.33203125" customWidth="1" style="102" min="14" max="17"/>
    <col width="9.1640625" customWidth="1" style="102" min="18" max="18"/>
    <col width="10.1640625" bestFit="1" customWidth="1" style="102" min="19" max="19"/>
    <col width="9.1640625" customWidth="1" style="102" min="20" max="20"/>
    <col width="25.83203125" bestFit="1" customWidth="1" style="39" min="21" max="21"/>
    <col width="9.1640625" customWidth="1" style="102" min="22" max="24"/>
    <col width="13.33203125" bestFit="1" customWidth="1" style="39" min="25" max="25"/>
    <col width="11.1640625" bestFit="1" customWidth="1" style="39" min="26" max="26"/>
    <col width="11.33203125" customWidth="1" style="39" min="27" max="27"/>
    <col width="18.5" bestFit="1" customWidth="1" style="39" min="28" max="28"/>
    <col width="9.1640625" customWidth="1" style="39" min="29" max="30"/>
    <col width="9.83203125" bestFit="1" customWidth="1" style="39" min="31" max="31"/>
    <col width="12.33203125" bestFit="1" customWidth="1" style="39" min="32" max="32"/>
    <col width="13" bestFit="1" customWidth="1" style="39" min="33" max="33"/>
    <col width="9.1640625" customWidth="1" style="39" min="34" max="16384"/>
  </cols>
  <sheetData>
    <row r="1" ht="17" customHeight="1">
      <c r="A1" s="103" t="inlineStr">
        <is>
          <t>gwl (m)</t>
        </is>
      </c>
      <c r="B1" s="102" t="n">
        <v>3</v>
      </c>
      <c r="S1" s="102" t="inlineStr">
        <is>
          <t>Df(inch)</t>
        </is>
      </c>
      <c r="T1" s="102">
        <f>Summary!D6</f>
        <v/>
      </c>
      <c r="U1" s="39" t="inlineStr">
        <is>
          <t>Df(m)</t>
        </is>
      </c>
      <c r="V1" s="102">
        <f>Summary!F6</f>
        <v/>
      </c>
      <c r="Y1" s="39" t="inlineStr">
        <is>
          <t>Bsquare (ft)</t>
        </is>
      </c>
      <c r="Z1" s="47">
        <f>Summary!C11</f>
        <v/>
      </c>
      <c r="AA1" s="39" t="inlineStr">
        <is>
          <t>Bsquare (m)</t>
        </is>
      </c>
      <c r="AB1" s="47">
        <f>Summary!D11</f>
        <v/>
      </c>
      <c r="AD1" s="39" t="inlineStr">
        <is>
          <t>Bstrip(ft)</t>
        </is>
      </c>
      <c r="AE1" s="48">
        <f>Summary!C12</f>
        <v/>
      </c>
      <c r="AF1" s="39" t="inlineStr">
        <is>
          <t>Bstrip (m)</t>
        </is>
      </c>
      <c r="AG1" s="48">
        <f>+AE1*0.3048</f>
        <v/>
      </c>
    </row>
    <row r="2" ht="17" customHeight="1">
      <c r="A2" s="102" t="inlineStr">
        <is>
          <t>Z (m)</t>
        </is>
      </c>
      <c r="B2" s="102" t="inlineStr">
        <is>
          <t>qc (MPa)</t>
        </is>
      </c>
      <c r="C2" s="102" t="inlineStr">
        <is>
          <t>fs (kPa)</t>
        </is>
      </c>
      <c r="D2" s="102" t="inlineStr">
        <is>
          <t>u2(kPa)</t>
        </is>
      </c>
      <c r="E2" s="102" t="inlineStr">
        <is>
          <t>an</t>
        </is>
      </c>
      <c r="F2" s="102" t="inlineStr">
        <is>
          <t>fs_corrected (kPa)</t>
        </is>
      </c>
      <c r="G2" s="102" t="inlineStr">
        <is>
          <t>qt (kPa)</t>
        </is>
      </c>
      <c r="H2" s="102" t="inlineStr">
        <is>
          <t>DZ (m)</t>
        </is>
      </c>
      <c r="I2" s="102" t="inlineStr">
        <is>
          <t>Zm (m)</t>
        </is>
      </c>
      <c r="J2" s="102" t="inlineStr">
        <is>
          <t>g (kN/m3)</t>
        </is>
      </c>
      <c r="K2" s="102" t="inlineStr">
        <is>
          <t>so(m) (kPa)</t>
        </is>
      </c>
      <c r="L2" s="102" t="inlineStr">
        <is>
          <t>uo(kPa)</t>
        </is>
      </c>
      <c r="M2" s="102" t="inlineStr">
        <is>
          <t>s'o(m)(kPa)</t>
        </is>
      </c>
      <c r="N2" s="102" t="inlineStr">
        <is>
          <t>qc(m) (kPa)</t>
        </is>
      </c>
      <c r="O2" s="102" t="inlineStr">
        <is>
          <t>qt(m) (kPa)</t>
        </is>
      </c>
      <c r="P2" s="102" t="inlineStr">
        <is>
          <t>fs(m) (kPa)</t>
        </is>
      </c>
      <c r="Q2" s="102" t="inlineStr">
        <is>
          <t>u2(m)(kPa)</t>
        </is>
      </c>
      <c r="R2" s="104" t="inlineStr">
        <is>
          <t>Qt</t>
        </is>
      </c>
      <c r="S2" s="104" t="inlineStr">
        <is>
          <t>FR</t>
        </is>
      </c>
      <c r="T2" s="104" t="inlineStr">
        <is>
          <t>Ic</t>
        </is>
      </c>
      <c r="U2" s="41" t="inlineStr">
        <is>
          <t>Soil Behavior Type</t>
        </is>
      </c>
      <c r="V2" s="102" t="inlineStr">
        <is>
          <t>f'1(o)</t>
        </is>
      </c>
      <c r="W2" s="102" t="inlineStr">
        <is>
          <t>f'2(o)</t>
        </is>
      </c>
      <c r="X2" s="103" t="inlineStr">
        <is>
          <t>f'3(o)</t>
        </is>
      </c>
      <c r="Y2" s="103" t="inlineStr">
        <is>
          <t>f'av(o) for 3B</t>
        </is>
      </c>
      <c r="Z2" s="103" t="inlineStr">
        <is>
          <t>c' (kPa)</t>
        </is>
      </c>
      <c r="AA2" s="103" t="inlineStr">
        <is>
          <t>cu (kPa)</t>
        </is>
      </c>
      <c r="AB2" s="102" t="n"/>
      <c r="AC2" s="102" t="n"/>
      <c r="AD2" s="102" t="n"/>
      <c r="AE2" s="102" t="n"/>
      <c r="AF2" s="102" t="n"/>
      <c r="AG2" s="102" t="n"/>
    </row>
    <row r="3">
      <c r="A3" t="n">
        <v>0</v>
      </c>
      <c r="B3" t="n">
        <v>0.474</v>
      </c>
      <c r="C3" t="n">
        <v>-2</v>
      </c>
      <c r="D3" t="n">
        <v>2</v>
      </c>
      <c r="E3" s="102" t="n">
        <v>0.8</v>
      </c>
      <c r="F3" s="102">
        <f>IF(C3=0,1,ABS(C3))</f>
        <v/>
      </c>
      <c r="G3" s="102">
        <f>+B3*1000+D3*(1-E3)</f>
        <v/>
      </c>
      <c r="H3" s="102">
        <f>+A4-A3</f>
        <v/>
      </c>
      <c r="I3" s="102">
        <f>+A3+H3/2</f>
        <v/>
      </c>
      <c r="J3" s="102">
        <f>IF(I3&lt;$B$1,17,19)</f>
        <v/>
      </c>
      <c r="K3" s="102">
        <f>+J3*I3</f>
        <v/>
      </c>
      <c r="L3" s="102">
        <f>IF(I3&lt;$B$1,0,9.81*(I3-$B$1))</f>
        <v/>
      </c>
      <c r="M3" s="105">
        <f>+K3-L3</f>
        <v/>
      </c>
      <c r="N3" s="105">
        <f>AVERAGE(B3:B4)*1000</f>
        <v/>
      </c>
      <c r="O3" s="105">
        <f>AVERAGE(G3:G4)</f>
        <v/>
      </c>
      <c r="P3" s="105">
        <f>AVERAGE(F3:F4)</f>
        <v/>
      </c>
      <c r="Q3" s="105">
        <f>AVERAGE(D3:D4)</f>
        <v/>
      </c>
      <c r="R3" s="106">
        <f>(O3-K3)/M3</f>
        <v/>
      </c>
      <c r="S3" s="105">
        <f>+P3/(O3-K3)*100</f>
        <v/>
      </c>
      <c r="T3" s="105">
        <f>+SQRT((3.47-LOG(R3))^2+(1.22+LOG(S3))^2)</f>
        <v/>
      </c>
      <c r="U3" s="39">
        <f>(IF(T3&lt;1.31, "gravelly sand to dense sand", IF(T3&lt;2.05, "sands", IF(T3&lt;2.6, "sand mixtures", IF(T3&lt;2.95, "silt mixtures", IF(T3&lt;3.6, "clays","organic clay"))))))</f>
        <v/>
      </c>
      <c r="V3" s="107">
        <f>DEGREES(ATAN(0.373*(LOG(O3/M3)+0.29)))</f>
        <v/>
      </c>
      <c r="W3" s="107">
        <f>17.6+11*LOG(R3)</f>
        <v/>
      </c>
      <c r="X3" s="107">
        <f>IF(N3/100&lt;20, 30,IF(N3/100&lt;40,30+5/20*(N3/100-20),IF(N3/100&lt;120, 35+5/80*(N3/100-40), IF(N3/100&lt;200, 40+5/80*(N3/100-120),45))))</f>
        <v/>
      </c>
      <c r="Y3" s="107">
        <f>AVERAGE(X3:X93)</f>
        <v/>
      </c>
      <c r="Z3" s="102" t="n">
        <v>0</v>
      </c>
      <c r="AA3" s="102" t="n">
        <v>0</v>
      </c>
      <c r="AB3" s="102" t="n"/>
      <c r="AC3" s="102" t="n"/>
      <c r="AD3" s="102" t="n"/>
      <c r="AE3" s="102" t="n"/>
      <c r="AF3" s="102" t="n"/>
      <c r="AG3" s="102" t="n"/>
    </row>
    <row r="4">
      <c r="A4" t="n">
        <v>0.02</v>
      </c>
      <c r="B4" t="n">
        <v>0.758</v>
      </c>
      <c r="C4" t="n">
        <v>-2</v>
      </c>
      <c r="D4" t="n">
        <v>1</v>
      </c>
      <c r="E4" s="102" t="n">
        <v>0.8</v>
      </c>
      <c r="F4" s="102">
        <f>IF(C4=0,1,ABS(C4))</f>
        <v/>
      </c>
      <c r="G4" s="102">
        <f>+B4*1000+D4*(1-E4)</f>
        <v/>
      </c>
      <c r="H4" s="102">
        <f>+A5-A4</f>
        <v/>
      </c>
      <c r="I4" s="102">
        <f>+A4+H4/2</f>
        <v/>
      </c>
      <c r="J4" s="102">
        <f>IF(I4&lt;$B$1,17,19)</f>
        <v/>
      </c>
      <c r="K4" s="102">
        <f>+J4*I4</f>
        <v/>
      </c>
      <c r="L4" s="102">
        <f>IF(I4&lt;$B$1,0,9.81*(I4-$B$1))</f>
        <v/>
      </c>
      <c r="M4" s="105">
        <f>+K4-L4</f>
        <v/>
      </c>
      <c r="N4" s="105">
        <f>AVERAGE(B4:B5)*1000</f>
        <v/>
      </c>
      <c r="O4" s="105">
        <f>AVERAGE(G4:G5)</f>
        <v/>
      </c>
      <c r="P4" s="105">
        <f>AVERAGE(F4:F5)</f>
        <v/>
      </c>
      <c r="Q4" s="105">
        <f>AVERAGE(D4:D5)</f>
        <v/>
      </c>
      <c r="R4" s="106">
        <f>(O4-K4)/M4</f>
        <v/>
      </c>
      <c r="S4" s="105">
        <f>+P4/(O4-K4)*100</f>
        <v/>
      </c>
      <c r="T4" s="105">
        <f>+SQRT((3.47-LOG(R4))^2+(1.22+LOG(S4))^2)</f>
        <v/>
      </c>
      <c r="U4" s="39">
        <f>(IF(T4&lt;1.31, "gravelly sand to dense sand", IF(T4&lt;2.05, "sands", IF(T4&lt;2.6, "sand mixtures", IF(T4&lt;2.95, "silt mixtures", IF(T4&lt;3.6, "clays","organic clay"))))))</f>
        <v/>
      </c>
      <c r="V4" s="107">
        <f>DEGREES(ATAN(0.373*(LOG(O4/M4)+0.29)))</f>
        <v/>
      </c>
      <c r="W4" s="107">
        <f>17.6+11*LOG(R4)</f>
        <v/>
      </c>
      <c r="X4" s="107">
        <f>IF(N4/100&lt;20, 30,IF(N4/100&lt;40,30+5/20*(N4/100-20),IF(N4/100&lt;120, 35+5/80*(N4/100-40), IF(N4/100&lt;200, 40+5/80*(N4/100-120),45))))</f>
        <v/>
      </c>
      <c r="Y4" s="129" t="inlineStr">
        <is>
          <t>Square footing</t>
        </is>
      </c>
      <c r="Z4" s="130" t="n"/>
      <c r="AA4" s="130" t="n"/>
      <c r="AB4" s="131" t="n"/>
      <c r="AC4" s="102" t="n"/>
      <c r="AD4" s="129" t="inlineStr">
        <is>
          <t>Strip footing</t>
        </is>
      </c>
      <c r="AE4" s="130" t="n"/>
      <c r="AF4" s="130" t="n"/>
      <c r="AG4" s="131" t="n"/>
    </row>
    <row r="5" ht="17" customHeight="1">
      <c r="A5" t="n">
        <v>0.04</v>
      </c>
      <c r="B5" t="n">
        <v>1.724</v>
      </c>
      <c r="C5" t="n">
        <v>4</v>
      </c>
      <c r="D5" t="n">
        <v>18</v>
      </c>
      <c r="E5" s="102" t="n">
        <v>0.8</v>
      </c>
      <c r="F5" s="102">
        <f>IF(C5=0,1,ABS(C5))</f>
        <v/>
      </c>
      <c r="G5" s="102">
        <f>+B5*1000+D5*(1-E5)</f>
        <v/>
      </c>
      <c r="H5" s="102">
        <f>+A6-A5</f>
        <v/>
      </c>
      <c r="I5" s="102">
        <f>+A5+H5/2</f>
        <v/>
      </c>
      <c r="J5" s="102">
        <f>IF(I5&lt;$B$1,17,19)</f>
        <v/>
      </c>
      <c r="K5" s="102">
        <f>+J5*I5</f>
        <v/>
      </c>
      <c r="L5" s="102">
        <f>IF(I5&lt;$B$1,0,9.81*(I5-$B$1))</f>
        <v/>
      </c>
      <c r="M5" s="105">
        <f>+K5-L5</f>
        <v/>
      </c>
      <c r="N5" s="105">
        <f>AVERAGE(B5:B6)*1000</f>
        <v/>
      </c>
      <c r="O5" s="105">
        <f>AVERAGE(G5:G6)</f>
        <v/>
      </c>
      <c r="P5" s="105">
        <f>AVERAGE(F5:F6)</f>
        <v/>
      </c>
      <c r="Q5" s="105">
        <f>AVERAGE(D5:D6)</f>
        <v/>
      </c>
      <c r="R5" s="106">
        <f>(O5-K5)/M5</f>
        <v/>
      </c>
      <c r="S5" s="105">
        <f>+P5/(O5-K5)*100</f>
        <v/>
      </c>
      <c r="T5" s="105">
        <f>+SQRT((3.47-LOG(R5))^2+(1.22+LOG(S5))^2)</f>
        <v/>
      </c>
      <c r="U5" s="39">
        <f>(IF(T5&lt;1.31, "gravelly sand to dense sand", IF(T5&lt;2.05, "sands", IF(T5&lt;2.6, "sand mixtures", IF(T5&lt;2.95, "silt mixtures", IF(T5&lt;3.6, "clays","organic clay"))))))</f>
        <v/>
      </c>
      <c r="V5" s="107">
        <f>DEGREES(ATAN(0.373*(LOG(O5/M5)+0.29)))</f>
        <v/>
      </c>
      <c r="W5" s="107">
        <f>17.6+11*LOG(R5)</f>
        <v/>
      </c>
      <c r="X5" s="107">
        <f>IF(N5/100&lt;20, 30,IF(N5/100&lt;40,30+5/20*(N5/100-20),IF(N5/100&lt;120, 35+5/80*(N5/100-40), IF(N5/100&lt;200, 40+5/80*(N5/100-120),45))))</f>
        <v/>
      </c>
      <c r="Y5" s="108" t="inlineStr">
        <is>
          <t>Df(m)</t>
        </is>
      </c>
      <c r="Z5" s="109" t="inlineStr">
        <is>
          <t>Bsquare (m)</t>
        </is>
      </c>
      <c r="AA5" s="109" t="inlineStr">
        <is>
          <t>Df/Bsquare</t>
        </is>
      </c>
      <c r="AB5" s="110" t="inlineStr">
        <is>
          <t>Bsquare +Df (m)</t>
        </is>
      </c>
      <c r="AC5" s="102" t="n"/>
      <c r="AD5" s="108" t="inlineStr">
        <is>
          <t>Df(m)</t>
        </is>
      </c>
      <c r="AE5" s="109" t="inlineStr">
        <is>
          <t>Bstrip (m)</t>
        </is>
      </c>
      <c r="AF5" s="109" t="inlineStr">
        <is>
          <t>Df/Bstrip</t>
        </is>
      </c>
      <c r="AG5" s="110" t="inlineStr">
        <is>
          <t>Bstrip+Df (m)</t>
        </is>
      </c>
    </row>
    <row r="6">
      <c r="A6" t="n">
        <v>0.06</v>
      </c>
      <c r="B6" t="n">
        <v>2.482</v>
      </c>
      <c r="C6" t="n">
        <v>11</v>
      </c>
      <c r="D6" t="n">
        <v>17</v>
      </c>
      <c r="E6" s="102" t="n">
        <v>0.8</v>
      </c>
      <c r="F6" s="102">
        <f>IF(C6=0,1,ABS(C6))</f>
        <v/>
      </c>
      <c r="G6" s="102">
        <f>+B6*1000+D6*(1-E6)</f>
        <v/>
      </c>
      <c r="H6" s="102">
        <f>+A7-A6</f>
        <v/>
      </c>
      <c r="I6" s="102">
        <f>+A6+H6/2</f>
        <v/>
      </c>
      <c r="J6" s="102">
        <f>IF(I6&lt;$B$1,17,19)</f>
        <v/>
      </c>
      <c r="K6" s="102">
        <f>+J6*I6</f>
        <v/>
      </c>
      <c r="L6" s="102">
        <f>IF(I6&lt;$B$1,0,9.81*(I6-$B$1))</f>
        <v/>
      </c>
      <c r="M6" s="105">
        <f>+K6-L6</f>
        <v/>
      </c>
      <c r="N6" s="105">
        <f>AVERAGE(B6:B7)*1000</f>
        <v/>
      </c>
      <c r="O6" s="105">
        <f>AVERAGE(G6:G7)</f>
        <v/>
      </c>
      <c r="P6" s="105">
        <f>AVERAGE(F6:F7)</f>
        <v/>
      </c>
      <c r="Q6" s="105">
        <f>AVERAGE(D6:D7)</f>
        <v/>
      </c>
      <c r="R6" s="106">
        <f>(O6-K6)/M6</f>
        <v/>
      </c>
      <c r="S6" s="105">
        <f>+P6/(O6-K6)*100</f>
        <v/>
      </c>
      <c r="T6" s="105">
        <f>+SQRT((3.47-LOG(R6))^2+(1.22+LOG(S6))^2)</f>
        <v/>
      </c>
      <c r="U6" s="39">
        <f>(IF(T6&lt;1.31, "gravelly sand to dense sand", IF(T6&lt;2.05, "sands", IF(T6&lt;2.6, "sand mixtures", IF(T6&lt;2.95, "silt mixtures", IF(T6&lt;3.6, "clays","organic clay"))))))</f>
        <v/>
      </c>
      <c r="V6" s="107">
        <f>DEGREES(ATAN(0.373*(LOG(O6/M6)+0.29)))</f>
        <v/>
      </c>
      <c r="W6" s="107">
        <f>17.6+11*LOG(R6)</f>
        <v/>
      </c>
      <c r="X6" s="107">
        <f>IF(N6/100&lt;20, 30,IF(N6/100&lt;40,30+5/20*(N6/100-20),IF(N6/100&lt;120, 35+5/80*(N6/100-40), IF(N6/100&lt;200, 40+5/80*(N6/100-120),45))))</f>
        <v/>
      </c>
      <c r="Y6" s="111">
        <f>V1</f>
        <v/>
      </c>
      <c r="Z6" s="102">
        <f>AB1</f>
        <v/>
      </c>
      <c r="AA6" s="102">
        <f>+Y6/Z6</f>
        <v/>
      </c>
      <c r="AB6" s="112">
        <f>+Z6+Y6</f>
        <v/>
      </c>
      <c r="AC6" s="102" t="n"/>
      <c r="AD6" s="111">
        <f>+V1</f>
        <v/>
      </c>
      <c r="AE6" s="102">
        <f>+AG1</f>
        <v/>
      </c>
      <c r="AF6" s="102">
        <f>+AD6/AE6</f>
        <v/>
      </c>
      <c r="AG6" s="112">
        <f>+AE6+AD6</f>
        <v/>
      </c>
    </row>
    <row r="7" ht="17" customHeight="1">
      <c r="A7" t="n">
        <v>0.08</v>
      </c>
      <c r="B7" t="n">
        <v>2.595</v>
      </c>
      <c r="C7" t="n">
        <v>20</v>
      </c>
      <c r="D7" t="n">
        <v>10</v>
      </c>
      <c r="E7" s="102" t="n">
        <v>0.8</v>
      </c>
      <c r="F7" s="102">
        <f>IF(C7=0,1,ABS(C7))</f>
        <v/>
      </c>
      <c r="G7" s="102">
        <f>+B7*1000+D7*(1-E7)</f>
        <v/>
      </c>
      <c r="H7" s="102">
        <f>+A8-A7</f>
        <v/>
      </c>
      <c r="I7" s="102">
        <f>+A7+H7/2</f>
        <v/>
      </c>
      <c r="J7" s="102">
        <f>IF(I7&lt;$B$1,17,19)</f>
        <v/>
      </c>
      <c r="K7" s="102">
        <f>+J7*I7</f>
        <v/>
      </c>
      <c r="L7" s="102">
        <f>IF(I7&lt;$B$1,0,9.81*(I7-$B$1))</f>
        <v/>
      </c>
      <c r="M7" s="105">
        <f>+K7-L7</f>
        <v/>
      </c>
      <c r="N7" s="105">
        <f>AVERAGE(B7:B8)*1000</f>
        <v/>
      </c>
      <c r="O7" s="105">
        <f>AVERAGE(G7:G8)</f>
        <v/>
      </c>
      <c r="P7" s="105">
        <f>AVERAGE(F7:F8)</f>
        <v/>
      </c>
      <c r="Q7" s="105">
        <f>AVERAGE(D7:D8)</f>
        <v/>
      </c>
      <c r="R7" s="106">
        <f>(O7-K7)/M7</f>
        <v/>
      </c>
      <c r="S7" s="105">
        <f>+P7/(O7-K7)*100</f>
        <v/>
      </c>
      <c r="T7" s="105">
        <f>+SQRT((3.47-LOG(R7))^2+(1.22+LOG(S7))^2)</f>
        <v/>
      </c>
      <c r="U7" s="39">
        <f>(IF(T7&lt;1.31, "gravelly sand to dense sand", IF(T7&lt;2.05, "sands", IF(T7&lt;2.6, "sand mixtures", IF(T7&lt;2.95, "silt mixtures", IF(T7&lt;3.6, "clays","organic clay"))))))</f>
        <v/>
      </c>
      <c r="V7" s="107">
        <f>DEGREES(ATAN(0.373*(LOG(O7/M7)+0.29)))</f>
        <v/>
      </c>
      <c r="W7" s="107">
        <f>17.6+11*LOG(R7)</f>
        <v/>
      </c>
      <c r="X7" s="107">
        <f>IF(N7/100&lt;20, 30,IF(N7/100&lt;40,30+5/20*(N7/100-20),IF(N7/100&lt;120, 35+5/80*(N7/100-40), IF(N7/100&lt;200, 40+5/80*(N7/100-120),45))))</f>
        <v/>
      </c>
      <c r="Y7" s="113" t="inlineStr">
        <is>
          <t>g (kN/m3)</t>
        </is>
      </c>
      <c r="Z7" s="109" t="inlineStr">
        <is>
          <t>q (kPa)</t>
        </is>
      </c>
      <c r="AA7" s="109" t="inlineStr">
        <is>
          <t>Dw (m)</t>
        </is>
      </c>
      <c r="AB7" s="110" t="inlineStr">
        <is>
          <t>GW Effect</t>
        </is>
      </c>
      <c r="AC7" s="102" t="n"/>
      <c r="AD7" s="113" t="inlineStr">
        <is>
          <t>g (kN/m3)</t>
        </is>
      </c>
      <c r="AE7" s="109" t="inlineStr">
        <is>
          <t>q (kPa)</t>
        </is>
      </c>
      <c r="AF7" s="109" t="inlineStr">
        <is>
          <t>Dw (m)</t>
        </is>
      </c>
      <c r="AG7" s="110" t="inlineStr">
        <is>
          <t>GW Effect</t>
        </is>
      </c>
    </row>
    <row r="8">
      <c r="A8" t="n">
        <v>0.1</v>
      </c>
      <c r="B8" t="n">
        <v>2.539</v>
      </c>
      <c r="C8" t="n">
        <v>30</v>
      </c>
      <c r="D8" t="n">
        <v>9</v>
      </c>
      <c r="E8" s="102" t="n">
        <v>0.8</v>
      </c>
      <c r="F8" s="102">
        <f>IF(C8=0,1,ABS(C8))</f>
        <v/>
      </c>
      <c r="G8" s="102">
        <f>+B8*1000+D8*(1-E8)</f>
        <v/>
      </c>
      <c r="H8" s="102">
        <f>+A9-A8</f>
        <v/>
      </c>
      <c r="I8" s="102">
        <f>+A8+H8/2</f>
        <v/>
      </c>
      <c r="J8" s="102">
        <f>IF(I8&lt;$B$1,17,19)</f>
        <v/>
      </c>
      <c r="K8" s="102">
        <f>+J8*I8</f>
        <v/>
      </c>
      <c r="L8" s="102">
        <f>IF(I8&lt;$B$1,0,9.81*(I8-$B$1))</f>
        <v/>
      </c>
      <c r="M8" s="105">
        <f>+K8-L8</f>
        <v/>
      </c>
      <c r="N8" s="105">
        <f>AVERAGE(B8:B9)*1000</f>
        <v/>
      </c>
      <c r="O8" s="105">
        <f>AVERAGE(G8:G9)</f>
        <v/>
      </c>
      <c r="P8" s="105">
        <f>AVERAGE(F8:F9)</f>
        <v/>
      </c>
      <c r="Q8" s="105">
        <f>AVERAGE(D8:D9)</f>
        <v/>
      </c>
      <c r="R8" s="106">
        <f>(O8-K8)/M8</f>
        <v/>
      </c>
      <c r="S8" s="105">
        <f>+P8/(O8-K8)*100</f>
        <v/>
      </c>
      <c r="T8" s="105">
        <f>+SQRT((3.47-LOG(R8))^2+(1.22+LOG(S8))^2)</f>
        <v/>
      </c>
      <c r="U8" s="39">
        <f>(IF(T8&lt;1.31, "gravelly sand to dense sand", IF(T8&lt;2.05, "sands", IF(T8&lt;2.6, "sand mixtures", IF(T8&lt;2.95, "silt mixtures", IF(T8&lt;3.6, "clays","organic clay"))))))</f>
        <v/>
      </c>
      <c r="V8" s="107">
        <f>DEGREES(ATAN(0.373*(LOG(O8/M8)+0.29)))</f>
        <v/>
      </c>
      <c r="W8" s="107">
        <f>17.6+11*LOG(R8)</f>
        <v/>
      </c>
      <c r="X8" s="107">
        <f>IF(N8/100&lt;20, 30,IF(N8/100&lt;40,30+5/20*(N8/100-20),IF(N8/100&lt;120, 35+5/80*(N8/100-40), IF(N8/100&lt;200, 40+5/80*(N8/100-120),45))))</f>
        <v/>
      </c>
      <c r="Y8" s="111">
        <f>Summary!D3</f>
        <v/>
      </c>
      <c r="Z8" s="107">
        <f>+Y6*Y8</f>
        <v/>
      </c>
      <c r="AA8" s="102">
        <f>$B$1</f>
        <v/>
      </c>
      <c r="AB8" s="114">
        <f>IF(AA8&lt;Y6,"case 1", IF(AA8&lt;AB6, "case 2", "case 3"))</f>
        <v/>
      </c>
      <c r="AC8" s="102" t="n"/>
      <c r="AD8" s="111">
        <f>+J20</f>
        <v/>
      </c>
      <c r="AE8" s="107">
        <f>+AD6*AD8</f>
        <v/>
      </c>
      <c r="AF8" s="102">
        <f>$B$1</f>
        <v/>
      </c>
      <c r="AG8" s="114">
        <f>IF(AF8&lt;AD6,"case 1", IF(AF8&lt;AG6, "case 2", "case 3"))</f>
        <v/>
      </c>
    </row>
    <row r="9" ht="16" customHeight="1">
      <c r="A9" t="n">
        <v>0.12</v>
      </c>
      <c r="B9" t="n">
        <v>2.349</v>
      </c>
      <c r="C9" t="n">
        <v>41</v>
      </c>
      <c r="D9" t="n">
        <v>5</v>
      </c>
      <c r="E9" s="102" t="n">
        <v>0.8</v>
      </c>
      <c r="F9" s="102">
        <f>IF(C9=0,1,ABS(C9))</f>
        <v/>
      </c>
      <c r="G9" s="102">
        <f>+B9*1000+D9*(1-E9)</f>
        <v/>
      </c>
      <c r="H9" s="102">
        <f>+A10-A9</f>
        <v/>
      </c>
      <c r="I9" s="102">
        <f>+A9+H9/2</f>
        <v/>
      </c>
      <c r="J9" s="102">
        <f>IF(I9&lt;$B$1,17,19)</f>
        <v/>
      </c>
      <c r="K9" s="102">
        <f>+J9*I9</f>
        <v/>
      </c>
      <c r="L9" s="102">
        <f>IF(I9&lt;$B$1,0,9.81*(I9-$B$1))</f>
        <v/>
      </c>
      <c r="M9" s="105">
        <f>+K9-L9</f>
        <v/>
      </c>
      <c r="N9" s="105">
        <f>AVERAGE(B9:B10)*1000</f>
        <v/>
      </c>
      <c r="O9" s="105">
        <f>AVERAGE(G9:G10)</f>
        <v/>
      </c>
      <c r="P9" s="105">
        <f>AVERAGE(F9:F10)</f>
        <v/>
      </c>
      <c r="Q9" s="105">
        <f>AVERAGE(D9:D10)</f>
        <v/>
      </c>
      <c r="R9" s="106">
        <f>(O9-K9)/M9</f>
        <v/>
      </c>
      <c r="S9" s="105">
        <f>+P9/(O9-K9)*100</f>
        <v/>
      </c>
      <c r="T9" s="105">
        <f>+SQRT((3.47-LOG(R9))^2+(1.22+LOG(S9))^2)</f>
        <v/>
      </c>
      <c r="U9" s="39">
        <f>(IF(T9&lt;1.31, "gravelly sand to dense sand", IF(T9&lt;2.05, "sands", IF(T9&lt;2.6, "sand mixtures", IF(T9&lt;2.95, "silt mixtures", IF(T9&lt;3.6, "clays","organic clay"))))))</f>
        <v/>
      </c>
      <c r="V9" s="107">
        <f>DEGREES(ATAN(0.373*(LOG(O9/M9)+0.29)))</f>
        <v/>
      </c>
      <c r="W9" s="107">
        <f>17.6+11*LOG(R9)</f>
        <v/>
      </c>
      <c r="X9" s="107">
        <f>IF(N9/100&lt;20, 30,IF(N9/100&lt;40,30+5/20*(N9/100-20),IF(N9/100&lt;120, 35+5/80*(N9/100-40), IF(N9/100&lt;200, 40+5/80*(N9/100-120),45))))</f>
        <v/>
      </c>
      <c r="Y9" s="115" t="inlineStr">
        <is>
          <t>Nc</t>
        </is>
      </c>
      <c r="Z9" s="116" t="inlineStr">
        <is>
          <t>Fcs</t>
        </is>
      </c>
      <c r="AA9" s="116" t="inlineStr">
        <is>
          <t>Fcd</t>
        </is>
      </c>
      <c r="AB9" s="117" t="inlineStr">
        <is>
          <t>Fci</t>
        </is>
      </c>
      <c r="AC9" s="102" t="n"/>
      <c r="AD9" s="115" t="inlineStr">
        <is>
          <t>Nc</t>
        </is>
      </c>
      <c r="AE9" s="116" t="inlineStr">
        <is>
          <t>Fcs</t>
        </is>
      </c>
      <c r="AF9" s="116" t="inlineStr">
        <is>
          <t>Fcd</t>
        </is>
      </c>
      <c r="AG9" s="117" t="inlineStr">
        <is>
          <t>Fci</t>
        </is>
      </c>
    </row>
    <row r="10">
      <c r="A10" t="n">
        <v>0.14</v>
      </c>
      <c r="B10" t="n">
        <v>2.065</v>
      </c>
      <c r="C10" t="n">
        <v>59</v>
      </c>
      <c r="D10" t="n">
        <v>4</v>
      </c>
      <c r="E10" s="102" t="n">
        <v>0.8</v>
      </c>
      <c r="F10" s="102">
        <f>IF(C10=0,1,ABS(C10))</f>
        <v/>
      </c>
      <c r="G10" s="102">
        <f>+B10*1000+D10*(1-E10)</f>
        <v/>
      </c>
      <c r="H10" s="102">
        <f>+A11-A10</f>
        <v/>
      </c>
      <c r="I10" s="102">
        <f>+A10+H10/2</f>
        <v/>
      </c>
      <c r="J10" s="102">
        <f>IF(I10&lt;$B$1,17,19)</f>
        <v/>
      </c>
      <c r="K10" s="102">
        <f>+J10*I10</f>
        <v/>
      </c>
      <c r="L10" s="102">
        <f>IF(I10&lt;$B$1,0,9.81*(I10-$B$1))</f>
        <v/>
      </c>
      <c r="M10" s="105">
        <f>+K10-L10</f>
        <v/>
      </c>
      <c r="N10" s="105">
        <f>AVERAGE(B10:B11)*1000</f>
        <v/>
      </c>
      <c r="O10" s="105">
        <f>AVERAGE(G10:G11)</f>
        <v/>
      </c>
      <c r="P10" s="105">
        <f>AVERAGE(F10:F11)</f>
        <v/>
      </c>
      <c r="Q10" s="105">
        <f>AVERAGE(D10:D11)</f>
        <v/>
      </c>
      <c r="R10" s="106">
        <f>(O10-K10)/M10</f>
        <v/>
      </c>
      <c r="S10" s="105">
        <f>+P10/(O10-K10)*100</f>
        <v/>
      </c>
      <c r="T10" s="105">
        <f>+SQRT((3.47-LOG(R10))^2+(1.22+LOG(S10))^2)</f>
        <v/>
      </c>
      <c r="U10" s="39">
        <f>(IF(T10&lt;1.31, "gravelly sand to dense sand", IF(T10&lt;2.05, "sands", IF(T10&lt;2.6, "sand mixtures", IF(T10&lt;2.95, "silt mixtures", IF(T10&lt;3.6, "clays","organic clay"))))))</f>
        <v/>
      </c>
      <c r="V10" s="107">
        <f>DEGREES(ATAN(0.373*(LOG(O10/M10)+0.29)))</f>
        <v/>
      </c>
      <c r="W10" s="107">
        <f>17.6+11*LOG(R10)</f>
        <v/>
      </c>
      <c r="X10" s="107">
        <f>IF(N10/100&lt;20, 30,IF(N10/100&lt;40,30+5/20*(N10/100-20),IF(N10/100&lt;120, 35+5/80*(N10/100-40), IF(N10/100&lt;200, 40+5/80*(N10/100-120),45))))</f>
        <v/>
      </c>
      <c r="Y10" s="118">
        <f>IF($Z$3=0,0,(Y12-1)*_xlfn.COT(RADIANS(Y3)))</f>
        <v/>
      </c>
      <c r="Z10" s="107">
        <f>IF(Y10=0,0,1+$Z$6/$Z$6*($Y$12/$Y$10))</f>
        <v/>
      </c>
      <c r="AA10" s="107">
        <f>IF(Y10=0,0,IF($Y$3=0,1+0.4*AA6,AA12-(1-AA12)/Y10/TAN(RADIANS($Y$3))))</f>
        <v/>
      </c>
      <c r="AB10" s="119" t="n">
        <v>1</v>
      </c>
      <c r="AC10" s="102" t="n"/>
      <c r="AD10" s="118">
        <f>IF($Z$3=0,0,(AD12-1)*_xlfn.COT(RADIANS($Y$3)))</f>
        <v/>
      </c>
      <c r="AE10" s="107">
        <f>IF(AD10=0,0,1)</f>
        <v/>
      </c>
      <c r="AF10" s="107">
        <f>IF(AD10=0,0,IF($Y$3=0,1+0.4*AF6,AF12-(1-AF12)/AD10/TAN(RADIANS($Y$3))))</f>
        <v/>
      </c>
      <c r="AG10" s="119" t="n">
        <v>1</v>
      </c>
    </row>
    <row r="11" ht="16" customHeight="1">
      <c r="A11" t="n">
        <v>0.16</v>
      </c>
      <c r="B11" t="n">
        <v>1.913</v>
      </c>
      <c r="C11" t="n">
        <v>66</v>
      </c>
      <c r="D11" t="n">
        <v>5</v>
      </c>
      <c r="E11" s="102" t="n">
        <v>0.8</v>
      </c>
      <c r="F11" s="102">
        <f>IF(C11=0,1,ABS(C11))</f>
        <v/>
      </c>
      <c r="G11" s="102">
        <f>+B11*1000+D11*(1-E11)</f>
        <v/>
      </c>
      <c r="H11" s="102">
        <f>+A12-A11</f>
        <v/>
      </c>
      <c r="I11" s="102">
        <f>+A11+H11/2</f>
        <v/>
      </c>
      <c r="J11" s="102">
        <f>IF(I11&lt;$B$1,17,19)</f>
        <v/>
      </c>
      <c r="K11" s="102">
        <f>+J11*I11</f>
        <v/>
      </c>
      <c r="L11" s="102">
        <f>IF(I11&lt;$B$1,0,9.81*(I11-$B$1))</f>
        <v/>
      </c>
      <c r="M11" s="105">
        <f>+K11-L11</f>
        <v/>
      </c>
      <c r="N11" s="105">
        <f>AVERAGE(B11:B12)*1000</f>
        <v/>
      </c>
      <c r="O11" s="105">
        <f>AVERAGE(G11:G12)</f>
        <v/>
      </c>
      <c r="P11" s="105">
        <f>AVERAGE(F11:F12)</f>
        <v/>
      </c>
      <c r="Q11" s="105">
        <f>AVERAGE(D11:D12)</f>
        <v/>
      </c>
      <c r="R11" s="106">
        <f>(O11-K11)/M11</f>
        <v/>
      </c>
      <c r="S11" s="105">
        <f>+P11/(O11-K11)*100</f>
        <v/>
      </c>
      <c r="T11" s="105">
        <f>+SQRT((3.47-LOG(R11))^2+(1.22+LOG(S11))^2)</f>
        <v/>
      </c>
      <c r="U11" s="39">
        <f>(IF(T11&lt;1.31, "gravelly sand to dense sand", IF(T11&lt;2.05, "sands", IF(T11&lt;2.6, "sand mixtures", IF(T11&lt;2.95, "silt mixtures", IF(T11&lt;3.6, "clays","organic clay"))))))</f>
        <v/>
      </c>
      <c r="V11" s="107">
        <f>DEGREES(ATAN(0.373*(LOG(O11/M11)+0.29)))</f>
        <v/>
      </c>
      <c r="W11" s="107">
        <f>17.6+11*LOG(R11)</f>
        <v/>
      </c>
      <c r="X11" s="107">
        <f>IF(N11/100&lt;20, 30,IF(N11/100&lt;40,30+5/20*(N11/100-20),IF(N11/100&lt;120, 35+5/80*(N11/100-40), IF(N11/100&lt;200, 40+5/80*(N11/100-120),45))))</f>
        <v/>
      </c>
      <c r="Y11" s="115" t="inlineStr">
        <is>
          <t>Nq</t>
        </is>
      </c>
      <c r="Z11" s="116" t="inlineStr">
        <is>
          <t>Fqs</t>
        </is>
      </c>
      <c r="AA11" s="116" t="inlineStr">
        <is>
          <t>Fqd</t>
        </is>
      </c>
      <c r="AB11" s="117" t="inlineStr">
        <is>
          <t>Fqi</t>
        </is>
      </c>
      <c r="AC11" s="102" t="n"/>
      <c r="AD11" s="115" t="inlineStr">
        <is>
          <t>Nq</t>
        </is>
      </c>
      <c r="AE11" s="116" t="inlineStr">
        <is>
          <t>Fqs</t>
        </is>
      </c>
      <c r="AF11" s="116" t="inlineStr">
        <is>
          <t>Fqd</t>
        </is>
      </c>
      <c r="AG11" s="117" t="inlineStr">
        <is>
          <t>Fqi</t>
        </is>
      </c>
    </row>
    <row r="12">
      <c r="A12" t="n">
        <v>0.18</v>
      </c>
      <c r="B12" t="n">
        <v>1.8</v>
      </c>
      <c r="C12" t="n">
        <v>86</v>
      </c>
      <c r="D12" t="n">
        <v>0</v>
      </c>
      <c r="E12" s="102" t="n">
        <v>0.8</v>
      </c>
      <c r="F12" s="102">
        <f>IF(C12=0,1,ABS(C12))</f>
        <v/>
      </c>
      <c r="G12" s="102">
        <f>+B12*1000+D12*(1-E12)</f>
        <v/>
      </c>
      <c r="H12" s="102">
        <f>+A13-A12</f>
        <v/>
      </c>
      <c r="I12" s="102">
        <f>+A12+H12/2</f>
        <v/>
      </c>
      <c r="J12" s="102">
        <f>IF(I12&lt;$B$1,17,19)</f>
        <v/>
      </c>
      <c r="K12" s="102">
        <f>+J12*I12</f>
        <v/>
      </c>
      <c r="L12" s="102">
        <f>IF(I12&lt;$B$1,0,9.81*(I12-$B$1))</f>
        <v/>
      </c>
      <c r="M12" s="105">
        <f>+K12-L12</f>
        <v/>
      </c>
      <c r="N12" s="105">
        <f>AVERAGE(B12:B13)*1000</f>
        <v/>
      </c>
      <c r="O12" s="105">
        <f>AVERAGE(G12:G13)</f>
        <v/>
      </c>
      <c r="P12" s="105">
        <f>AVERAGE(F12:F13)</f>
        <v/>
      </c>
      <c r="Q12" s="105">
        <f>AVERAGE(D12:D13)</f>
        <v/>
      </c>
      <c r="R12" s="106">
        <f>(O12-K12)/M12</f>
        <v/>
      </c>
      <c r="S12" s="105">
        <f>+P12/(O12-K12)*100</f>
        <v/>
      </c>
      <c r="T12" s="105">
        <f>+SQRT((3.47-LOG(R12))^2+(1.22+LOG(S12))^2)</f>
        <v/>
      </c>
      <c r="U12" s="39">
        <f>(IF(T12&lt;1.31, "gravelly sand to dense sand", IF(T12&lt;2.05, "sands", IF(T12&lt;2.6, "sand mixtures", IF(T12&lt;2.95, "silt mixtures", IF(T12&lt;3.6, "clays","organic clay"))))))</f>
        <v/>
      </c>
      <c r="V12" s="107">
        <f>DEGREES(ATAN(0.373*(LOG(O12/M12)+0.29)))</f>
        <v/>
      </c>
      <c r="W12" s="107">
        <f>17.6+11*LOG(R12)</f>
        <v/>
      </c>
      <c r="X12" s="107">
        <f>IF(N12/100&lt;20, 30,IF(N12/100&lt;40,30+5/20*(N12/100-20),IF(N12/100&lt;120, 35+5/80*(N12/100-40), IF(N12/100&lt;200, 40+5/80*(N12/100-120),45))))</f>
        <v/>
      </c>
      <c r="Y12" s="118">
        <f>IF(Y6=0,0,(TAN(RADIANS(45+$Y$3/2)))^2*EXP(PI()*TAN(RADIANS($Y$3))))</f>
        <v/>
      </c>
      <c r="Z12" s="107">
        <f>IF(Y12=0,0,1+$Z$6/$Z$6*TAN(RADIANS($Y$3)))</f>
        <v/>
      </c>
      <c r="AA12" s="107">
        <f>IF(Y12=0,0,IF($Y$3=0,1,1+2*TAN(RADIANS($Y$3))*(1-SIN(RADIANS($Y$3))^2*(AA6))))</f>
        <v/>
      </c>
      <c r="AB12" s="119" t="n">
        <v>1</v>
      </c>
      <c r="AC12" s="102" t="n"/>
      <c r="AD12" s="118">
        <f>IF(AD6=0,0,(TAN(RADIANS(45+$Y$3/2)))^2*EXP(PI()*TAN(RADIANS($Y$3))))</f>
        <v/>
      </c>
      <c r="AE12" s="107">
        <f>IF(AD12=0,0,1)</f>
        <v/>
      </c>
      <c r="AF12" s="107">
        <f>IF(AD12=0,0,IF($Y$3=0,1,1+2*TAN(RADIANS($Y$3))*(1-SIN(RADIANS($Y$3))^2*(AF6))))</f>
        <v/>
      </c>
      <c r="AG12" s="119" t="n">
        <v>1</v>
      </c>
    </row>
    <row r="13" ht="16" customHeight="1">
      <c r="A13" t="n">
        <v>0.2</v>
      </c>
      <c r="B13" t="n">
        <v>1.686</v>
      </c>
      <c r="C13" t="n">
        <v>94</v>
      </c>
      <c r="D13" t="n">
        <v>-2</v>
      </c>
      <c r="E13" s="102" t="n">
        <v>0.8</v>
      </c>
      <c r="F13" s="102">
        <f>IF(C13=0,1,ABS(C13))</f>
        <v/>
      </c>
      <c r="G13" s="102">
        <f>+B13*1000+D13*(1-E13)</f>
        <v/>
      </c>
      <c r="H13" s="102">
        <f>+A14-A13</f>
        <v/>
      </c>
      <c r="I13" s="102">
        <f>+A13+H13/2</f>
        <v/>
      </c>
      <c r="J13" s="102">
        <f>IF(I13&lt;$B$1,17,19)</f>
        <v/>
      </c>
      <c r="K13" s="102">
        <f>+J13*I13</f>
        <v/>
      </c>
      <c r="L13" s="102">
        <f>IF(I13&lt;$B$1,0,9.81*(I13-$B$1))</f>
        <v/>
      </c>
      <c r="M13" s="105">
        <f>+K13-L13</f>
        <v/>
      </c>
      <c r="N13" s="105">
        <f>AVERAGE(B13:B14)*1000</f>
        <v/>
      </c>
      <c r="O13" s="105">
        <f>AVERAGE(G13:G14)</f>
        <v/>
      </c>
      <c r="P13" s="105">
        <f>AVERAGE(F13:F14)</f>
        <v/>
      </c>
      <c r="Q13" s="105">
        <f>AVERAGE(D13:D14)</f>
        <v/>
      </c>
      <c r="R13" s="106">
        <f>(O13-K13)/M13</f>
        <v/>
      </c>
      <c r="S13" s="105">
        <f>+P13/(O13-K13)*100</f>
        <v/>
      </c>
      <c r="T13" s="105">
        <f>+SQRT((3.47-LOG(R13))^2+(1.22+LOG(S13))^2)</f>
        <v/>
      </c>
      <c r="U13" s="39">
        <f>(IF(T13&lt;1.31, "gravelly sand to dense sand", IF(T13&lt;2.05, "sands", IF(T13&lt;2.6, "sand mixtures", IF(T13&lt;2.95, "silt mixtures", IF(T13&lt;3.6, "clays","organic clay"))))))</f>
        <v/>
      </c>
      <c r="V13" s="107">
        <f>DEGREES(ATAN(0.373*(LOG(O13/M13)+0.29)))</f>
        <v/>
      </c>
      <c r="W13" s="107">
        <f>17.6+11*LOG(R13)</f>
        <v/>
      </c>
      <c r="X13" s="107">
        <f>IF(N13/100&lt;20, 30,IF(N13/100&lt;40,30+5/20*(N13/100-20),IF(N13/100&lt;120, 35+5/80*(N13/100-40), IF(N13/100&lt;200, 40+5/80*(N13/100-120),45))))</f>
        <v/>
      </c>
      <c r="Y13" s="115" t="inlineStr">
        <is>
          <t>Ng</t>
        </is>
      </c>
      <c r="Z13" s="116" t="inlineStr">
        <is>
          <t>Fgs</t>
        </is>
      </c>
      <c r="AA13" s="116" t="inlineStr">
        <is>
          <t>Fgd</t>
        </is>
      </c>
      <c r="AB13" s="117" t="inlineStr">
        <is>
          <t>Fgi</t>
        </is>
      </c>
      <c r="AC13" s="102" t="n"/>
      <c r="AD13" s="115" t="inlineStr">
        <is>
          <t>Ng</t>
        </is>
      </c>
      <c r="AE13" s="116" t="inlineStr">
        <is>
          <t>Fgs</t>
        </is>
      </c>
      <c r="AF13" s="116" t="inlineStr">
        <is>
          <t>Fgd</t>
        </is>
      </c>
      <c r="AG13" s="117" t="inlineStr">
        <is>
          <t>Fgi</t>
        </is>
      </c>
    </row>
    <row r="14">
      <c r="A14" t="n">
        <v>0.22</v>
      </c>
      <c r="B14" t="n">
        <v>1.478</v>
      </c>
      <c r="C14" t="n">
        <v>100</v>
      </c>
      <c r="D14" t="n">
        <v>2</v>
      </c>
      <c r="E14" s="102" t="n">
        <v>0.8</v>
      </c>
      <c r="F14" s="102">
        <f>IF(C14=0,1,ABS(C14))</f>
        <v/>
      </c>
      <c r="G14" s="102">
        <f>+B14*1000+D14*(1-E14)</f>
        <v/>
      </c>
      <c r="H14" s="102">
        <f>+A15-A14</f>
        <v/>
      </c>
      <c r="I14" s="102">
        <f>+A14+H14/2</f>
        <v/>
      </c>
      <c r="J14" s="102">
        <f>IF(I14&lt;$B$1,17,19)</f>
        <v/>
      </c>
      <c r="K14" s="102">
        <f>+J14*I14</f>
        <v/>
      </c>
      <c r="L14" s="102">
        <f>IF(I14&lt;$B$1,0,9.81*(I14-$B$1))</f>
        <v/>
      </c>
      <c r="M14" s="105">
        <f>+K14-L14</f>
        <v/>
      </c>
      <c r="N14" s="105">
        <f>AVERAGE(B14:B15)*1000</f>
        <v/>
      </c>
      <c r="O14" s="105">
        <f>AVERAGE(G14:G15)</f>
        <v/>
      </c>
      <c r="P14" s="105">
        <f>AVERAGE(F14:F15)</f>
        <v/>
      </c>
      <c r="Q14" s="105">
        <f>AVERAGE(D14:D15)</f>
        <v/>
      </c>
      <c r="R14" s="106">
        <f>(O14-K14)/M14</f>
        <v/>
      </c>
      <c r="S14" s="105">
        <f>+P14/(O14-K14)*100</f>
        <v/>
      </c>
      <c r="T14" s="105">
        <f>+SQRT((3.47-LOG(R14))^2+(1.22+LOG(S14))^2)</f>
        <v/>
      </c>
      <c r="U14" s="39">
        <f>(IF(T14&lt;1.31, "gravelly sand to dense sand", IF(T14&lt;2.05, "sands", IF(T14&lt;2.6, "sand mixtures", IF(T14&lt;2.95, "silt mixtures", IF(T14&lt;3.6, "clays","organic clay"))))))</f>
        <v/>
      </c>
      <c r="V14" s="107">
        <f>DEGREES(ATAN(0.373*(LOG(O14/M14)+0.29)))</f>
        <v/>
      </c>
      <c r="W14" s="107">
        <f>17.6+11*LOG(R14)</f>
        <v/>
      </c>
      <c r="X14" s="107">
        <f>IF(N14/100&lt;20, 30,IF(N14/100&lt;40,30+5/20*(N14/100-20),IF(N14/100&lt;120, 35+5/80*(N14/100-40), IF(N14/100&lt;200, 40+5/80*(N14/100-120),45))))</f>
        <v/>
      </c>
      <c r="Y14" s="120">
        <f>IF($Y$3=0,0,2*(Y12+1)*TAN(RADIANS($Y$3)))</f>
        <v/>
      </c>
      <c r="Z14" s="121">
        <f>IF(Y14=0,0,1-0.4*(Z6/Z6))</f>
        <v/>
      </c>
      <c r="AA14" s="121" t="n">
        <v>1</v>
      </c>
      <c r="AB14" s="122" t="n">
        <v>1</v>
      </c>
      <c r="AC14" s="102" t="n"/>
      <c r="AD14" s="120">
        <f>IF($Y$3=0,0,2*(AD12+1)*TAN(RADIANS($Y$3)))</f>
        <v/>
      </c>
      <c r="AE14" s="121">
        <f>IF(AD14=0,0,1)</f>
        <v/>
      </c>
      <c r="AF14" s="121" t="n">
        <v>1</v>
      </c>
      <c r="AG14" s="122" t="n">
        <v>1</v>
      </c>
    </row>
    <row r="15" ht="17" customHeight="1">
      <c r="A15" t="n">
        <v>0.24</v>
      </c>
      <c r="B15" t="n">
        <v>1.44</v>
      </c>
      <c r="C15" t="n">
        <v>100</v>
      </c>
      <c r="D15" t="n">
        <v>-2</v>
      </c>
      <c r="E15" s="102" t="n">
        <v>0.8</v>
      </c>
      <c r="F15" s="102">
        <f>IF(C15=0,1,ABS(C15))</f>
        <v/>
      </c>
      <c r="G15" s="102">
        <f>+B15*1000+D15*(1-E15)</f>
        <v/>
      </c>
      <c r="H15" s="102">
        <f>+A16-A15</f>
        <v/>
      </c>
      <c r="I15" s="102">
        <f>+A15+H15/2</f>
        <v/>
      </c>
      <c r="J15" s="102">
        <f>IF(I15&lt;$B$1,17,19)</f>
        <v/>
      </c>
      <c r="K15" s="102">
        <f>+J15*I15</f>
        <v/>
      </c>
      <c r="L15" s="102">
        <f>IF(I15&lt;$B$1,0,9.81*(I15-$B$1))</f>
        <v/>
      </c>
      <c r="M15" s="105">
        <f>+K15-L15</f>
        <v/>
      </c>
      <c r="N15" s="105">
        <f>AVERAGE(B15:B16)*1000</f>
        <v/>
      </c>
      <c r="O15" s="105">
        <f>AVERAGE(G15:G16)</f>
        <v/>
      </c>
      <c r="P15" s="105">
        <f>AVERAGE(F15:F16)</f>
        <v/>
      </c>
      <c r="Q15" s="105">
        <f>AVERAGE(D15:D16)</f>
        <v/>
      </c>
      <c r="R15" s="106">
        <f>(O15-K15)/M15</f>
        <v/>
      </c>
      <c r="S15" s="105">
        <f>+P15/(O15-K15)*100</f>
        <v/>
      </c>
      <c r="T15" s="105">
        <f>+SQRT((3.47-LOG(R15))^2+(1.22+LOG(S15))^2)</f>
        <v/>
      </c>
      <c r="U15" s="39">
        <f>(IF(T15&lt;1.31, "gravelly sand to dense sand", IF(T15&lt;2.05, "sands", IF(T15&lt;2.6, "sand mixtures", IF(T15&lt;2.95, "silt mixtures", IF(T15&lt;3.6, "clays","organic clay"))))))</f>
        <v/>
      </c>
      <c r="V15" s="107">
        <f>DEGREES(ATAN(0.373*(LOG(O15/M15)+0.29)))</f>
        <v/>
      </c>
      <c r="W15" s="107">
        <f>17.6+11*LOG(R15)</f>
        <v/>
      </c>
      <c r="X15" s="107">
        <f>IF(N15/100&lt;20, 30,IF(N15/100&lt;40,30+5/20*(N15/100-20),IF(N15/100&lt;120, 35+5/80*(N15/100-40), IF(N15/100&lt;200, 40+5/80*(N15/100-120),45))))</f>
        <v/>
      </c>
      <c r="Y15" s="109" t="inlineStr">
        <is>
          <t>qu (kPa)</t>
        </is>
      </c>
      <c r="Z15" s="107">
        <f>Z3*Y10*Z10*AA10*AB10+Z8*Y12*Z12*AA12*AB12+1/2*Y8*Z6*Y14*Z14*AA14*AB14</f>
        <v/>
      </c>
      <c r="AA15" s="113" t="inlineStr">
        <is>
          <t>gc(kN/m3)</t>
        </is>
      </c>
      <c r="AB15" s="107">
        <f>Summary!F7</f>
        <v/>
      </c>
      <c r="AC15" s="102" t="n"/>
      <c r="AD15" s="109" t="inlineStr">
        <is>
          <t>qu (kPa)</t>
        </is>
      </c>
      <c r="AE15" s="107">
        <f>Z3*AD10*AE10*AF10*AG10+AE8*AD12*AE12*AF12*AG12+1/2*AD8*AE6*AD14*AE14*AF14*AG14</f>
        <v/>
      </c>
      <c r="AF15" s="113" t="inlineStr">
        <is>
          <t>gc(kN/m3)</t>
        </is>
      </c>
      <c r="AG15" s="107">
        <f>Summary!F7</f>
        <v/>
      </c>
    </row>
    <row r="16" ht="17" customHeight="1">
      <c r="A16" t="n">
        <v>0.26</v>
      </c>
      <c r="B16" t="n">
        <v>1.383</v>
      </c>
      <c r="C16" t="n">
        <v>90</v>
      </c>
      <c r="D16" t="n">
        <v>-11</v>
      </c>
      <c r="E16" s="102" t="n">
        <v>0.8</v>
      </c>
      <c r="F16" s="102">
        <f>IF(C16=0,1,ABS(C16))</f>
        <v/>
      </c>
      <c r="G16" s="102">
        <f>+B16*1000+D16*(1-E16)</f>
        <v/>
      </c>
      <c r="H16" s="102">
        <f>+A17-A16</f>
        <v/>
      </c>
      <c r="I16" s="102">
        <f>+A16+H16/2</f>
        <v/>
      </c>
      <c r="J16" s="102">
        <f>IF(I16&lt;$B$1,17,19)</f>
        <v/>
      </c>
      <c r="K16" s="102">
        <f>+J16*I16</f>
        <v/>
      </c>
      <c r="L16" s="102">
        <f>IF(I16&lt;$B$1,0,9.81*(I16-$B$1))</f>
        <v/>
      </c>
      <c r="M16" s="105">
        <f>+K16-L16</f>
        <v/>
      </c>
      <c r="N16" s="105">
        <f>AVERAGE(B16:B17)*1000</f>
        <v/>
      </c>
      <c r="O16" s="105">
        <f>AVERAGE(G16:G17)</f>
        <v/>
      </c>
      <c r="P16" s="105">
        <f>AVERAGE(F16:F17)</f>
        <v/>
      </c>
      <c r="Q16" s="105">
        <f>AVERAGE(D16:D17)</f>
        <v/>
      </c>
      <c r="R16" s="106">
        <f>(O16-K16)/M16</f>
        <v/>
      </c>
      <c r="S16" s="105">
        <f>+P16/(O16-K16)*100</f>
        <v/>
      </c>
      <c r="T16" s="105">
        <f>+SQRT((3.47-LOG(R16))^2+(1.22+LOG(S16))^2)</f>
        <v/>
      </c>
      <c r="U16" s="39">
        <f>(IF(T16&lt;1.31, "gravelly sand to dense sand", IF(T16&lt;2.05, "sands", IF(T16&lt;2.6, "sand mixtures", IF(T16&lt;2.95, "silt mixtures", IF(T16&lt;3.6, "clays","organic clay"))))))</f>
        <v/>
      </c>
      <c r="V16" s="107">
        <f>DEGREES(ATAN(0.373*(LOG(O16/M16)+0.29)))</f>
        <v/>
      </c>
      <c r="W16" s="107">
        <f>17.6+11*LOG(R16)</f>
        <v/>
      </c>
      <c r="X16" s="107">
        <f>IF(N16/100&lt;20, 30,IF(N16/100&lt;40,30+5/20*(N16/100-20),IF(N16/100&lt;120, 35+5/80*(N16/100-40), IF(N16/100&lt;200, 40+5/80*(N16/100-120),45))))</f>
        <v/>
      </c>
      <c r="Y16" s="109" t="inlineStr">
        <is>
          <t>FS</t>
        </is>
      </c>
      <c r="Z16" s="102">
        <f>Summary!C16</f>
        <v/>
      </c>
      <c r="AA16" s="102" t="inlineStr">
        <is>
          <t>Wf (kN)</t>
        </is>
      </c>
      <c r="AB16" s="107">
        <f>+AB15*Y6*Z6*Z6</f>
        <v/>
      </c>
      <c r="AC16" s="102" t="n"/>
      <c r="AD16" s="109" t="inlineStr">
        <is>
          <t>FS</t>
        </is>
      </c>
      <c r="AE16" s="102">
        <f>Summary!C17</f>
        <v/>
      </c>
      <c r="AF16" s="102" t="inlineStr">
        <is>
          <t>Wf (Kn/m)</t>
        </is>
      </c>
      <c r="AG16" s="107">
        <f>+AG15*AD6*AE6</f>
        <v/>
      </c>
    </row>
    <row r="17" ht="17" customHeight="1">
      <c r="A17" t="n">
        <v>0.28</v>
      </c>
      <c r="B17" t="n">
        <v>1.326</v>
      </c>
      <c r="C17" t="n">
        <v>91</v>
      </c>
      <c r="D17" t="n">
        <v>-18</v>
      </c>
      <c r="E17" s="102" t="n">
        <v>0.8</v>
      </c>
      <c r="F17" s="102">
        <f>IF(C17=0,1,ABS(C17))</f>
        <v/>
      </c>
      <c r="G17" s="102">
        <f>+B17*1000+D17*(1-E17)</f>
        <v/>
      </c>
      <c r="H17" s="102">
        <f>+A18-A17</f>
        <v/>
      </c>
      <c r="I17" s="102">
        <f>+A17+H17/2</f>
        <v/>
      </c>
      <c r="J17" s="102">
        <f>IF(I17&lt;$B$1,17,19)</f>
        <v/>
      </c>
      <c r="K17" s="102">
        <f>+J17*I17</f>
        <v/>
      </c>
      <c r="L17" s="102">
        <f>IF(I17&lt;$B$1,0,9.81*(I17-$B$1))</f>
        <v/>
      </c>
      <c r="M17" s="105">
        <f>+K17-L17</f>
        <v/>
      </c>
      <c r="N17" s="105">
        <f>AVERAGE(B17:B18)*1000</f>
        <v/>
      </c>
      <c r="O17" s="105">
        <f>AVERAGE(G17:G18)</f>
        <v/>
      </c>
      <c r="P17" s="105">
        <f>AVERAGE(F17:F18)</f>
        <v/>
      </c>
      <c r="Q17" s="105">
        <f>AVERAGE(D17:D18)</f>
        <v/>
      </c>
      <c r="R17" s="106">
        <f>(O17-K17)/M17</f>
        <v/>
      </c>
      <c r="S17" s="105">
        <f>+P17/(O17-K17)*100</f>
        <v/>
      </c>
      <c r="T17" s="105">
        <f>+SQRT((3.47-LOG(R17))^2+(1.22+LOG(S17))^2)</f>
        <v/>
      </c>
      <c r="U17" s="39">
        <f>(IF(T17&lt;1.31, "gravelly sand to dense sand", IF(T17&lt;2.05, "sands", IF(T17&lt;2.6, "sand mixtures", IF(T17&lt;2.95, "silt mixtures", IF(T17&lt;3.6, "clays","organic clay"))))))</f>
        <v/>
      </c>
      <c r="V17" s="107">
        <f>DEGREES(ATAN(0.373*(LOG(O17/M17)+0.29)))</f>
        <v/>
      </c>
      <c r="W17" s="107">
        <f>17.6+11*LOG(R17)</f>
        <v/>
      </c>
      <c r="X17" s="107">
        <f>IF(N17/100&lt;20, 30,IF(N17/100&lt;40,30+5/20*(N17/100-20),IF(N17/100&lt;120, 35+5/80*(N17/100-40), IF(N17/100&lt;200, 40+5/80*(N17/100-120),45))))</f>
        <v/>
      </c>
      <c r="Y17" s="109" t="inlineStr">
        <is>
          <t>qall (kPa)</t>
        </is>
      </c>
      <c r="Z17" s="107">
        <f>+Z15/Z16</f>
        <v/>
      </c>
      <c r="AA17" s="102" t="inlineStr">
        <is>
          <t>P (kN)</t>
        </is>
      </c>
      <c r="AB17" s="107">
        <f>220*4.448</f>
        <v/>
      </c>
      <c r="AC17" s="102" t="n"/>
      <c r="AD17" s="109" t="inlineStr">
        <is>
          <t>qall (kPa)</t>
        </is>
      </c>
      <c r="AE17" s="107">
        <f>+AE15/AE16</f>
        <v/>
      </c>
      <c r="AF17" s="102" t="inlineStr">
        <is>
          <t>P (kN/m)</t>
        </is>
      </c>
      <c r="AG17" s="107">
        <f>5*4.448*1/0.3048</f>
        <v/>
      </c>
    </row>
    <row r="18" ht="17" customHeight="1">
      <c r="A18" t="n">
        <v>0.3</v>
      </c>
      <c r="B18" t="n">
        <v>1.212</v>
      </c>
      <c r="C18" t="n">
        <v>89</v>
      </c>
      <c r="D18" t="n">
        <v>-18</v>
      </c>
      <c r="E18" s="102" t="n">
        <v>0.8</v>
      </c>
      <c r="F18" s="102">
        <f>IF(C18=0,1,ABS(C18))</f>
        <v/>
      </c>
      <c r="G18" s="102">
        <f>+B18*1000+D18*(1-E18)</f>
        <v/>
      </c>
      <c r="H18" s="102">
        <f>+A19-A18</f>
        <v/>
      </c>
      <c r="I18" s="102">
        <f>+A18+H18/2</f>
        <v/>
      </c>
      <c r="J18" s="102">
        <f>IF(I18&lt;$B$1,17,19)</f>
        <v/>
      </c>
      <c r="K18" s="102">
        <f>+J18*I18</f>
        <v/>
      </c>
      <c r="L18" s="102">
        <f>IF(I18&lt;$B$1,0,9.81*(I18-$B$1))</f>
        <v/>
      </c>
      <c r="M18" s="105">
        <f>+K18-L18</f>
        <v/>
      </c>
      <c r="N18" s="105">
        <f>AVERAGE(B18:B19)*1000</f>
        <v/>
      </c>
      <c r="O18" s="105">
        <f>AVERAGE(G18:G19)</f>
        <v/>
      </c>
      <c r="P18" s="105">
        <f>AVERAGE(F18:F19)</f>
        <v/>
      </c>
      <c r="Q18" s="105">
        <f>AVERAGE(D18:D19)</f>
        <v/>
      </c>
      <c r="R18" s="106">
        <f>(O18-K18)/M18</f>
        <v/>
      </c>
      <c r="S18" s="105">
        <f>+P18/(O18-K18)*100</f>
        <v/>
      </c>
      <c r="T18" s="105">
        <f>+SQRT((3.47-LOG(R18))^2+(1.22+LOG(S18))^2)</f>
        <v/>
      </c>
      <c r="U18" s="39">
        <f>(IF(T18&lt;1.31, "gravelly sand to dense sand", IF(T18&lt;2.05, "sands", IF(T18&lt;2.6, "sand mixtures", IF(T18&lt;2.95, "silt mixtures", IF(T18&lt;3.6, "clays","organic clay"))))))</f>
        <v/>
      </c>
      <c r="V18" s="107">
        <f>DEGREES(ATAN(0.373*(LOG(O18/M18)+0.29)))</f>
        <v/>
      </c>
      <c r="W18" s="107">
        <f>17.6+11*LOG(R18)</f>
        <v/>
      </c>
      <c r="X18" s="107">
        <f>IF(N18/100&lt;20, 30,IF(N18/100&lt;40,30+5/20*(N18/100-20),IF(N18/100&lt;120, 35+5/80*(N18/100-40), IF(N18/100&lt;200, 40+5/80*(N18/100-120),45))))</f>
        <v/>
      </c>
      <c r="Y18" s="42" t="inlineStr">
        <is>
          <t>Rall (kN)</t>
        </is>
      </c>
      <c r="Z18" s="46">
        <f>+Z17*Z6*Z6</f>
        <v/>
      </c>
      <c r="AA18" s="39" t="inlineStr">
        <is>
          <t>P+Wf (kN)</t>
        </is>
      </c>
      <c r="AB18" s="40">
        <f>+AB16+AB17</f>
        <v/>
      </c>
      <c r="AD18" s="42" t="inlineStr">
        <is>
          <t>Rall (kN/m)</t>
        </is>
      </c>
      <c r="AE18" s="45">
        <f>AE17*AE6</f>
        <v/>
      </c>
      <c r="AF18" s="39" t="inlineStr">
        <is>
          <t>P+Wf (kN/m)</t>
        </is>
      </c>
      <c r="AG18" s="40">
        <f>+AG16+AG17</f>
        <v/>
      </c>
    </row>
    <row r="19">
      <c r="A19" t="n">
        <v>0.32</v>
      </c>
      <c r="B19" t="n">
        <v>1.175</v>
      </c>
      <c r="C19" t="n">
        <v>87</v>
      </c>
      <c r="D19" t="n">
        <v>-19</v>
      </c>
      <c r="E19" s="102" t="n">
        <v>0.8</v>
      </c>
      <c r="F19" s="102">
        <f>IF(C19=0,1,ABS(C19))</f>
        <v/>
      </c>
      <c r="G19" s="102">
        <f>+B19*1000+D19*(1-E19)</f>
        <v/>
      </c>
      <c r="H19" s="102">
        <f>+A20-A19</f>
        <v/>
      </c>
      <c r="I19" s="102">
        <f>+A19+H19/2</f>
        <v/>
      </c>
      <c r="J19" s="102">
        <f>IF(I19&lt;$B$1,17,19)</f>
        <v/>
      </c>
      <c r="K19" s="102">
        <f>+J19*I19</f>
        <v/>
      </c>
      <c r="L19" s="102">
        <f>IF(I19&lt;$B$1,0,9.81*(I19-$B$1))</f>
        <v/>
      </c>
      <c r="M19" s="105">
        <f>+K19-L19</f>
        <v/>
      </c>
      <c r="N19" s="105">
        <f>AVERAGE(B19:B20)*1000</f>
        <v/>
      </c>
      <c r="O19" s="105">
        <f>AVERAGE(G19:G20)</f>
        <v/>
      </c>
      <c r="P19" s="105">
        <f>AVERAGE(F19:F20)</f>
        <v/>
      </c>
      <c r="Q19" s="105">
        <f>AVERAGE(D19:D20)</f>
        <v/>
      </c>
      <c r="R19" s="106">
        <f>(O19-K19)/M19</f>
        <v/>
      </c>
      <c r="S19" s="105">
        <f>+P19/(O19-K19)*100</f>
        <v/>
      </c>
      <c r="T19" s="105">
        <f>+SQRT((3.47-LOG(R19))^2+(1.22+LOG(S19))^2)</f>
        <v/>
      </c>
      <c r="U19" s="39">
        <f>(IF(T19&lt;1.31, "gravelly sand to dense sand", IF(T19&lt;2.05, "sands", IF(T19&lt;2.6, "sand mixtures", IF(T19&lt;2.95, "silt mixtures", IF(T19&lt;3.6, "clays","organic clay"))))))</f>
        <v/>
      </c>
      <c r="V19" s="107">
        <f>DEGREES(ATAN(0.373*(LOG(O19/M19)+0.29)))</f>
        <v/>
      </c>
      <c r="W19" s="107">
        <f>17.6+11*LOG(R19)</f>
        <v/>
      </c>
      <c r="X19" s="107">
        <f>IF(N19/100&lt;20, 30,IF(N19/100&lt;40,30+5/20*(N19/100-20),IF(N19/100&lt;120, 35+5/80*(N19/100-40), IF(N19/100&lt;200, 40+5/80*(N19/100-120),45))))</f>
        <v/>
      </c>
    </row>
    <row r="20">
      <c r="A20" t="n">
        <v>0.34</v>
      </c>
      <c r="B20" t="n">
        <v>1.137</v>
      </c>
      <c r="C20" t="n">
        <v>78</v>
      </c>
      <c r="D20" t="n">
        <v>-18</v>
      </c>
      <c r="E20" s="102" t="n">
        <v>0.8</v>
      </c>
      <c r="F20" s="102">
        <f>IF(C20=0,1,ABS(C20))</f>
        <v/>
      </c>
      <c r="G20" s="102">
        <f>+B20*1000+D20*(1-E20)</f>
        <v/>
      </c>
      <c r="H20" s="102">
        <f>+A21-A20</f>
        <v/>
      </c>
      <c r="I20" s="102">
        <f>+A20+H20/2</f>
        <v/>
      </c>
      <c r="J20" s="102">
        <f>IF(I20&lt;$B$1,17,19)</f>
        <v/>
      </c>
      <c r="K20" s="102">
        <f>+J20*I20</f>
        <v/>
      </c>
      <c r="L20" s="102">
        <f>IF(I20&lt;$B$1,0,9.81*(I20-$B$1))</f>
        <v/>
      </c>
      <c r="M20" s="105">
        <f>+K20-L20</f>
        <v/>
      </c>
      <c r="N20" s="105">
        <f>AVERAGE(B20:B21)*1000</f>
        <v/>
      </c>
      <c r="O20" s="105">
        <f>AVERAGE(G20:G21)</f>
        <v/>
      </c>
      <c r="P20" s="105">
        <f>AVERAGE(F20:F21)</f>
        <v/>
      </c>
      <c r="Q20" s="105">
        <f>AVERAGE(D20:D21)</f>
        <v/>
      </c>
      <c r="R20" s="106">
        <f>(O20-K20)/M20</f>
        <v/>
      </c>
      <c r="S20" s="105">
        <f>+P20/(O20-K20)*100</f>
        <v/>
      </c>
      <c r="T20" s="105">
        <f>+SQRT((3.47-LOG(R20))^2+(1.22+LOG(S20))^2)</f>
        <v/>
      </c>
      <c r="U20" s="39">
        <f>(IF(T20&lt;1.31, "gravelly sand to dense sand", IF(T20&lt;2.05, "sands", IF(T20&lt;2.6, "sand mixtures", IF(T20&lt;2.95, "silt mixtures", IF(T20&lt;3.6, "clays","organic clay"))))))</f>
        <v/>
      </c>
      <c r="V20" s="107">
        <f>DEGREES(ATAN(0.373*(LOG(O20/M20)+0.29)))</f>
        <v/>
      </c>
      <c r="W20" s="107">
        <f>17.6+11*LOG(R20)</f>
        <v/>
      </c>
      <c r="X20" s="107">
        <f>IF(N20/100&lt;20, 30,IF(N20/100&lt;40,30+5/20*(N20/100-20),IF(N20/100&lt;120, 35+5/80*(N20/100-40), IF(N20/100&lt;200, 40+5/80*(N20/100-120),45))))</f>
        <v/>
      </c>
    </row>
    <row r="21" ht="17" customHeight="1">
      <c r="A21" t="n">
        <v>0.36</v>
      </c>
      <c r="B21" t="n">
        <v>1.099</v>
      </c>
      <c r="C21" t="n">
        <v>70</v>
      </c>
      <c r="D21" t="n">
        <v>-17</v>
      </c>
      <c r="E21" s="102" t="n">
        <v>0.8</v>
      </c>
      <c r="F21" s="102">
        <f>IF(C21=0,1,ABS(C21))</f>
        <v/>
      </c>
      <c r="G21" s="102">
        <f>+B21*1000+D21*(1-E21)</f>
        <v/>
      </c>
      <c r="H21" s="102">
        <f>+A22-A21</f>
        <v/>
      </c>
      <c r="I21" s="102">
        <f>+A21+H21/2</f>
        <v/>
      </c>
      <c r="J21" s="102">
        <f>IF(I21&lt;$B$1,17,19)</f>
        <v/>
      </c>
      <c r="K21" s="102">
        <f>+J21*I21</f>
        <v/>
      </c>
      <c r="L21" s="102">
        <f>IF(I21&lt;$B$1,0,9.81*(I21-$B$1))</f>
        <v/>
      </c>
      <c r="M21" s="105">
        <f>+K21-L21</f>
        <v/>
      </c>
      <c r="N21" s="105">
        <f>AVERAGE(B21:B22)*1000</f>
        <v/>
      </c>
      <c r="O21" s="105">
        <f>AVERAGE(G21:G22)</f>
        <v/>
      </c>
      <c r="P21" s="105">
        <f>AVERAGE(F21:F22)</f>
        <v/>
      </c>
      <c r="Q21" s="105">
        <f>AVERAGE(D21:D22)</f>
        <v/>
      </c>
      <c r="R21" s="106">
        <f>(O21-K21)/M21</f>
        <v/>
      </c>
      <c r="S21" s="105">
        <f>+P21/(O21-K21)*100</f>
        <v/>
      </c>
      <c r="T21" s="105">
        <f>+SQRT((3.47-LOG(R21))^2+(1.22+LOG(S21))^2)</f>
        <v/>
      </c>
      <c r="U21" s="39">
        <f>(IF(T21&lt;1.31, "gravelly sand to dense sand", IF(T21&lt;2.05, "sands", IF(T21&lt;2.6, "sand mixtures", IF(T21&lt;2.95, "silt mixtures", IF(T21&lt;3.6, "clays","organic clay"))))))</f>
        <v/>
      </c>
      <c r="V21" s="107">
        <f>DEGREES(ATAN(0.373*(LOG(O21/M21)+0.29)))</f>
        <v/>
      </c>
      <c r="W21" s="107">
        <f>17.6+11*LOG(R21)</f>
        <v/>
      </c>
      <c r="X21" s="107">
        <f>IF(N21/100&lt;20, 30,IF(N21/100&lt;40,30+5/20*(N21/100-20),IF(N21/100&lt;120, 35+5/80*(N21/100-40), IF(N21/100&lt;200, 40+5/80*(N21/100-120),45))))</f>
        <v/>
      </c>
      <c r="Y21" s="103" t="inlineStr">
        <is>
          <t>f'av(o) for Df</t>
        </is>
      </c>
      <c r="Z21" s="103" t="inlineStr">
        <is>
          <t>c' (kPa)</t>
        </is>
      </c>
      <c r="AA21" s="102" t="n"/>
      <c r="AB21" s="102" t="n"/>
      <c r="AC21" s="102" t="n"/>
      <c r="AD21" s="102" t="n"/>
      <c r="AE21" s="102" t="n"/>
      <c r="AF21" s="102" t="n"/>
      <c r="AG21" s="102" t="n"/>
    </row>
    <row r="22">
      <c r="A22" t="n">
        <v>0.38</v>
      </c>
      <c r="B22" t="n">
        <v>1.08</v>
      </c>
      <c r="C22" t="n">
        <v>64</v>
      </c>
      <c r="D22" t="n">
        <v>-20</v>
      </c>
      <c r="E22" s="102" t="n">
        <v>0.8</v>
      </c>
      <c r="F22" s="102">
        <f>IF(C22=0,1,ABS(C22))</f>
        <v/>
      </c>
      <c r="G22" s="102">
        <f>+B22*1000+D22*(1-E22)</f>
        <v/>
      </c>
      <c r="H22" s="102">
        <f>+A23-A22</f>
        <v/>
      </c>
      <c r="I22" s="102">
        <f>+A22+H22/2</f>
        <v/>
      </c>
      <c r="J22" s="102">
        <f>IF(I22&lt;$B$1,17,19)</f>
        <v/>
      </c>
      <c r="K22" s="102">
        <f>+J22*I22</f>
        <v/>
      </c>
      <c r="L22" s="102">
        <f>IF(I22&lt;$B$1,0,9.81*(I22-$B$1))</f>
        <v/>
      </c>
      <c r="M22" s="105">
        <f>+K22-L22</f>
        <v/>
      </c>
      <c r="N22" s="105">
        <f>AVERAGE(B22:B23)*1000</f>
        <v/>
      </c>
      <c r="O22" s="105">
        <f>AVERAGE(G22:G23)</f>
        <v/>
      </c>
      <c r="P22" s="105">
        <f>AVERAGE(F22:F23)</f>
        <v/>
      </c>
      <c r="Q22" s="105">
        <f>AVERAGE(D22:D23)</f>
        <v/>
      </c>
      <c r="R22" s="106">
        <f>(O22-K22)/M22</f>
        <v/>
      </c>
      <c r="S22" s="105">
        <f>+P22/(O22-K22)*100</f>
        <v/>
      </c>
      <c r="T22" s="105">
        <f>+SQRT((3.47-LOG(R22))^2+(1.22+LOG(S22))^2)</f>
        <v/>
      </c>
      <c r="U22" s="39">
        <f>(IF(T22&lt;1.31, "gravelly sand to dense sand", IF(T22&lt;2.05, "sands", IF(T22&lt;2.6, "sand mixtures", IF(T22&lt;2.95, "silt mixtures", IF(T22&lt;3.6, "clays","organic clay"))))))</f>
        <v/>
      </c>
      <c r="V22" s="107">
        <f>DEGREES(ATAN(0.373*(LOG(O22/M22)+0.29)))</f>
        <v/>
      </c>
      <c r="W22" s="107">
        <f>17.6+11*LOG(R22)</f>
        <v/>
      </c>
      <c r="X22" s="107">
        <f>IF(N22/100&lt;20, 30,IF(N22/100&lt;40,30+5/20*(N22/100-20),IF(N22/100&lt;120, 35+5/80*(N22/100-40), IF(N22/100&lt;200, 40+5/80*(N22/100-120),45))))</f>
        <v/>
      </c>
      <c r="Y22" s="107">
        <f>AVERAGE(X3:X29)</f>
        <v/>
      </c>
      <c r="Z22" s="102" t="n">
        <v>0</v>
      </c>
      <c r="AA22" s="102" t="n"/>
      <c r="AB22" s="102" t="n"/>
      <c r="AC22" s="102" t="n"/>
      <c r="AD22" s="102" t="n"/>
      <c r="AE22" s="102" t="n"/>
      <c r="AF22" s="102" t="n"/>
      <c r="AG22" s="102" t="n"/>
    </row>
    <row r="23">
      <c r="A23" t="n">
        <v>0.4</v>
      </c>
      <c r="B23" t="n">
        <v>1.061</v>
      </c>
      <c r="C23" t="n">
        <v>55</v>
      </c>
      <c r="D23" t="n">
        <v>-7</v>
      </c>
      <c r="E23" s="102" t="n">
        <v>0.8</v>
      </c>
      <c r="F23" s="102">
        <f>IF(C23=0,1,ABS(C23))</f>
        <v/>
      </c>
      <c r="G23" s="102">
        <f>+B23*1000+D23*(1-E23)</f>
        <v/>
      </c>
      <c r="H23" s="102">
        <f>+A24-A23</f>
        <v/>
      </c>
      <c r="I23" s="102">
        <f>+A23+H23/2</f>
        <v/>
      </c>
      <c r="J23" s="102">
        <f>IF(I23&lt;$B$1,17,19)</f>
        <v/>
      </c>
      <c r="K23" s="102">
        <f>+J23*I23</f>
        <v/>
      </c>
      <c r="L23" s="102">
        <f>IF(I23&lt;$B$1,0,9.81*(I23-$B$1))</f>
        <v/>
      </c>
      <c r="M23" s="105">
        <f>+K23-L23</f>
        <v/>
      </c>
      <c r="N23" s="105">
        <f>AVERAGE(B23:B24)*1000</f>
        <v/>
      </c>
      <c r="O23" s="105">
        <f>AVERAGE(G23:G24)</f>
        <v/>
      </c>
      <c r="P23" s="105">
        <f>AVERAGE(F23:F24)</f>
        <v/>
      </c>
      <c r="Q23" s="105">
        <f>AVERAGE(D23:D24)</f>
        <v/>
      </c>
      <c r="R23" s="106">
        <f>(O23-K23)/M23</f>
        <v/>
      </c>
      <c r="S23" s="105">
        <f>+P23/(O23-K23)*100</f>
        <v/>
      </c>
      <c r="T23" s="105">
        <f>+SQRT((3.47-LOG(R23))^2+(1.22+LOG(S23))^2)</f>
        <v/>
      </c>
      <c r="U23" s="39">
        <f>(IF(T23&lt;1.31, "gravelly sand to dense sand", IF(T23&lt;2.05, "sands", IF(T23&lt;2.6, "sand mixtures", IF(T23&lt;2.95, "silt mixtures", IF(T23&lt;3.6, "clays","organic clay"))))))</f>
        <v/>
      </c>
      <c r="V23" s="107">
        <f>DEGREES(ATAN(0.373*(LOG(O23/M23)+0.29)))</f>
        <v/>
      </c>
      <c r="W23" s="107">
        <f>17.6+11*LOG(R23)</f>
        <v/>
      </c>
      <c r="X23" s="107">
        <f>IF(N23/100&lt;20, 30,IF(N23/100&lt;40,30+5/20*(N23/100-20),IF(N23/100&lt;120, 35+5/80*(N23/100-40), IF(N23/100&lt;200, 40+5/80*(N23/100-120),45))))</f>
        <v/>
      </c>
      <c r="Y23" s="129" t="inlineStr">
        <is>
          <t>Square footing</t>
        </is>
      </c>
      <c r="Z23" s="130" t="n"/>
      <c r="AA23" s="130" t="n"/>
      <c r="AB23" s="131" t="n"/>
      <c r="AC23" s="102" t="n"/>
      <c r="AD23" s="102" t="n"/>
      <c r="AE23" s="102" t="n"/>
      <c r="AF23" s="102" t="n"/>
      <c r="AG23" s="102" t="n"/>
    </row>
    <row r="24" ht="17" customHeight="1">
      <c r="A24" t="n">
        <v>0.42</v>
      </c>
      <c r="B24" t="n">
        <v>1.023</v>
      </c>
      <c r="C24" t="n">
        <v>54</v>
      </c>
      <c r="D24" t="n">
        <v>-6</v>
      </c>
      <c r="E24" s="102" t="n">
        <v>0.8</v>
      </c>
      <c r="F24" s="102">
        <f>IF(C24=0,1,ABS(C24))</f>
        <v/>
      </c>
      <c r="G24" s="102">
        <f>+B24*1000+D24*(1-E24)</f>
        <v/>
      </c>
      <c r="H24" s="102">
        <f>+A25-A24</f>
        <v/>
      </c>
      <c r="I24" s="102">
        <f>+A24+H24/2</f>
        <v/>
      </c>
      <c r="J24" s="102">
        <f>IF(I24&lt;$B$1,17,19)</f>
        <v/>
      </c>
      <c r="K24" s="102">
        <f>+J24*I24</f>
        <v/>
      </c>
      <c r="L24" s="102">
        <f>IF(I24&lt;$B$1,0,9.81*(I24-$B$1))</f>
        <v/>
      </c>
      <c r="M24" s="105">
        <f>+K24-L24</f>
        <v/>
      </c>
      <c r="N24" s="105">
        <f>AVERAGE(B24:B25)*1000</f>
        <v/>
      </c>
      <c r="O24" s="105">
        <f>AVERAGE(G24:G25)</f>
        <v/>
      </c>
      <c r="P24" s="105">
        <f>AVERAGE(F24:F25)</f>
        <v/>
      </c>
      <c r="Q24" s="105">
        <f>AVERAGE(D24:D25)</f>
        <v/>
      </c>
      <c r="R24" s="106">
        <f>(O24-K24)/M24</f>
        <v/>
      </c>
      <c r="S24" s="105">
        <f>+P24/(O24-K24)*100</f>
        <v/>
      </c>
      <c r="T24" s="105">
        <f>+SQRT((3.47-LOG(R24))^2+(1.22+LOG(S24))^2)</f>
        <v/>
      </c>
      <c r="U24" s="39">
        <f>(IF(T24&lt;1.31, "gravelly sand to dense sand", IF(T24&lt;2.05, "sands", IF(T24&lt;2.6, "sand mixtures", IF(T24&lt;2.95, "silt mixtures", IF(T24&lt;3.6, "clays","organic clay"))))))</f>
        <v/>
      </c>
      <c r="V24" s="107">
        <f>DEGREES(ATAN(0.373*(LOG(O24/M24)+0.29)))</f>
        <v/>
      </c>
      <c r="W24" s="107">
        <f>17.6+11*LOG(R24)</f>
        <v/>
      </c>
      <c r="X24" s="107">
        <f>IF(N24/100&lt;20, 30,IF(N24/100&lt;40,30+5/20*(N24/100-20),IF(N24/100&lt;120, 35+5/80*(N24/100-40), IF(N24/100&lt;200, 40+5/80*(N24/100-120),45))))</f>
        <v/>
      </c>
      <c r="Y24" s="108" t="inlineStr">
        <is>
          <t>Df(m)</t>
        </is>
      </c>
      <c r="Z24" s="109" t="inlineStr">
        <is>
          <t>Bsquare (m)</t>
        </is>
      </c>
      <c r="AA24" s="109">
        <f>+AA18</f>
        <v/>
      </c>
      <c r="AB24" s="110" t="inlineStr">
        <is>
          <t>A (m2)</t>
        </is>
      </c>
      <c r="AC24" s="102" t="n"/>
      <c r="AD24" s="102" t="n"/>
      <c r="AE24" s="102" t="n"/>
      <c r="AF24" s="102" t="n"/>
      <c r="AG24" s="102" t="n"/>
    </row>
    <row r="25">
      <c r="A25" t="n">
        <v>0.44</v>
      </c>
      <c r="B25" t="n">
        <v>0.985</v>
      </c>
      <c r="C25" t="n">
        <v>52</v>
      </c>
      <c r="D25" t="n">
        <v>-4</v>
      </c>
      <c r="E25" s="102" t="n">
        <v>0.8</v>
      </c>
      <c r="F25" s="102">
        <f>IF(C25=0,1,ABS(C25))</f>
        <v/>
      </c>
      <c r="G25" s="102">
        <f>+B25*1000+D25*(1-E25)</f>
        <v/>
      </c>
      <c r="H25" s="102">
        <f>+A26-A25</f>
        <v/>
      </c>
      <c r="I25" s="102">
        <f>+A25+H25/2</f>
        <v/>
      </c>
      <c r="J25" s="102">
        <f>IF(I25&lt;$B$1,17,19)</f>
        <v/>
      </c>
      <c r="K25" s="102">
        <f>+J25*I25</f>
        <v/>
      </c>
      <c r="L25" s="102">
        <f>IF(I25&lt;$B$1,0,9.81*(I25-$B$1))</f>
        <v/>
      </c>
      <c r="M25" s="105">
        <f>+K25-L25</f>
        <v/>
      </c>
      <c r="N25" s="105">
        <f>AVERAGE(B25:B26)*1000</f>
        <v/>
      </c>
      <c r="O25" s="105">
        <f>AVERAGE(G25:G26)</f>
        <v/>
      </c>
      <c r="P25" s="105">
        <f>AVERAGE(F25:F26)</f>
        <v/>
      </c>
      <c r="Q25" s="105">
        <f>AVERAGE(D25:D26)</f>
        <v/>
      </c>
      <c r="R25" s="106">
        <f>(O25-K25)/M25</f>
        <v/>
      </c>
      <c r="S25" s="105">
        <f>+P25/(O25-K25)*100</f>
        <v/>
      </c>
      <c r="T25" s="105">
        <f>+SQRT((3.47-LOG(R25))^2+(1.22+LOG(S25))^2)</f>
        <v/>
      </c>
      <c r="U25" s="39">
        <f>(IF(T25&lt;1.31, "gravelly sand to dense sand", IF(T25&lt;2.05, "sands", IF(T25&lt;2.6, "sand mixtures", IF(T25&lt;2.95, "silt mixtures", IF(T25&lt;3.6, "clays","organic clay"))))))</f>
        <v/>
      </c>
      <c r="V25" s="107">
        <f>DEGREES(ATAN(0.373*(LOG(O25/M25)+0.29)))</f>
        <v/>
      </c>
      <c r="W25" s="107">
        <f>17.6+11*LOG(R25)</f>
        <v/>
      </c>
      <c r="X25" s="107">
        <f>IF(N25/100&lt;20, 30,IF(N25/100&lt;40,30+5/20*(N25/100-20),IF(N25/100&lt;120, 35+5/80*(N25/100-40), IF(N25/100&lt;200, 40+5/80*(N25/100-120),45))))</f>
        <v/>
      </c>
      <c r="Y25" s="111">
        <f>+Y6</f>
        <v/>
      </c>
      <c r="Z25" s="102">
        <f>+Z6</f>
        <v/>
      </c>
      <c r="AA25" s="107">
        <f>+AB18</f>
        <v/>
      </c>
      <c r="AB25" s="112">
        <f>+Z25*Z25</f>
        <v/>
      </c>
      <c r="AC25" s="102" t="n"/>
      <c r="AD25" s="102" t="n"/>
      <c r="AE25" s="102" t="n"/>
      <c r="AF25" s="102" t="n"/>
      <c r="AG25" s="102" t="n"/>
    </row>
    <row r="26" ht="17" customHeight="1">
      <c r="A26" t="n">
        <v>0.46</v>
      </c>
      <c r="B26" t="n">
        <v>0.928</v>
      </c>
      <c r="C26" t="n">
        <v>50</v>
      </c>
      <c r="D26" t="n">
        <v>1</v>
      </c>
      <c r="E26" s="102" t="n">
        <v>0.8</v>
      </c>
      <c r="F26" s="102">
        <f>IF(C26=0,1,ABS(C26))</f>
        <v/>
      </c>
      <c r="G26" s="102">
        <f>+B26*1000+D26*(1-E26)</f>
        <v/>
      </c>
      <c r="H26" s="102">
        <f>+A27-A26</f>
        <v/>
      </c>
      <c r="I26" s="102">
        <f>+A26+H26/2</f>
        <v/>
      </c>
      <c r="J26" s="102">
        <f>IF(I26&lt;$B$1,17,19)</f>
        <v/>
      </c>
      <c r="K26" s="102">
        <f>+J26*I26</f>
        <v/>
      </c>
      <c r="L26" s="102">
        <f>IF(I26&lt;$B$1,0,9.81*(I26-$B$1))</f>
        <v/>
      </c>
      <c r="M26" s="105">
        <f>+K26-L26</f>
        <v/>
      </c>
      <c r="N26" s="105">
        <f>AVERAGE(B26:B27)*1000</f>
        <v/>
      </c>
      <c r="O26" s="105">
        <f>AVERAGE(G26:G27)</f>
        <v/>
      </c>
      <c r="P26" s="105">
        <f>AVERAGE(F26:F27)</f>
        <v/>
      </c>
      <c r="Q26" s="105">
        <f>AVERAGE(D26:D27)</f>
        <v/>
      </c>
      <c r="R26" s="106">
        <f>(O26-K26)/M26</f>
        <v/>
      </c>
      <c r="S26" s="105">
        <f>+P26/(O26-K26)*100</f>
        <v/>
      </c>
      <c r="T26" s="105">
        <f>+SQRT((3.47-LOG(R26))^2+(1.22+LOG(S26))^2)</f>
        <v/>
      </c>
      <c r="U26" s="39">
        <f>(IF(T26&lt;1.31, "gravelly sand to dense sand", IF(T26&lt;2.05, "sands", IF(T26&lt;2.6, "sand mixtures", IF(T26&lt;2.95, "silt mixtures", IF(T26&lt;3.6, "clays","organic clay"))))))</f>
        <v/>
      </c>
      <c r="V26" s="107">
        <f>DEGREES(ATAN(0.373*(LOG(O26/M26)+0.29)))</f>
        <v/>
      </c>
      <c r="W26" s="107">
        <f>17.6+11*LOG(R26)</f>
        <v/>
      </c>
      <c r="X26" s="107">
        <f>IF(N26/100&lt;20, 30,IF(N26/100&lt;40,30+5/20*(N26/100-20),IF(N26/100&lt;120, 35+5/80*(N26/100-40), IF(N26/100&lt;200, 40+5/80*(N26/100-120),45))))</f>
        <v/>
      </c>
      <c r="Y26" s="113" t="inlineStr">
        <is>
          <t>g (kN/m3)</t>
        </is>
      </c>
      <c r="Z26" s="109" t="inlineStr">
        <is>
          <t>Dw (m)</t>
        </is>
      </c>
      <c r="AA26" s="110" t="inlineStr">
        <is>
          <t>GW Effect</t>
        </is>
      </c>
      <c r="AB26" s="110" t="inlineStr">
        <is>
          <t>uD (kPa)</t>
        </is>
      </c>
      <c r="AC26" s="102" t="n"/>
      <c r="AD26" s="102" t="n"/>
      <c r="AE26" s="102" t="n"/>
      <c r="AF26" s="102" t="n"/>
      <c r="AG26" s="102" t="n"/>
    </row>
    <row r="27">
      <c r="A27" t="n">
        <v>0.48</v>
      </c>
      <c r="B27" t="n">
        <v>0.89</v>
      </c>
      <c r="C27" t="n">
        <v>49</v>
      </c>
      <c r="D27" t="n">
        <v>-14</v>
      </c>
      <c r="E27" s="102" t="n">
        <v>0.8</v>
      </c>
      <c r="F27" s="102">
        <f>IF(C27=0,1,ABS(C27))</f>
        <v/>
      </c>
      <c r="G27" s="102">
        <f>+B27*1000+D27*(1-E27)</f>
        <v/>
      </c>
      <c r="H27" s="102">
        <f>+A28-A27</f>
        <v/>
      </c>
      <c r="I27" s="102">
        <f>+A27+H27/2</f>
        <v/>
      </c>
      <c r="J27" s="102">
        <f>IF(I27&lt;$B$1,17,19)</f>
        <v/>
      </c>
      <c r="K27" s="102">
        <f>+J27*I27</f>
        <v/>
      </c>
      <c r="L27" s="102">
        <f>IF(I27&lt;$B$1,0,9.81*(I27-$B$1))</f>
        <v/>
      </c>
      <c r="M27" s="105">
        <f>+K27-L27</f>
        <v/>
      </c>
      <c r="N27" s="105">
        <f>AVERAGE(B27:B28)*1000</f>
        <v/>
      </c>
      <c r="O27" s="105">
        <f>AVERAGE(G27:G28)</f>
        <v/>
      </c>
      <c r="P27" s="105">
        <f>AVERAGE(F27:F28)</f>
        <v/>
      </c>
      <c r="Q27" s="105">
        <f>AVERAGE(D27:D28)</f>
        <v/>
      </c>
      <c r="R27" s="106">
        <f>(O27-K27)/M27</f>
        <v/>
      </c>
      <c r="S27" s="105">
        <f>+P27/(O27-K27)*100</f>
        <v/>
      </c>
      <c r="T27" s="105">
        <f>+SQRT((3.47-LOG(R27))^2+(1.22+LOG(S27))^2)</f>
        <v/>
      </c>
      <c r="U27" s="39">
        <f>(IF(T27&lt;1.31, "gravelly sand to dense sand", IF(T27&lt;2.05, "sands", IF(T27&lt;2.6, "sand mixtures", IF(T27&lt;2.95, "silt mixtures", IF(T27&lt;3.6, "clays","organic clay"))))))</f>
        <v/>
      </c>
      <c r="V27" s="107">
        <f>DEGREES(ATAN(0.373*(LOG(O27/M27)+0.29)))</f>
        <v/>
      </c>
      <c r="W27" s="107">
        <f>17.6+11*LOG(R27)</f>
        <v/>
      </c>
      <c r="X27" s="107">
        <f>IF(N27/100&lt;20, 30,IF(N27/100&lt;40,30+5/20*(N27/100-20),IF(N27/100&lt;120, 35+5/80*(N27/100-40), IF(N27/100&lt;200, 40+5/80*(N27/100-120),45))))</f>
        <v/>
      </c>
      <c r="Y27" s="111">
        <f>+J22</f>
        <v/>
      </c>
      <c r="Z27" s="102">
        <f>$B$1</f>
        <v/>
      </c>
      <c r="AA27" s="114">
        <f>IF(Z27&lt;Y25,"case 1", IF(Z27&lt;AB25, "case 2", "case 3"))</f>
        <v/>
      </c>
      <c r="AB27" s="114">
        <f>IF(9.81*(Y25-Z27)&lt;0,0, 9.81*(Y25-Z27))</f>
        <v/>
      </c>
      <c r="AC27" s="102" t="n"/>
      <c r="AD27" s="102" t="n"/>
      <c r="AE27" s="102" t="n"/>
      <c r="AF27" s="102" t="n"/>
      <c r="AG27" s="102" t="n"/>
    </row>
    <row r="28" ht="16" customHeight="1">
      <c r="A28" t="n">
        <v>0.5</v>
      </c>
      <c r="B28" t="n">
        <v>0.834</v>
      </c>
      <c r="C28" t="n">
        <v>48</v>
      </c>
      <c r="D28" t="n">
        <v>-20</v>
      </c>
      <c r="E28" s="102" t="n">
        <v>0.8</v>
      </c>
      <c r="F28" s="102">
        <f>IF(C28=0,1,ABS(C28))</f>
        <v/>
      </c>
      <c r="G28" s="102">
        <f>+B28*1000+D28*(1-E28)</f>
        <v/>
      </c>
      <c r="H28" s="102">
        <f>+A29-A28</f>
        <v/>
      </c>
      <c r="I28" s="102">
        <f>+A28+H28/2</f>
        <v/>
      </c>
      <c r="J28" s="102">
        <f>IF(I28&lt;$B$1,17,19)</f>
        <v/>
      </c>
      <c r="K28" s="102">
        <f>+J28*I28</f>
        <v/>
      </c>
      <c r="L28" s="102">
        <f>IF(I28&lt;$B$1,0,9.81*(I28-$B$1))</f>
        <v/>
      </c>
      <c r="M28" s="105">
        <f>+K28-L28</f>
        <v/>
      </c>
      <c r="N28" s="105">
        <f>AVERAGE(B28:B29)*1000</f>
        <v/>
      </c>
      <c r="O28" s="105">
        <f>AVERAGE(G28:G29)</f>
        <v/>
      </c>
      <c r="P28" s="105">
        <f>AVERAGE(F28:F29)</f>
        <v/>
      </c>
      <c r="Q28" s="105">
        <f>AVERAGE(D28:D29)</f>
        <v/>
      </c>
      <c r="R28" s="106">
        <f>(O28-K28)/M28</f>
        <v/>
      </c>
      <c r="S28" s="105">
        <f>+P28/(O28-K28)*100</f>
        <v/>
      </c>
      <c r="T28" s="105">
        <f>+SQRT((3.47-LOG(R28))^2+(1.22+LOG(S28))^2)</f>
        <v/>
      </c>
      <c r="U28" s="39">
        <f>(IF(T28&lt;1.31, "gravelly sand to dense sand", IF(T28&lt;2.05, "sands", IF(T28&lt;2.6, "sand mixtures", IF(T28&lt;2.95, "silt mixtures", IF(T28&lt;3.6, "clays","organic clay"))))))</f>
        <v/>
      </c>
      <c r="V28" s="107">
        <f>DEGREES(ATAN(0.373*(LOG(O28/M28)+0.29)))</f>
        <v/>
      </c>
      <c r="W28" s="107">
        <f>17.6+11*LOG(R28)</f>
        <v/>
      </c>
      <c r="X28" s="107">
        <f>IF(N28/100&lt;20, 30,IF(N28/100&lt;40,30+5/20*(N28/100-20),IF(N28/100&lt;120, 35+5/80*(N28/100-40), IF(N28/100&lt;200, 40+5/80*(N28/100-120),45))))</f>
        <v/>
      </c>
      <c r="Y28" s="123" t="inlineStr">
        <is>
          <t>m</t>
        </is>
      </c>
      <c r="Z28" s="116" t="inlineStr">
        <is>
          <t>Pp (kN)</t>
        </is>
      </c>
      <c r="AA28" s="116" t="inlineStr">
        <is>
          <t>Pa (kN)</t>
        </is>
      </c>
      <c r="AB28" s="110" t="inlineStr">
        <is>
          <t>FS</t>
        </is>
      </c>
      <c r="AC28" s="102" t="n"/>
      <c r="AD28" s="102" t="n"/>
      <c r="AE28" s="102" t="n"/>
      <c r="AF28" s="102" t="n"/>
      <c r="AG28" s="102" t="n"/>
    </row>
    <row r="29">
      <c r="A29" t="n">
        <v>0.52</v>
      </c>
      <c r="B29" t="n">
        <v>0.777</v>
      </c>
      <c r="C29" t="n">
        <v>47</v>
      </c>
      <c r="D29" t="n">
        <v>-21</v>
      </c>
      <c r="E29" s="102" t="n">
        <v>0.8</v>
      </c>
      <c r="F29" s="102">
        <f>IF(C29=0,1,ABS(C29))</f>
        <v/>
      </c>
      <c r="G29" s="102">
        <f>+B29*1000+D29*(1-E29)</f>
        <v/>
      </c>
      <c r="H29" s="102">
        <f>+A30-A29</f>
        <v/>
      </c>
      <c r="I29" s="102">
        <f>+A29+H29/2</f>
        <v/>
      </c>
      <c r="J29" s="102">
        <f>IF(I29&lt;$B$1,17,19)</f>
        <v/>
      </c>
      <c r="K29" s="102">
        <f>+J29*I29</f>
        <v/>
      </c>
      <c r="L29" s="102">
        <f>IF(I29&lt;$B$1,0,9.81*(I29-$B$1))</f>
        <v/>
      </c>
      <c r="M29" s="105">
        <f>+K29-L29</f>
        <v/>
      </c>
      <c r="N29" s="105">
        <f>AVERAGE(B29:B30)*1000</f>
        <v/>
      </c>
      <c r="O29" s="105">
        <f>AVERAGE(G29:G30)</f>
        <v/>
      </c>
      <c r="P29" s="105">
        <f>AVERAGE(F29:F30)</f>
        <v/>
      </c>
      <c r="Q29" s="105">
        <f>AVERAGE(D29:D30)</f>
        <v/>
      </c>
      <c r="R29" s="106">
        <f>(O29-K29)/M29</f>
        <v/>
      </c>
      <c r="S29" s="105">
        <f>+P29/(O29-K29)*100</f>
        <v/>
      </c>
      <c r="T29" s="105">
        <f>+SQRT((3.47-LOG(R29))^2+(1.22+LOG(S29))^2)</f>
        <v/>
      </c>
      <c r="U29" s="39">
        <f>(IF(T29&lt;1.31, "gravelly sand to dense sand", IF(T29&lt;2.05, "sands", IF(T29&lt;2.6, "sand mixtures", IF(T29&lt;2.95, "silt mixtures", IF(T29&lt;3.6, "clays","organic clay"))))))</f>
        <v/>
      </c>
      <c r="V29" s="107">
        <f>DEGREES(ATAN(0.373*(LOG(O29/M29)+0.29)))</f>
        <v/>
      </c>
      <c r="W29" s="107">
        <f>17.6+11*LOG(R29)</f>
        <v/>
      </c>
      <c r="X29" s="107">
        <f>IF(N29/100&lt;20, 30,IF(N29/100&lt;40,30+5/20*(N29/100-20),IF(N29/100&lt;120, 35+5/80*(N29/100-40), IF(N29/100&lt;200, 40+5/80*(N29/100-120),45))))</f>
        <v/>
      </c>
      <c r="Y29" s="118">
        <f>TAN(RADIANS(Y22))</f>
        <v/>
      </c>
      <c r="Z29" s="107">
        <f>0.5*(TAN(RADIANS(45+Y22/2)))^2*Y27*Z25*Y25^2</f>
        <v/>
      </c>
      <c r="AA29" s="107">
        <f>0.5*(TAN(RADIANS(45-Y22/2)))^2*Y27*Z25*Y25^2</f>
        <v/>
      </c>
      <c r="AB29" s="119">
        <f>Summary!I16</f>
        <v/>
      </c>
      <c r="AC29" s="102" t="n"/>
      <c r="AD29" s="102" t="n"/>
      <c r="AE29" s="102" t="n"/>
      <c r="AF29" s="102" t="n"/>
      <c r="AG29" s="102" t="n"/>
    </row>
    <row r="30" ht="16" customHeight="1">
      <c r="A30" t="n">
        <v>0.54</v>
      </c>
      <c r="B30" t="n">
        <v>0.739</v>
      </c>
      <c r="C30" t="n">
        <v>47</v>
      </c>
      <c r="D30" t="n">
        <v>-22</v>
      </c>
      <c r="E30" s="102" t="n">
        <v>0.8</v>
      </c>
      <c r="F30" s="102">
        <f>IF(C30=0,1,ABS(C30))</f>
        <v/>
      </c>
      <c r="G30" s="102">
        <f>+B30*1000+D30*(1-E30)</f>
        <v/>
      </c>
      <c r="H30" s="102">
        <f>+A31-A30</f>
        <v/>
      </c>
      <c r="I30" s="102">
        <f>+A30+H30/2</f>
        <v/>
      </c>
      <c r="J30" s="102">
        <f>IF(I30&lt;$B$1,17,19)</f>
        <v/>
      </c>
      <c r="K30" s="102">
        <f>+J30*I30</f>
        <v/>
      </c>
      <c r="L30" s="102">
        <f>IF(I30&lt;$B$1,0,9.81*(I30-$B$1))</f>
        <v/>
      </c>
      <c r="M30" s="105">
        <f>+K30-L30</f>
        <v/>
      </c>
      <c r="N30" s="105">
        <f>AVERAGE(B30:B31)*1000</f>
        <v/>
      </c>
      <c r="O30" s="105">
        <f>AVERAGE(G30:G31)</f>
        <v/>
      </c>
      <c r="P30" s="105">
        <f>AVERAGE(F30:F31)</f>
        <v/>
      </c>
      <c r="Q30" s="105">
        <f>AVERAGE(D30:D31)</f>
        <v/>
      </c>
      <c r="R30" s="106">
        <f>(O30-K30)/M30</f>
        <v/>
      </c>
      <c r="S30" s="105">
        <f>+P30/(O30-K30)*100</f>
        <v/>
      </c>
      <c r="T30" s="105">
        <f>+SQRT((3.47-LOG(R30))^2+(1.22+LOG(S30))^2)</f>
        <v/>
      </c>
      <c r="U30" s="39">
        <f>(IF(T30&lt;1.31, "gravelly sand to dense sand", IF(T30&lt;2.05, "sands", IF(T30&lt;2.6, "sand mixtures", IF(T30&lt;2.95, "silt mixtures", IF(T30&lt;3.6, "clays","organic clay"))))))</f>
        <v/>
      </c>
      <c r="V30" s="107">
        <f>DEGREES(ATAN(0.373*(LOG(O30/M30)+0.29)))</f>
        <v/>
      </c>
      <c r="W30" s="107">
        <f>17.6+11*LOG(R30)</f>
        <v/>
      </c>
      <c r="X30" s="107">
        <f>IF(N30/100&lt;20, 30,IF(N30/100&lt;40,30+5/20*(N30/100-20),IF(N30/100&lt;120, 35+5/80*(N30/100-40), IF(N30/100&lt;200, 40+5/80*(N30/100-120),45))))</f>
        <v/>
      </c>
      <c r="Y30" s="115" t="inlineStr">
        <is>
          <t>Va (kN)</t>
        </is>
      </c>
      <c r="Z30" s="116" t="n"/>
      <c r="AA30" s="116" t="n"/>
      <c r="AB30" s="117" t="n"/>
      <c r="AC30" s="102" t="n"/>
      <c r="AD30" s="102" t="n"/>
      <c r="AE30" s="102" t="n"/>
      <c r="AF30" s="102" t="n"/>
      <c r="AG30" s="102" t="n"/>
    </row>
    <row r="31">
      <c r="A31" t="n">
        <v>0.5600000000000001</v>
      </c>
      <c r="B31" t="n">
        <v>0.72</v>
      </c>
      <c r="C31" t="n">
        <v>44</v>
      </c>
      <c r="D31" t="n">
        <v>-21</v>
      </c>
      <c r="E31" s="102" t="n">
        <v>0.8</v>
      </c>
      <c r="F31" s="102">
        <f>IF(C31=0,1,ABS(C31))</f>
        <v/>
      </c>
      <c r="G31" s="102">
        <f>+B31*1000+D31*(1-E31)</f>
        <v/>
      </c>
      <c r="H31" s="102">
        <f>+A32-A31</f>
        <v/>
      </c>
      <c r="I31" s="102">
        <f>+A31+H31/2</f>
        <v/>
      </c>
      <c r="J31" s="102">
        <f>IF(I31&lt;$B$1,17,19)</f>
        <v/>
      </c>
      <c r="K31" s="102">
        <f>+J31*I31</f>
        <v/>
      </c>
      <c r="L31" s="102">
        <f>IF(I31&lt;$B$1,0,9.81*(I31-$B$1))</f>
        <v/>
      </c>
      <c r="M31" s="105">
        <f>+K31-L31</f>
        <v/>
      </c>
      <c r="N31" s="105">
        <f>AVERAGE(B31:B32)*1000</f>
        <v/>
      </c>
      <c r="O31" s="105">
        <f>AVERAGE(G31:G32)</f>
        <v/>
      </c>
      <c r="P31" s="105">
        <f>AVERAGE(F31:F32)</f>
        <v/>
      </c>
      <c r="Q31" s="105">
        <f>AVERAGE(D31:D32)</f>
        <v/>
      </c>
      <c r="R31" s="106">
        <f>(O31-K31)/M31</f>
        <v/>
      </c>
      <c r="S31" s="105">
        <f>+P31/(O31-K31)*100</f>
        <v/>
      </c>
      <c r="T31" s="105">
        <f>+SQRT((3.47-LOG(R31))^2+(1.22+LOG(S31))^2)</f>
        <v/>
      </c>
      <c r="U31" s="39">
        <f>(IF(T31&lt;1.31, "gravelly sand to dense sand", IF(T31&lt;2.05, "sands", IF(T31&lt;2.6, "sand mixtures", IF(T31&lt;2.95, "silt mixtures", IF(T31&lt;3.6, "clays","organic clay"))))))</f>
        <v/>
      </c>
      <c r="V31" s="107">
        <f>DEGREES(ATAN(0.373*(LOG(O31/M31)+0.29)))</f>
        <v/>
      </c>
      <c r="W31" s="107">
        <f>17.6+11*LOG(R31)</f>
        <v/>
      </c>
      <c r="X31" s="107">
        <f>IF(N31/100&lt;20, 30,IF(N31/100&lt;40,30+5/20*(N31/100-20),IF(N31/100&lt;120, 35+5/80*(N31/100-40), IF(N31/100&lt;200, 40+5/80*(N31/100-120),45))))</f>
        <v/>
      </c>
      <c r="Y31" s="86">
        <f>+((AA25-AB27*AB25)*Y29+0.5*Z29)/AB29-AA29</f>
        <v/>
      </c>
      <c r="Z31" s="43" t="n"/>
      <c r="AA31" s="43" t="n"/>
      <c r="AB31" s="44" t="n"/>
    </row>
    <row r="32">
      <c r="A32" t="n">
        <v>0.58</v>
      </c>
      <c r="B32" t="n">
        <v>0.6820000000000001</v>
      </c>
      <c r="C32" t="n">
        <v>32</v>
      </c>
      <c r="D32" t="n">
        <v>-21</v>
      </c>
      <c r="E32" s="102" t="n">
        <v>0.8</v>
      </c>
      <c r="F32" s="102">
        <f>IF(C32=0,1,ABS(C32))</f>
        <v/>
      </c>
      <c r="G32" s="102">
        <f>+B32*1000+D32*(1-E32)</f>
        <v/>
      </c>
      <c r="H32" s="102">
        <f>+A33-A32</f>
        <v/>
      </c>
      <c r="I32" s="102">
        <f>+A32+H32/2</f>
        <v/>
      </c>
      <c r="J32" s="102">
        <f>IF(I32&lt;$B$1,17,19)</f>
        <v/>
      </c>
      <c r="K32" s="102">
        <f>+J32*I32</f>
        <v/>
      </c>
      <c r="L32" s="102">
        <f>IF(I32&lt;$B$1,0,9.81*(I32-$B$1))</f>
        <v/>
      </c>
      <c r="M32" s="105">
        <f>+K32-L32</f>
        <v/>
      </c>
      <c r="N32" s="105">
        <f>AVERAGE(B32:B33)*1000</f>
        <v/>
      </c>
      <c r="O32" s="105">
        <f>AVERAGE(G32:G33)</f>
        <v/>
      </c>
      <c r="P32" s="105">
        <f>AVERAGE(F32:F33)</f>
        <v/>
      </c>
      <c r="Q32" s="105">
        <f>AVERAGE(D32:D33)</f>
        <v/>
      </c>
      <c r="R32" s="106">
        <f>(O32-K32)/M32</f>
        <v/>
      </c>
      <c r="S32" s="105">
        <f>+P32/(O32-K32)*100</f>
        <v/>
      </c>
      <c r="T32" s="105">
        <f>+SQRT((3.47-LOG(R32))^2+(1.22+LOG(S32))^2)</f>
        <v/>
      </c>
      <c r="U32" s="39">
        <f>(IF(T32&lt;1.31, "gravelly sand to dense sand", IF(T32&lt;2.05, "sands", IF(T32&lt;2.6, "sand mixtures", IF(T32&lt;2.95, "silt mixtures", IF(T32&lt;3.6, "clays","organic clay"))))))</f>
        <v/>
      </c>
      <c r="V32" s="107">
        <f>DEGREES(ATAN(0.373*(LOG(O32/M32)+0.29)))</f>
        <v/>
      </c>
      <c r="W32" s="107">
        <f>17.6+11*LOG(R32)</f>
        <v/>
      </c>
      <c r="X32" s="107">
        <f>IF(N32/100&lt;20, 30,IF(N32/100&lt;40,30+5/20*(N32/100-20),IF(N32/100&lt;120, 35+5/80*(N32/100-40), IF(N32/100&lt;200, 40+5/80*(N32/100-120),45))))</f>
        <v/>
      </c>
      <c r="Y32" s="83" t="n"/>
      <c r="Z32" s="83" t="n"/>
      <c r="AA32" s="83" t="n"/>
      <c r="AB32" s="83" t="n"/>
    </row>
    <row r="33">
      <c r="A33" t="n">
        <v>0.6</v>
      </c>
      <c r="B33" t="n">
        <v>0.663</v>
      </c>
      <c r="C33" t="n">
        <v>26</v>
      </c>
      <c r="D33" t="n">
        <v>-21</v>
      </c>
      <c r="E33" s="102" t="n">
        <v>0.8</v>
      </c>
      <c r="F33" s="102">
        <f>IF(C33=0,1,ABS(C33))</f>
        <v/>
      </c>
      <c r="G33" s="102">
        <f>+B33*1000+D33*(1-E33)</f>
        <v/>
      </c>
      <c r="H33" s="102">
        <f>+A34-A33</f>
        <v/>
      </c>
      <c r="I33" s="102">
        <f>+A33+H33/2</f>
        <v/>
      </c>
      <c r="J33" s="102">
        <f>IF(I33&lt;$B$1,17,19)</f>
        <v/>
      </c>
      <c r="K33" s="102">
        <f>+J33*I33</f>
        <v/>
      </c>
      <c r="L33" s="102">
        <f>IF(I33&lt;$B$1,0,9.81*(I33-$B$1))</f>
        <v/>
      </c>
      <c r="M33" s="105">
        <f>+K33-L33</f>
        <v/>
      </c>
      <c r="N33" s="105">
        <f>AVERAGE(B33:B34)*1000</f>
        <v/>
      </c>
      <c r="O33" s="105">
        <f>AVERAGE(G33:G34)</f>
        <v/>
      </c>
      <c r="P33" s="105">
        <f>AVERAGE(F33:F34)</f>
        <v/>
      </c>
      <c r="Q33" s="105">
        <f>AVERAGE(D33:D34)</f>
        <v/>
      </c>
      <c r="R33" s="106">
        <f>(O33-K33)/M33</f>
        <v/>
      </c>
      <c r="S33" s="105">
        <f>+P33/(O33-K33)*100</f>
        <v/>
      </c>
      <c r="T33" s="105">
        <f>+SQRT((3.47-LOG(R33))^2+(1.22+LOG(S33))^2)</f>
        <v/>
      </c>
      <c r="U33" s="39">
        <f>(IF(T33&lt;1.31, "gravelly sand to dense sand", IF(T33&lt;2.05, "sands", IF(T33&lt;2.6, "sand mixtures", IF(T33&lt;2.95, "silt mixtures", IF(T33&lt;3.6, "clays","organic clay"))))))</f>
        <v/>
      </c>
      <c r="V33" s="107">
        <f>DEGREES(ATAN(0.373*(LOG(O33/M33)+0.29)))</f>
        <v/>
      </c>
      <c r="W33" s="107">
        <f>17.6+11*LOG(R33)</f>
        <v/>
      </c>
      <c r="X33" s="107">
        <f>IF(N33/100&lt;20, 30,IF(N33/100&lt;40,30+5/20*(N33/100-20),IF(N33/100&lt;120, 35+5/80*(N33/100-40), IF(N33/100&lt;200, 40+5/80*(N33/100-120),45))))</f>
        <v/>
      </c>
      <c r="Y33" s="40" t="n"/>
      <c r="Z33" s="40" t="n"/>
      <c r="AA33" s="40" t="n"/>
      <c r="AB33" s="40" t="n"/>
    </row>
    <row r="34">
      <c r="A34" t="n">
        <v>0.62</v>
      </c>
      <c r="B34" t="n">
        <v>0.625</v>
      </c>
      <c r="C34" t="n">
        <v>23</v>
      </c>
      <c r="D34" t="n">
        <v>-24</v>
      </c>
      <c r="E34" s="102" t="n">
        <v>0.8</v>
      </c>
      <c r="F34" s="102">
        <f>IF(C34=0,1,ABS(C34))</f>
        <v/>
      </c>
      <c r="G34" s="102">
        <f>+B34*1000+D34*(1-E34)</f>
        <v/>
      </c>
      <c r="H34" s="102">
        <f>+A35-A34</f>
        <v/>
      </c>
      <c r="I34" s="102">
        <f>+A34+H34/2</f>
        <v/>
      </c>
      <c r="J34" s="102">
        <f>IF(I34&lt;$B$1,17,19)</f>
        <v/>
      </c>
      <c r="K34" s="102">
        <f>+J34*I34</f>
        <v/>
      </c>
      <c r="L34" s="102">
        <f>IF(I34&lt;$B$1,0,9.81*(I34-$B$1))</f>
        <v/>
      </c>
      <c r="M34" s="105">
        <f>+K34-L34</f>
        <v/>
      </c>
      <c r="N34" s="105">
        <f>AVERAGE(B34:B35)*1000</f>
        <v/>
      </c>
      <c r="O34" s="105">
        <f>AVERAGE(G34:G35)</f>
        <v/>
      </c>
      <c r="P34" s="105">
        <f>AVERAGE(F34:F35)</f>
        <v/>
      </c>
      <c r="Q34" s="105">
        <f>AVERAGE(D34:D35)</f>
        <v/>
      </c>
      <c r="R34" s="106">
        <f>(O34-K34)/M34</f>
        <v/>
      </c>
      <c r="S34" s="105">
        <f>+P34/(O34-K34)*100</f>
        <v/>
      </c>
      <c r="T34" s="105">
        <f>+SQRT((3.47-LOG(R34))^2+(1.22+LOG(S34))^2)</f>
        <v/>
      </c>
      <c r="U34" s="39">
        <f>(IF(T34&lt;1.31, "gravelly sand to dense sand", IF(T34&lt;2.05, "sands", IF(T34&lt;2.6, "sand mixtures", IF(T34&lt;2.95, "silt mixtures", IF(T34&lt;3.6, "clays","organic clay"))))))</f>
        <v/>
      </c>
      <c r="V34" s="107">
        <f>DEGREES(ATAN(0.373*(LOG(O34/M34)+0.29)))</f>
        <v/>
      </c>
      <c r="W34" s="107">
        <f>17.6+11*LOG(R34)</f>
        <v/>
      </c>
      <c r="X34" s="107">
        <f>IF(N34/100&lt;20, 30,IF(N34/100&lt;40,30+5/20*(N34/100-20),IF(N34/100&lt;120, 35+5/80*(N34/100-40), IF(N34/100&lt;200, 40+5/80*(N34/100-120),45))))</f>
        <v/>
      </c>
      <c r="Y34" s="84" t="n"/>
      <c r="Z34" s="40" t="n"/>
      <c r="AA34" s="42" t="n"/>
      <c r="AB34" s="40" t="n"/>
    </row>
    <row r="35">
      <c r="A35" t="n">
        <v>0.64</v>
      </c>
      <c r="B35" t="n">
        <v>0.587</v>
      </c>
      <c r="C35" t="n">
        <v>21</v>
      </c>
      <c r="D35" t="n">
        <v>-26</v>
      </c>
      <c r="E35" s="102" t="n">
        <v>0.8</v>
      </c>
      <c r="F35" s="102">
        <f>IF(C35=0,1,ABS(C35))</f>
        <v/>
      </c>
      <c r="G35" s="102">
        <f>+B35*1000+D35*(1-E35)</f>
        <v/>
      </c>
      <c r="H35" s="102">
        <f>+A36-A35</f>
        <v/>
      </c>
      <c r="I35" s="102">
        <f>+A35+H35/2</f>
        <v/>
      </c>
      <c r="J35" s="102">
        <f>IF(I35&lt;$B$1,17,19)</f>
        <v/>
      </c>
      <c r="K35" s="102">
        <f>+J35*I35</f>
        <v/>
      </c>
      <c r="L35" s="102">
        <f>IF(I35&lt;$B$1,0,9.81*(I35-$B$1))</f>
        <v/>
      </c>
      <c r="M35" s="105">
        <f>+K35-L35</f>
        <v/>
      </c>
      <c r="N35" s="105">
        <f>AVERAGE(B35:B36)*1000</f>
        <v/>
      </c>
      <c r="O35" s="105">
        <f>AVERAGE(G35:G36)</f>
        <v/>
      </c>
      <c r="P35" s="105">
        <f>AVERAGE(F35:F36)</f>
        <v/>
      </c>
      <c r="Q35" s="105">
        <f>AVERAGE(D35:D36)</f>
        <v/>
      </c>
      <c r="R35" s="106">
        <f>(O35-K35)/M35</f>
        <v/>
      </c>
      <c r="S35" s="105">
        <f>+P35/(O35-K35)*100</f>
        <v/>
      </c>
      <c r="T35" s="105">
        <f>+SQRT((3.47-LOG(R35))^2+(1.22+LOG(S35))^2)</f>
        <v/>
      </c>
      <c r="U35" s="39">
        <f>(IF(T35&lt;1.31, "gravelly sand to dense sand", IF(T35&lt;2.05, "sands", IF(T35&lt;2.6, "sand mixtures", IF(T35&lt;2.95, "silt mixtures", IF(T35&lt;3.6, "clays","organic clay"))))))</f>
        <v/>
      </c>
      <c r="V35" s="107">
        <f>DEGREES(ATAN(0.373*(LOG(O35/M35)+0.29)))</f>
        <v/>
      </c>
      <c r="W35" s="107">
        <f>17.6+11*LOG(R35)</f>
        <v/>
      </c>
      <c r="X35" s="107">
        <f>IF(N35/100&lt;20, 30,IF(N35/100&lt;40,30+5/20*(N35/100-20),IF(N35/100&lt;120, 35+5/80*(N35/100-40), IF(N35/100&lt;200, 40+5/80*(N35/100-120),45))))</f>
        <v/>
      </c>
      <c r="AB35" s="40" t="n"/>
    </row>
    <row r="36">
      <c r="A36" t="n">
        <v>0.66</v>
      </c>
      <c r="B36" t="n">
        <v>0.549</v>
      </c>
      <c r="C36" t="n">
        <v>20</v>
      </c>
      <c r="D36" t="n">
        <v>-26</v>
      </c>
      <c r="E36" s="102" t="n">
        <v>0.8</v>
      </c>
      <c r="F36" s="102">
        <f>IF(C36=0,1,ABS(C36))</f>
        <v/>
      </c>
      <c r="G36" s="102">
        <f>+B36*1000+D36*(1-E36)</f>
        <v/>
      </c>
      <c r="H36" s="102">
        <f>+A37-A36</f>
        <v/>
      </c>
      <c r="I36" s="102">
        <f>+A36+H36/2</f>
        <v/>
      </c>
      <c r="J36" s="102">
        <f>IF(I36&lt;$B$1,17,19)</f>
        <v/>
      </c>
      <c r="K36" s="102">
        <f>+J36*I36</f>
        <v/>
      </c>
      <c r="L36" s="102">
        <f>IF(I36&lt;$B$1,0,9.81*(I36-$B$1))</f>
        <v/>
      </c>
      <c r="M36" s="105">
        <f>+K36-L36</f>
        <v/>
      </c>
      <c r="N36" s="105">
        <f>AVERAGE(B36:B37)*1000</f>
        <v/>
      </c>
      <c r="O36" s="105">
        <f>AVERAGE(G36:G37)</f>
        <v/>
      </c>
      <c r="P36" s="105">
        <f>AVERAGE(F36:F37)</f>
        <v/>
      </c>
      <c r="Q36" s="105">
        <f>AVERAGE(D36:D37)</f>
        <v/>
      </c>
      <c r="R36" s="106">
        <f>(O36-K36)/M36</f>
        <v/>
      </c>
      <c r="S36" s="105">
        <f>+P36/(O36-K36)*100</f>
        <v/>
      </c>
      <c r="T36" s="105">
        <f>+SQRT((3.47-LOG(R36))^2+(1.22+LOG(S36))^2)</f>
        <v/>
      </c>
      <c r="U36" s="39">
        <f>(IF(T36&lt;1.31, "gravelly sand to dense sand", IF(T36&lt;2.05, "sands", IF(T36&lt;2.6, "sand mixtures", IF(T36&lt;2.95, "silt mixtures", IF(T36&lt;3.6, "clays","organic clay"))))))</f>
        <v/>
      </c>
      <c r="V36" s="107">
        <f>DEGREES(ATAN(0.373*(LOG(O36/M36)+0.29)))</f>
        <v/>
      </c>
      <c r="W36" s="107">
        <f>17.6+11*LOG(R36)</f>
        <v/>
      </c>
      <c r="X36" s="107">
        <f>IF(N36/100&lt;20, 30,IF(N36/100&lt;40,30+5/20*(N36/100-20),IF(N36/100&lt;120, 35+5/80*(N36/100-40), IF(N36/100&lt;200, 40+5/80*(N36/100-120),45))))</f>
        <v/>
      </c>
      <c r="Y36" s="84" t="n"/>
      <c r="Z36" s="40" t="n"/>
      <c r="AB36" s="40" t="n"/>
    </row>
    <row r="37">
      <c r="A37" t="n">
        <v>0.68</v>
      </c>
      <c r="B37" t="n">
        <v>0.511</v>
      </c>
      <c r="C37" t="n">
        <v>19</v>
      </c>
      <c r="D37" t="n">
        <v>-26</v>
      </c>
      <c r="E37" s="102" t="n">
        <v>0.8</v>
      </c>
      <c r="F37" s="102">
        <f>IF(C37=0,1,ABS(C37))</f>
        <v/>
      </c>
      <c r="G37" s="102">
        <f>+B37*1000+D37*(1-E37)</f>
        <v/>
      </c>
      <c r="H37" s="102">
        <f>+A38-A37</f>
        <v/>
      </c>
      <c r="I37" s="102">
        <f>+A37+H37/2</f>
        <v/>
      </c>
      <c r="J37" s="102">
        <f>IF(I37&lt;$B$1,17,19)</f>
        <v/>
      </c>
      <c r="K37" s="102">
        <f>+J37*I37</f>
        <v/>
      </c>
      <c r="L37" s="102">
        <f>IF(I37&lt;$B$1,0,9.81*(I37-$B$1))</f>
        <v/>
      </c>
      <c r="M37" s="105">
        <f>+K37-L37</f>
        <v/>
      </c>
      <c r="N37" s="105">
        <f>AVERAGE(B37:B38)*1000</f>
        <v/>
      </c>
      <c r="O37" s="105">
        <f>AVERAGE(G37:G38)</f>
        <v/>
      </c>
      <c r="P37" s="105">
        <f>AVERAGE(F37:F38)</f>
        <v/>
      </c>
      <c r="Q37" s="105">
        <f>AVERAGE(D37:D38)</f>
        <v/>
      </c>
      <c r="R37" s="106">
        <f>(O37-K37)/M37</f>
        <v/>
      </c>
      <c r="S37" s="105">
        <f>+P37/(O37-K37)*100</f>
        <v/>
      </c>
      <c r="T37" s="105">
        <f>+SQRT((3.47-LOG(R37))^2+(1.22+LOG(S37))^2)</f>
        <v/>
      </c>
      <c r="U37" s="39">
        <f>(IF(T37&lt;1.31, "gravelly sand to dense sand", IF(T37&lt;2.05, "sands", IF(T37&lt;2.6, "sand mixtures", IF(T37&lt;2.95, "silt mixtures", IF(T37&lt;3.6, "clays","organic clay"))))))</f>
        <v/>
      </c>
      <c r="V37" s="107">
        <f>DEGREES(ATAN(0.373*(LOG(O37/M37)+0.29)))</f>
        <v/>
      </c>
      <c r="W37" s="107">
        <f>17.6+11*LOG(R37)</f>
        <v/>
      </c>
      <c r="X37" s="107">
        <f>IF(N37/100&lt;20, 30,IF(N37/100&lt;40,30+5/20*(N37/100-20),IF(N37/100&lt;120, 35+5/80*(N37/100-40), IF(N37/100&lt;200, 40+5/80*(N37/100-120),45))))</f>
        <v/>
      </c>
      <c r="Y37" s="42" t="n"/>
      <c r="Z37" s="85" t="n"/>
      <c r="AB37" s="40" t="n"/>
    </row>
    <row r="38">
      <c r="A38" t="n">
        <v>0.7</v>
      </c>
      <c r="B38" t="n">
        <v>0.511</v>
      </c>
      <c r="C38" t="n">
        <v>20</v>
      </c>
      <c r="D38" t="n">
        <v>-27</v>
      </c>
      <c r="E38" s="102" t="n">
        <v>0.8</v>
      </c>
      <c r="F38" s="102">
        <f>IF(C38=0,1,ABS(C38))</f>
        <v/>
      </c>
      <c r="G38" s="102">
        <f>+B38*1000+D38*(1-E38)</f>
        <v/>
      </c>
      <c r="H38" s="102">
        <f>+A39-A38</f>
        <v/>
      </c>
      <c r="I38" s="102">
        <f>+A38+H38/2</f>
        <v/>
      </c>
      <c r="J38" s="102">
        <f>IF(I38&lt;$B$1,17,19)</f>
        <v/>
      </c>
      <c r="K38" s="102">
        <f>+J38*I38</f>
        <v/>
      </c>
      <c r="L38" s="102">
        <f>IF(I38&lt;$B$1,0,9.81*(I38-$B$1))</f>
        <v/>
      </c>
      <c r="M38" s="105">
        <f>+K38-L38</f>
        <v/>
      </c>
      <c r="N38" s="105">
        <f>AVERAGE(B38:B39)*1000</f>
        <v/>
      </c>
      <c r="O38" s="105">
        <f>AVERAGE(G38:G39)</f>
        <v/>
      </c>
      <c r="P38" s="105">
        <f>AVERAGE(F38:F39)</f>
        <v/>
      </c>
      <c r="Q38" s="105">
        <f>AVERAGE(D38:D39)</f>
        <v/>
      </c>
      <c r="R38" s="106">
        <f>(O38-K38)/M38</f>
        <v/>
      </c>
      <c r="S38" s="105">
        <f>+P38/(O38-K38)*100</f>
        <v/>
      </c>
      <c r="T38" s="105">
        <f>+SQRT((3.47-LOG(R38))^2+(1.22+LOG(S38))^2)</f>
        <v/>
      </c>
      <c r="U38" s="39">
        <f>(IF(T38&lt;1.31, "gravelly sand to dense sand", IF(T38&lt;2.05, "sands", IF(T38&lt;2.6, "sand mixtures", IF(T38&lt;2.95, "silt mixtures", IF(T38&lt;3.6, "clays","organic clay"))))))</f>
        <v/>
      </c>
      <c r="V38" s="107">
        <f>DEGREES(ATAN(0.373*(LOG(O38/M38)+0.29)))</f>
        <v/>
      </c>
      <c r="W38" s="107">
        <f>17.6+11*LOG(R38)</f>
        <v/>
      </c>
      <c r="X38" s="107">
        <f>IF(N38/100&lt;20, 30,IF(N38/100&lt;40,30+5/20*(N38/100-20),IF(N38/100&lt;120, 35+5/80*(N38/100-40), IF(N38/100&lt;200, 40+5/80*(N38/100-120),45))))</f>
        <v/>
      </c>
    </row>
    <row r="39">
      <c r="A39" t="n">
        <v>0.72</v>
      </c>
      <c r="B39" t="n">
        <v>0.493</v>
      </c>
      <c r="C39" t="n">
        <v>21</v>
      </c>
      <c r="D39" t="n">
        <v>-26</v>
      </c>
      <c r="E39" s="102" t="n">
        <v>0.8</v>
      </c>
      <c r="F39" s="102">
        <f>IF(C39=0,1,ABS(C39))</f>
        <v/>
      </c>
      <c r="G39" s="102">
        <f>+B39*1000+D39*(1-E39)</f>
        <v/>
      </c>
      <c r="H39" s="102">
        <f>+A40-A39</f>
        <v/>
      </c>
      <c r="I39" s="102">
        <f>+A39+H39/2</f>
        <v/>
      </c>
      <c r="J39" s="102">
        <f>IF(I39&lt;$B$1,17,19)</f>
        <v/>
      </c>
      <c r="K39" s="102">
        <f>+J39*I39</f>
        <v/>
      </c>
      <c r="L39" s="102">
        <f>IF(I39&lt;$B$1,0,9.81*(I39-$B$1))</f>
        <v/>
      </c>
      <c r="M39" s="105">
        <f>+K39-L39</f>
        <v/>
      </c>
      <c r="N39" s="105">
        <f>AVERAGE(B39:B40)*1000</f>
        <v/>
      </c>
      <c r="O39" s="105">
        <f>AVERAGE(G39:G40)</f>
        <v/>
      </c>
      <c r="P39" s="105">
        <f>AVERAGE(F39:F40)</f>
        <v/>
      </c>
      <c r="Q39" s="105">
        <f>AVERAGE(D39:D40)</f>
        <v/>
      </c>
      <c r="R39" s="106">
        <f>(O39-K39)/M39</f>
        <v/>
      </c>
      <c r="S39" s="105">
        <f>+P39/(O39-K39)*100</f>
        <v/>
      </c>
      <c r="T39" s="105">
        <f>+SQRT((3.47-LOG(R39))^2+(1.22+LOG(S39))^2)</f>
        <v/>
      </c>
      <c r="U39" s="39">
        <f>(IF(T39&lt;1.31, "gravelly sand to dense sand", IF(T39&lt;2.05, "sands", IF(T39&lt;2.6, "sand mixtures", IF(T39&lt;2.95, "silt mixtures", IF(T39&lt;3.6, "clays","organic clay"))))))</f>
        <v/>
      </c>
      <c r="V39" s="107">
        <f>DEGREES(ATAN(0.373*(LOG(O39/M39)+0.29)))</f>
        <v/>
      </c>
      <c r="W39" s="107">
        <f>17.6+11*LOG(R39)</f>
        <v/>
      </c>
      <c r="X39" s="107">
        <f>IF(N39/100&lt;20, 30,IF(N39/100&lt;40,30+5/20*(N39/100-20),IF(N39/100&lt;120, 35+5/80*(N39/100-40), IF(N39/100&lt;200, 40+5/80*(N39/100-120),45))))</f>
        <v/>
      </c>
    </row>
    <row r="40">
      <c r="A40" t="n">
        <v>0.74</v>
      </c>
      <c r="B40" t="n">
        <v>0.474</v>
      </c>
      <c r="C40" t="n">
        <v>20</v>
      </c>
      <c r="D40" t="n">
        <v>-27</v>
      </c>
      <c r="E40" s="102" t="n">
        <v>0.8</v>
      </c>
      <c r="F40" s="102">
        <f>IF(C40=0,1,ABS(C40))</f>
        <v/>
      </c>
      <c r="G40" s="102">
        <f>+B40*1000+D40*(1-E40)</f>
        <v/>
      </c>
      <c r="H40" s="102">
        <f>+A41-A40</f>
        <v/>
      </c>
      <c r="I40" s="102">
        <f>+A40+H40/2</f>
        <v/>
      </c>
      <c r="J40" s="102">
        <f>IF(I40&lt;$B$1,17,19)</f>
        <v/>
      </c>
      <c r="K40" s="102">
        <f>+J40*I40</f>
        <v/>
      </c>
      <c r="L40" s="102">
        <f>IF(I40&lt;$B$1,0,9.81*(I40-$B$1))</f>
        <v/>
      </c>
      <c r="M40" s="105">
        <f>+K40-L40</f>
        <v/>
      </c>
      <c r="N40" s="105">
        <f>AVERAGE(B40:B41)*1000</f>
        <v/>
      </c>
      <c r="O40" s="105">
        <f>AVERAGE(G40:G41)</f>
        <v/>
      </c>
      <c r="P40" s="105">
        <f>AVERAGE(F40:F41)</f>
        <v/>
      </c>
      <c r="Q40" s="105">
        <f>AVERAGE(D40:D41)</f>
        <v/>
      </c>
      <c r="R40" s="106">
        <f>(O40-K40)/M40</f>
        <v/>
      </c>
      <c r="S40" s="105">
        <f>+P40/(O40-K40)*100</f>
        <v/>
      </c>
      <c r="T40" s="105">
        <f>+SQRT((3.47-LOG(R40))^2+(1.22+LOG(S40))^2)</f>
        <v/>
      </c>
      <c r="U40" s="39">
        <f>(IF(T40&lt;1.31, "gravelly sand to dense sand", IF(T40&lt;2.05, "sands", IF(T40&lt;2.6, "sand mixtures", IF(T40&lt;2.95, "silt mixtures", IF(T40&lt;3.6, "clays","organic clay"))))))</f>
        <v/>
      </c>
      <c r="V40" s="107">
        <f>DEGREES(ATAN(0.373*(LOG(O40/M40)+0.29)))</f>
        <v/>
      </c>
      <c r="W40" s="107">
        <f>17.6+11*LOG(R40)</f>
        <v/>
      </c>
      <c r="X40" s="107">
        <f>IF(N40/100&lt;20, 30,IF(N40/100&lt;40,30+5/20*(N40/100-20),IF(N40/100&lt;120, 35+5/80*(N40/100-40), IF(N40/100&lt;200, 40+5/80*(N40/100-120),45))))</f>
        <v/>
      </c>
    </row>
    <row r="41">
      <c r="A41" t="n">
        <v>0.76</v>
      </c>
      <c r="B41" t="n">
        <v>0.474</v>
      </c>
      <c r="C41" t="n">
        <v>18</v>
      </c>
      <c r="D41" t="n">
        <v>-26</v>
      </c>
      <c r="E41" s="102" t="n">
        <v>0.8</v>
      </c>
      <c r="F41" s="102">
        <f>IF(C41=0,1,ABS(C41))</f>
        <v/>
      </c>
      <c r="G41" s="102">
        <f>+B41*1000+D41*(1-E41)</f>
        <v/>
      </c>
      <c r="H41" s="102">
        <f>+A42-A41</f>
        <v/>
      </c>
      <c r="I41" s="102">
        <f>+A41+H41/2</f>
        <v/>
      </c>
      <c r="J41" s="102">
        <f>IF(I41&lt;$B$1,17,19)</f>
        <v/>
      </c>
      <c r="K41" s="102">
        <f>+J41*I41</f>
        <v/>
      </c>
      <c r="L41" s="102">
        <f>IF(I41&lt;$B$1,0,9.81*(I41-$B$1))</f>
        <v/>
      </c>
      <c r="M41" s="105">
        <f>+K41-L41</f>
        <v/>
      </c>
      <c r="N41" s="105">
        <f>AVERAGE(B41:B42)*1000</f>
        <v/>
      </c>
      <c r="O41" s="105">
        <f>AVERAGE(G41:G42)</f>
        <v/>
      </c>
      <c r="P41" s="105">
        <f>AVERAGE(F41:F42)</f>
        <v/>
      </c>
      <c r="Q41" s="105">
        <f>AVERAGE(D41:D42)</f>
        <v/>
      </c>
      <c r="R41" s="106">
        <f>(O41-K41)/M41</f>
        <v/>
      </c>
      <c r="S41" s="105">
        <f>+P41/(O41-K41)*100</f>
        <v/>
      </c>
      <c r="T41" s="105">
        <f>+SQRT((3.47-LOG(R41))^2+(1.22+LOG(S41))^2)</f>
        <v/>
      </c>
      <c r="U41" s="39">
        <f>(IF(T41&lt;1.31, "gravelly sand to dense sand", IF(T41&lt;2.05, "sands", IF(T41&lt;2.6, "sand mixtures", IF(T41&lt;2.95, "silt mixtures", IF(T41&lt;3.6, "clays","organic clay"))))))</f>
        <v/>
      </c>
      <c r="V41" s="107">
        <f>DEGREES(ATAN(0.373*(LOG(O41/M41)+0.29)))</f>
        <v/>
      </c>
      <c r="W41" s="107">
        <f>17.6+11*LOG(R41)</f>
        <v/>
      </c>
      <c r="X41" s="107">
        <f>IF(N41/100&lt;20, 30,IF(N41/100&lt;40,30+5/20*(N41/100-20),IF(N41/100&lt;120, 35+5/80*(N41/100-40), IF(N41/100&lt;200, 40+5/80*(N41/100-120),45))))</f>
        <v/>
      </c>
    </row>
    <row r="42">
      <c r="A42" t="n">
        <v>0.78</v>
      </c>
      <c r="B42" t="n">
        <v>0.455</v>
      </c>
      <c r="C42" t="n">
        <v>14</v>
      </c>
      <c r="D42" t="n">
        <v>-23</v>
      </c>
      <c r="E42" s="102" t="n">
        <v>0.8</v>
      </c>
      <c r="F42" s="102">
        <f>IF(C42=0,1,ABS(C42))</f>
        <v/>
      </c>
      <c r="G42" s="102">
        <f>+B42*1000+D42*(1-E42)</f>
        <v/>
      </c>
      <c r="H42" s="102">
        <f>+A43-A42</f>
        <v/>
      </c>
      <c r="I42" s="102">
        <f>+A42+H42/2</f>
        <v/>
      </c>
      <c r="J42" s="102">
        <f>IF(I42&lt;$B$1,17,19)</f>
        <v/>
      </c>
      <c r="K42" s="102">
        <f>+J42*I42</f>
        <v/>
      </c>
      <c r="L42" s="102">
        <f>IF(I42&lt;$B$1,0,9.81*(I42-$B$1))</f>
        <v/>
      </c>
      <c r="M42" s="105">
        <f>+K42-L42</f>
        <v/>
      </c>
      <c r="N42" s="105">
        <f>AVERAGE(B42:B43)*1000</f>
        <v/>
      </c>
      <c r="O42" s="105">
        <f>AVERAGE(G42:G43)</f>
        <v/>
      </c>
      <c r="P42" s="105">
        <f>AVERAGE(F42:F43)</f>
        <v/>
      </c>
      <c r="Q42" s="105">
        <f>AVERAGE(D42:D43)</f>
        <v/>
      </c>
      <c r="R42" s="106">
        <f>(O42-K42)/M42</f>
        <v/>
      </c>
      <c r="S42" s="105">
        <f>+P42/(O42-K42)*100</f>
        <v/>
      </c>
      <c r="T42" s="105">
        <f>+SQRT((3.47-LOG(R42))^2+(1.22+LOG(S42))^2)</f>
        <v/>
      </c>
      <c r="U42" s="39">
        <f>(IF(T42&lt;1.31, "gravelly sand to dense sand", IF(T42&lt;2.05, "sands", IF(T42&lt;2.6, "sand mixtures", IF(T42&lt;2.95, "silt mixtures", IF(T42&lt;3.6, "clays","organic clay"))))))</f>
        <v/>
      </c>
      <c r="V42" s="107">
        <f>DEGREES(ATAN(0.373*(LOG(O42/M42)+0.29)))</f>
        <v/>
      </c>
      <c r="W42" s="107">
        <f>17.6+11*LOG(R42)</f>
        <v/>
      </c>
      <c r="X42" s="107">
        <f>IF(N42/100&lt;20, 30,IF(N42/100&lt;40,30+5/20*(N42/100-20),IF(N42/100&lt;120, 35+5/80*(N42/100-40), IF(N42/100&lt;200, 40+5/80*(N42/100-120),45))))</f>
        <v/>
      </c>
    </row>
    <row r="43">
      <c r="A43" t="n">
        <v>0.8</v>
      </c>
      <c r="B43" t="n">
        <v>0.436</v>
      </c>
      <c r="C43" t="n">
        <v>13</v>
      </c>
      <c r="D43" t="n">
        <v>-22</v>
      </c>
      <c r="E43" s="102" t="n">
        <v>0.8</v>
      </c>
      <c r="F43" s="102">
        <f>IF(C43=0,1,ABS(C43))</f>
        <v/>
      </c>
      <c r="G43" s="102">
        <f>+B43*1000+D43*(1-E43)</f>
        <v/>
      </c>
      <c r="H43" s="102">
        <f>+A44-A43</f>
        <v/>
      </c>
      <c r="I43" s="102">
        <f>+A43+H43/2</f>
        <v/>
      </c>
      <c r="J43" s="102">
        <f>IF(I43&lt;$B$1,17,19)</f>
        <v/>
      </c>
      <c r="K43" s="102">
        <f>+J43*I43</f>
        <v/>
      </c>
      <c r="L43" s="102">
        <f>IF(I43&lt;$B$1,0,9.81*(I43-$B$1))</f>
        <v/>
      </c>
      <c r="M43" s="105">
        <f>+K43-L43</f>
        <v/>
      </c>
      <c r="N43" s="105">
        <f>AVERAGE(B43:B44)*1000</f>
        <v/>
      </c>
      <c r="O43" s="105">
        <f>AVERAGE(G43:G44)</f>
        <v/>
      </c>
      <c r="P43" s="105">
        <f>AVERAGE(F43:F44)</f>
        <v/>
      </c>
      <c r="Q43" s="105">
        <f>AVERAGE(D43:D44)</f>
        <v/>
      </c>
      <c r="R43" s="106">
        <f>(O43-K43)/M43</f>
        <v/>
      </c>
      <c r="S43" s="105">
        <f>+P43/(O43-K43)*100</f>
        <v/>
      </c>
      <c r="T43" s="105">
        <f>+SQRT((3.47-LOG(R43))^2+(1.22+LOG(S43))^2)</f>
        <v/>
      </c>
      <c r="U43" s="39">
        <f>(IF(T43&lt;1.31, "gravelly sand to dense sand", IF(T43&lt;2.05, "sands", IF(T43&lt;2.6, "sand mixtures", IF(T43&lt;2.95, "silt mixtures", IF(T43&lt;3.6, "clays","organic clay"))))))</f>
        <v/>
      </c>
      <c r="V43" s="107">
        <f>DEGREES(ATAN(0.373*(LOG(O43/M43)+0.29)))</f>
        <v/>
      </c>
      <c r="W43" s="107">
        <f>17.6+11*LOG(R43)</f>
        <v/>
      </c>
      <c r="X43" s="107">
        <f>IF(N43/100&lt;20, 30,IF(N43/100&lt;40,30+5/20*(N43/100-20),IF(N43/100&lt;120, 35+5/80*(N43/100-40), IF(N43/100&lt;200, 40+5/80*(N43/100-120),45))))</f>
        <v/>
      </c>
    </row>
    <row r="44">
      <c r="A44" t="n">
        <v>0.82</v>
      </c>
      <c r="B44" t="n">
        <v>0.398</v>
      </c>
      <c r="C44" t="n">
        <v>11</v>
      </c>
      <c r="D44" t="n">
        <v>-22</v>
      </c>
      <c r="E44" s="102" t="n">
        <v>0.8</v>
      </c>
      <c r="F44" s="102">
        <f>IF(C44=0,1,ABS(C44))</f>
        <v/>
      </c>
      <c r="G44" s="102">
        <f>+B44*1000+D44*(1-E44)</f>
        <v/>
      </c>
      <c r="H44" s="102">
        <f>+A45-A44</f>
        <v/>
      </c>
      <c r="I44" s="102">
        <f>+A44+H44/2</f>
        <v/>
      </c>
      <c r="J44" s="102">
        <f>IF(I44&lt;$B$1,17,19)</f>
        <v/>
      </c>
      <c r="K44" s="102">
        <f>+J44*I44</f>
        <v/>
      </c>
      <c r="L44" s="102">
        <f>IF(I44&lt;$B$1,0,9.81*(I44-$B$1))</f>
        <v/>
      </c>
      <c r="M44" s="105">
        <f>+K44-L44</f>
        <v/>
      </c>
      <c r="N44" s="105">
        <f>AVERAGE(B44:B45)*1000</f>
        <v/>
      </c>
      <c r="O44" s="105">
        <f>AVERAGE(G44:G45)</f>
        <v/>
      </c>
      <c r="P44" s="105">
        <f>AVERAGE(F44:F45)</f>
        <v/>
      </c>
      <c r="Q44" s="105">
        <f>AVERAGE(D44:D45)</f>
        <v/>
      </c>
      <c r="R44" s="106">
        <f>(O44-K44)/M44</f>
        <v/>
      </c>
      <c r="S44" s="105">
        <f>+P44/(O44-K44)*100</f>
        <v/>
      </c>
      <c r="T44" s="105">
        <f>+SQRT((3.47-LOG(R44))^2+(1.22+LOG(S44))^2)</f>
        <v/>
      </c>
      <c r="U44" s="39">
        <f>(IF(T44&lt;1.31, "gravelly sand to dense sand", IF(T44&lt;2.05, "sands", IF(T44&lt;2.6, "sand mixtures", IF(T44&lt;2.95, "silt mixtures", IF(T44&lt;3.6, "clays","organic clay"))))))</f>
        <v/>
      </c>
      <c r="V44" s="107">
        <f>DEGREES(ATAN(0.373*(LOG(O44/M44)+0.29)))</f>
        <v/>
      </c>
      <c r="W44" s="107">
        <f>17.6+11*LOG(R44)</f>
        <v/>
      </c>
      <c r="X44" s="107">
        <f>IF(N44/100&lt;20, 30,IF(N44/100&lt;40,30+5/20*(N44/100-20),IF(N44/100&lt;120, 35+5/80*(N44/100-40), IF(N44/100&lt;200, 40+5/80*(N44/100-120),45))))</f>
        <v/>
      </c>
    </row>
    <row r="45">
      <c r="A45" t="n">
        <v>0.84</v>
      </c>
      <c r="B45" t="n">
        <v>0.379</v>
      </c>
      <c r="C45" t="n">
        <v>8</v>
      </c>
      <c r="D45" t="n">
        <v>-23</v>
      </c>
      <c r="E45" s="102" t="n">
        <v>0.8</v>
      </c>
      <c r="F45" s="102">
        <f>IF(C45=0,1,ABS(C45))</f>
        <v/>
      </c>
      <c r="G45" s="102">
        <f>+B45*1000+D45*(1-E45)</f>
        <v/>
      </c>
      <c r="H45" s="102">
        <f>+A46-A45</f>
        <v/>
      </c>
      <c r="I45" s="102">
        <f>+A45+H45/2</f>
        <v/>
      </c>
      <c r="J45" s="102">
        <f>IF(I45&lt;$B$1,17,19)</f>
        <v/>
      </c>
      <c r="K45" s="102">
        <f>+J45*I45</f>
        <v/>
      </c>
      <c r="L45" s="102">
        <f>IF(I45&lt;$B$1,0,9.81*(I45-$B$1))</f>
        <v/>
      </c>
      <c r="M45" s="105">
        <f>+K45-L45</f>
        <v/>
      </c>
      <c r="N45" s="105">
        <f>AVERAGE(B45:B46)*1000</f>
        <v/>
      </c>
      <c r="O45" s="105">
        <f>AVERAGE(G45:G46)</f>
        <v/>
      </c>
      <c r="P45" s="105">
        <f>AVERAGE(F45:F46)</f>
        <v/>
      </c>
      <c r="Q45" s="105">
        <f>AVERAGE(D45:D46)</f>
        <v/>
      </c>
      <c r="R45" s="106">
        <f>(O45-K45)/M45</f>
        <v/>
      </c>
      <c r="S45" s="105">
        <f>+P45/(O45-K45)*100</f>
        <v/>
      </c>
      <c r="T45" s="105">
        <f>+SQRT((3.47-LOG(R45))^2+(1.22+LOG(S45))^2)</f>
        <v/>
      </c>
      <c r="U45" s="39">
        <f>(IF(T45&lt;1.31, "gravelly sand to dense sand", IF(T45&lt;2.05, "sands", IF(T45&lt;2.6, "sand mixtures", IF(T45&lt;2.95, "silt mixtures", IF(T45&lt;3.6, "clays","organic clay"))))))</f>
        <v/>
      </c>
      <c r="V45" s="107">
        <f>DEGREES(ATAN(0.373*(LOG(O45/M45)+0.29)))</f>
        <v/>
      </c>
      <c r="W45" s="107">
        <f>17.6+11*LOG(R45)</f>
        <v/>
      </c>
      <c r="X45" s="107">
        <f>IF(N45/100&lt;20, 30,IF(N45/100&lt;40,30+5/20*(N45/100-20),IF(N45/100&lt;120, 35+5/80*(N45/100-40), IF(N45/100&lt;200, 40+5/80*(N45/100-120),45))))</f>
        <v/>
      </c>
    </row>
    <row r="46">
      <c r="A46" t="n">
        <v>0.86</v>
      </c>
      <c r="B46" t="n">
        <v>0.341</v>
      </c>
      <c r="C46" t="n">
        <v>8</v>
      </c>
      <c r="D46" t="n">
        <v>-24</v>
      </c>
      <c r="E46" s="102" t="n">
        <v>0.8</v>
      </c>
      <c r="F46" s="102">
        <f>IF(C46=0,1,ABS(C46))</f>
        <v/>
      </c>
      <c r="G46" s="102">
        <f>+B46*1000+D46*(1-E46)</f>
        <v/>
      </c>
      <c r="H46" s="102">
        <f>+A47-A46</f>
        <v/>
      </c>
      <c r="I46" s="102">
        <f>+A46+H46/2</f>
        <v/>
      </c>
      <c r="J46" s="102">
        <f>IF(I46&lt;$B$1,17,19)</f>
        <v/>
      </c>
      <c r="K46" s="102">
        <f>+J46*I46</f>
        <v/>
      </c>
      <c r="L46" s="102">
        <f>IF(I46&lt;$B$1,0,9.81*(I46-$B$1))</f>
        <v/>
      </c>
      <c r="M46" s="105">
        <f>+K46-L46</f>
        <v/>
      </c>
      <c r="N46" s="105">
        <f>AVERAGE(B46:B47)*1000</f>
        <v/>
      </c>
      <c r="O46" s="105">
        <f>AVERAGE(G46:G47)</f>
        <v/>
      </c>
      <c r="P46" s="105">
        <f>AVERAGE(F46:F47)</f>
        <v/>
      </c>
      <c r="Q46" s="105">
        <f>AVERAGE(D46:D47)</f>
        <v/>
      </c>
      <c r="R46" s="106">
        <f>(O46-K46)/M46</f>
        <v/>
      </c>
      <c r="S46" s="105">
        <f>+P46/(O46-K46)*100</f>
        <v/>
      </c>
      <c r="T46" s="105">
        <f>+SQRT((3.47-LOG(R46))^2+(1.22+LOG(S46))^2)</f>
        <v/>
      </c>
      <c r="U46" s="39">
        <f>(IF(T46&lt;1.31, "gravelly sand to dense sand", IF(T46&lt;2.05, "sands", IF(T46&lt;2.6, "sand mixtures", IF(T46&lt;2.95, "silt mixtures", IF(T46&lt;3.6, "clays","organic clay"))))))</f>
        <v/>
      </c>
      <c r="V46" s="107">
        <f>DEGREES(ATAN(0.373*(LOG(O46/M46)+0.29)))</f>
        <v/>
      </c>
      <c r="W46" s="107">
        <f>17.6+11*LOG(R46)</f>
        <v/>
      </c>
      <c r="X46" s="107">
        <f>IF(N46/100&lt;20, 30,IF(N46/100&lt;40,30+5/20*(N46/100-20),IF(N46/100&lt;120, 35+5/80*(N46/100-40), IF(N46/100&lt;200, 40+5/80*(N46/100-120),45))))</f>
        <v/>
      </c>
    </row>
    <row r="47">
      <c r="A47" t="n">
        <v>0.88</v>
      </c>
      <c r="B47" t="n">
        <v>0.322</v>
      </c>
      <c r="C47" t="n">
        <v>7</v>
      </c>
      <c r="D47" t="n">
        <v>-24</v>
      </c>
      <c r="E47" s="102" t="n">
        <v>0.8</v>
      </c>
      <c r="F47" s="102">
        <f>IF(C47=0,1,ABS(C47))</f>
        <v/>
      </c>
      <c r="G47" s="102">
        <f>+B47*1000+D47*(1-E47)</f>
        <v/>
      </c>
      <c r="H47" s="102">
        <f>+A48-A47</f>
        <v/>
      </c>
      <c r="I47" s="102">
        <f>+A47+H47/2</f>
        <v/>
      </c>
      <c r="J47" s="102">
        <f>IF(I47&lt;$B$1,17,19)</f>
        <v/>
      </c>
      <c r="K47" s="102">
        <f>+J47*I47</f>
        <v/>
      </c>
      <c r="L47" s="102">
        <f>IF(I47&lt;$B$1,0,9.81*(I47-$B$1))</f>
        <v/>
      </c>
      <c r="M47" s="105">
        <f>+K47-L47</f>
        <v/>
      </c>
      <c r="N47" s="105">
        <f>AVERAGE(B47:B48)*1000</f>
        <v/>
      </c>
      <c r="O47" s="105">
        <f>AVERAGE(G47:G48)</f>
        <v/>
      </c>
      <c r="P47" s="105">
        <f>AVERAGE(F47:F48)</f>
        <v/>
      </c>
      <c r="Q47" s="105">
        <f>AVERAGE(D47:D48)</f>
        <v/>
      </c>
      <c r="R47" s="106">
        <f>(O47-K47)/M47</f>
        <v/>
      </c>
      <c r="S47" s="105">
        <f>+P47/(O47-K47)*100</f>
        <v/>
      </c>
      <c r="T47" s="105">
        <f>+SQRT((3.47-LOG(R47))^2+(1.22+LOG(S47))^2)</f>
        <v/>
      </c>
      <c r="U47" s="39">
        <f>(IF(T47&lt;1.31, "gravelly sand to dense sand", IF(T47&lt;2.05, "sands", IF(T47&lt;2.6, "sand mixtures", IF(T47&lt;2.95, "silt mixtures", IF(T47&lt;3.6, "clays","organic clay"))))))</f>
        <v/>
      </c>
      <c r="V47" s="107">
        <f>DEGREES(ATAN(0.373*(LOG(O47/M47)+0.29)))</f>
        <v/>
      </c>
      <c r="W47" s="107">
        <f>17.6+11*LOG(R47)</f>
        <v/>
      </c>
      <c r="X47" s="107">
        <f>IF(N47/100&lt;20, 30,IF(N47/100&lt;40,30+5/20*(N47/100-20),IF(N47/100&lt;120, 35+5/80*(N47/100-40), IF(N47/100&lt;200, 40+5/80*(N47/100-120),45))))</f>
        <v/>
      </c>
    </row>
    <row r="48">
      <c r="A48" t="n">
        <v>0.9</v>
      </c>
      <c r="B48" t="n">
        <v>0.303</v>
      </c>
      <c r="C48" t="n">
        <v>6</v>
      </c>
      <c r="D48" t="n">
        <v>-25</v>
      </c>
      <c r="E48" s="102" t="n">
        <v>0.8</v>
      </c>
      <c r="F48" s="102">
        <f>IF(C48=0,1,ABS(C48))</f>
        <v/>
      </c>
      <c r="G48" s="102">
        <f>+B48*1000+D48*(1-E48)</f>
        <v/>
      </c>
      <c r="H48" s="102">
        <f>+A49-A48</f>
        <v/>
      </c>
      <c r="I48" s="102">
        <f>+A48+H48/2</f>
        <v/>
      </c>
      <c r="J48" s="102">
        <f>IF(I48&lt;$B$1,17,19)</f>
        <v/>
      </c>
      <c r="K48" s="102">
        <f>+J48*I48</f>
        <v/>
      </c>
      <c r="L48" s="102">
        <f>IF(I48&lt;$B$1,0,9.81*(I48-$B$1))</f>
        <v/>
      </c>
      <c r="M48" s="105">
        <f>+K48-L48</f>
        <v/>
      </c>
      <c r="N48" s="105">
        <f>AVERAGE(B48:B49)*1000</f>
        <v/>
      </c>
      <c r="O48" s="105">
        <f>AVERAGE(G48:G49)</f>
        <v/>
      </c>
      <c r="P48" s="105">
        <f>AVERAGE(F48:F49)</f>
        <v/>
      </c>
      <c r="Q48" s="105">
        <f>AVERAGE(D48:D49)</f>
        <v/>
      </c>
      <c r="R48" s="106">
        <f>(O48-K48)/M48</f>
        <v/>
      </c>
      <c r="S48" s="105">
        <f>+P48/(O48-K48)*100</f>
        <v/>
      </c>
      <c r="T48" s="105">
        <f>+SQRT((3.47-LOG(R48))^2+(1.22+LOG(S48))^2)</f>
        <v/>
      </c>
      <c r="U48" s="39">
        <f>(IF(T48&lt;1.31, "gravelly sand to dense sand", IF(T48&lt;2.05, "sands", IF(T48&lt;2.6, "sand mixtures", IF(T48&lt;2.95, "silt mixtures", IF(T48&lt;3.6, "clays","organic clay"))))))</f>
        <v/>
      </c>
      <c r="V48" s="107">
        <f>DEGREES(ATAN(0.373*(LOG(O48/M48)+0.29)))</f>
        <v/>
      </c>
      <c r="W48" s="107">
        <f>17.6+11*LOG(R48)</f>
        <v/>
      </c>
      <c r="X48" s="107">
        <f>IF(N48/100&lt;20, 30,IF(N48/100&lt;40,30+5/20*(N48/100-20),IF(N48/100&lt;120, 35+5/80*(N48/100-40), IF(N48/100&lt;200, 40+5/80*(N48/100-120),45))))</f>
        <v/>
      </c>
    </row>
    <row r="49">
      <c r="A49" t="n">
        <v>0.92</v>
      </c>
      <c r="B49" t="n">
        <v>0.284</v>
      </c>
      <c r="C49" t="n">
        <v>5</v>
      </c>
      <c r="D49" t="n">
        <v>-25</v>
      </c>
      <c r="E49" s="102" t="n">
        <v>0.8</v>
      </c>
      <c r="F49" s="102">
        <f>IF(C49=0,1,ABS(C49))</f>
        <v/>
      </c>
      <c r="G49" s="102">
        <f>+B49*1000+D49*(1-E49)</f>
        <v/>
      </c>
      <c r="H49" s="102">
        <f>+A50-A49</f>
        <v/>
      </c>
      <c r="I49" s="102">
        <f>+A49+H49/2</f>
        <v/>
      </c>
      <c r="J49" s="102">
        <f>IF(I49&lt;$B$1,17,19)</f>
        <v/>
      </c>
      <c r="K49" s="102">
        <f>+J49*I49</f>
        <v/>
      </c>
      <c r="L49" s="102">
        <f>IF(I49&lt;$B$1,0,9.81*(I49-$B$1))</f>
        <v/>
      </c>
      <c r="M49" s="105">
        <f>+K49-L49</f>
        <v/>
      </c>
      <c r="N49" s="105">
        <f>AVERAGE(B49:B50)*1000</f>
        <v/>
      </c>
      <c r="O49" s="105">
        <f>AVERAGE(G49:G50)</f>
        <v/>
      </c>
      <c r="P49" s="105">
        <f>AVERAGE(F49:F50)</f>
        <v/>
      </c>
      <c r="Q49" s="105">
        <f>AVERAGE(D49:D50)</f>
        <v/>
      </c>
      <c r="R49" s="106">
        <f>(O49-K49)/M49</f>
        <v/>
      </c>
      <c r="S49" s="105">
        <f>+P49/(O49-K49)*100</f>
        <v/>
      </c>
      <c r="T49" s="105">
        <f>+SQRT((3.47-LOG(R49))^2+(1.22+LOG(S49))^2)</f>
        <v/>
      </c>
      <c r="U49" s="39">
        <f>(IF(T49&lt;1.31, "gravelly sand to dense sand", IF(T49&lt;2.05, "sands", IF(T49&lt;2.6, "sand mixtures", IF(T49&lt;2.95, "silt mixtures", IF(T49&lt;3.6, "clays","organic clay"))))))</f>
        <v/>
      </c>
      <c r="V49" s="107">
        <f>DEGREES(ATAN(0.373*(LOG(O49/M49)+0.29)))</f>
        <v/>
      </c>
      <c r="W49" s="107">
        <f>17.6+11*LOG(R49)</f>
        <v/>
      </c>
      <c r="X49" s="107">
        <f>IF(N49/100&lt;20, 30,IF(N49/100&lt;40,30+5/20*(N49/100-20),IF(N49/100&lt;120, 35+5/80*(N49/100-40), IF(N49/100&lt;200, 40+5/80*(N49/100-120),45))))</f>
        <v/>
      </c>
    </row>
    <row r="50">
      <c r="A50" t="n">
        <v>0.9399999999999999</v>
      </c>
      <c r="B50" t="n">
        <v>0.265</v>
      </c>
      <c r="C50" t="n">
        <v>4</v>
      </c>
      <c r="D50" t="n">
        <v>-23</v>
      </c>
      <c r="E50" s="102" t="n">
        <v>0.8</v>
      </c>
      <c r="F50" s="102">
        <f>IF(C50=0,1,ABS(C50))</f>
        <v/>
      </c>
      <c r="G50" s="102">
        <f>+B50*1000+D50*(1-E50)</f>
        <v/>
      </c>
      <c r="H50" s="102">
        <f>+A51-A50</f>
        <v/>
      </c>
      <c r="I50" s="102">
        <f>+A50+H50/2</f>
        <v/>
      </c>
      <c r="J50" s="102">
        <f>IF(I50&lt;$B$1,17,19)</f>
        <v/>
      </c>
      <c r="K50" s="102">
        <f>+J50*I50</f>
        <v/>
      </c>
      <c r="L50" s="102">
        <f>IF(I50&lt;$B$1,0,9.81*(I50-$B$1))</f>
        <v/>
      </c>
      <c r="M50" s="105">
        <f>+K50-L50</f>
        <v/>
      </c>
      <c r="N50" s="105">
        <f>AVERAGE(B50:B51)*1000</f>
        <v/>
      </c>
      <c r="O50" s="105">
        <f>AVERAGE(G50:G51)</f>
        <v/>
      </c>
      <c r="P50" s="105">
        <f>AVERAGE(F50:F51)</f>
        <v/>
      </c>
      <c r="Q50" s="105">
        <f>AVERAGE(D50:D51)</f>
        <v/>
      </c>
      <c r="R50" s="106">
        <f>(O50-K50)/M50</f>
        <v/>
      </c>
      <c r="S50" s="105">
        <f>+P50/(O50-K50)*100</f>
        <v/>
      </c>
      <c r="T50" s="105">
        <f>+SQRT((3.47-LOG(R50))^2+(1.22+LOG(S50))^2)</f>
        <v/>
      </c>
      <c r="U50" s="39">
        <f>(IF(T50&lt;1.31, "gravelly sand to dense sand", IF(T50&lt;2.05, "sands", IF(T50&lt;2.6, "sand mixtures", IF(T50&lt;2.95, "silt mixtures", IF(T50&lt;3.6, "clays","organic clay"))))))</f>
        <v/>
      </c>
      <c r="V50" s="107">
        <f>DEGREES(ATAN(0.373*(LOG(O50/M50)+0.29)))</f>
        <v/>
      </c>
      <c r="W50" s="107">
        <f>17.6+11*LOG(R50)</f>
        <v/>
      </c>
      <c r="X50" s="107">
        <f>IF(N50/100&lt;20, 30,IF(N50/100&lt;40,30+5/20*(N50/100-20),IF(N50/100&lt;120, 35+5/80*(N50/100-40), IF(N50/100&lt;200, 40+5/80*(N50/100-120),45))))</f>
        <v/>
      </c>
    </row>
    <row r="51">
      <c r="A51" t="n">
        <v>0.96</v>
      </c>
      <c r="B51" t="n">
        <v>0.246</v>
      </c>
      <c r="C51" t="n">
        <v>3</v>
      </c>
      <c r="D51" t="n">
        <v>-26</v>
      </c>
      <c r="E51" s="102" t="n">
        <v>0.8</v>
      </c>
      <c r="F51" s="102">
        <f>IF(C51=0,1,ABS(C51))</f>
        <v/>
      </c>
      <c r="G51" s="102">
        <f>+B51*1000+D51*(1-E51)</f>
        <v/>
      </c>
      <c r="H51" s="102">
        <f>+A52-A51</f>
        <v/>
      </c>
      <c r="I51" s="102">
        <f>+A51+H51/2</f>
        <v/>
      </c>
      <c r="J51" s="102">
        <f>IF(I51&lt;$B$1,17,19)</f>
        <v/>
      </c>
      <c r="K51" s="102">
        <f>+J51*I51</f>
        <v/>
      </c>
      <c r="L51" s="102">
        <f>IF(I51&lt;$B$1,0,9.81*(I51-$B$1))</f>
        <v/>
      </c>
      <c r="M51" s="105">
        <f>+K51-L51</f>
        <v/>
      </c>
      <c r="N51" s="105">
        <f>AVERAGE(B51:B52)*1000</f>
        <v/>
      </c>
      <c r="O51" s="105">
        <f>AVERAGE(G51:G52)</f>
        <v/>
      </c>
      <c r="P51" s="105">
        <f>AVERAGE(F51:F52)</f>
        <v/>
      </c>
      <c r="Q51" s="105">
        <f>AVERAGE(D51:D52)</f>
        <v/>
      </c>
      <c r="R51" s="106">
        <f>(O51-K51)/M51</f>
        <v/>
      </c>
      <c r="S51" s="105">
        <f>+P51/(O51-K51)*100</f>
        <v/>
      </c>
      <c r="T51" s="105">
        <f>+SQRT((3.47-LOG(R51))^2+(1.22+LOG(S51))^2)</f>
        <v/>
      </c>
      <c r="U51" s="39">
        <f>(IF(T51&lt;1.31, "gravelly sand to dense sand", IF(T51&lt;2.05, "sands", IF(T51&lt;2.6, "sand mixtures", IF(T51&lt;2.95, "silt mixtures", IF(T51&lt;3.6, "clays","organic clay"))))))</f>
        <v/>
      </c>
      <c r="V51" s="107">
        <f>DEGREES(ATAN(0.373*(LOG(O51/M51)+0.29)))</f>
        <v/>
      </c>
      <c r="W51" s="107">
        <f>17.6+11*LOG(R51)</f>
        <v/>
      </c>
      <c r="X51" s="107">
        <f>IF(N51/100&lt;20, 30,IF(N51/100&lt;40,30+5/20*(N51/100-20),IF(N51/100&lt;120, 35+5/80*(N51/100-40), IF(N51/100&lt;200, 40+5/80*(N51/100-120),45))))</f>
        <v/>
      </c>
    </row>
    <row r="52">
      <c r="A52" t="n">
        <v>0.98</v>
      </c>
      <c r="B52" t="n">
        <v>0.227</v>
      </c>
      <c r="C52" t="n">
        <v>2</v>
      </c>
      <c r="D52" t="n">
        <v>-27</v>
      </c>
      <c r="E52" s="102" t="n">
        <v>0.8</v>
      </c>
      <c r="F52" s="102">
        <f>IF(C52=0,1,ABS(C52))</f>
        <v/>
      </c>
      <c r="G52" s="102">
        <f>+B52*1000+D52*(1-E52)</f>
        <v/>
      </c>
      <c r="H52" s="102">
        <f>+A53-A52</f>
        <v/>
      </c>
      <c r="I52" s="102">
        <f>+A52+H52/2</f>
        <v/>
      </c>
      <c r="J52" s="102">
        <f>IF(I52&lt;$B$1,17,19)</f>
        <v/>
      </c>
      <c r="K52" s="102">
        <f>+J52*I52</f>
        <v/>
      </c>
      <c r="L52" s="102">
        <f>IF(I52&lt;$B$1,0,9.81*(I52-$B$1))</f>
        <v/>
      </c>
      <c r="M52" s="105">
        <f>+K52-L52</f>
        <v/>
      </c>
      <c r="N52" s="105">
        <f>AVERAGE(B52:B53)*1000</f>
        <v/>
      </c>
      <c r="O52" s="105">
        <f>AVERAGE(G52:G53)</f>
        <v/>
      </c>
      <c r="P52" s="105">
        <f>AVERAGE(F52:F53)</f>
        <v/>
      </c>
      <c r="Q52" s="105">
        <f>AVERAGE(D52:D53)</f>
        <v/>
      </c>
      <c r="R52" s="106">
        <f>(O52-K52)/M52</f>
        <v/>
      </c>
      <c r="S52" s="105">
        <f>+P52/(O52-K52)*100</f>
        <v/>
      </c>
      <c r="T52" s="105">
        <f>+SQRT((3.47-LOG(R52))^2+(1.22+LOG(S52))^2)</f>
        <v/>
      </c>
      <c r="U52" s="39">
        <f>(IF(T52&lt;1.31, "gravelly sand to dense sand", IF(T52&lt;2.05, "sands", IF(T52&lt;2.6, "sand mixtures", IF(T52&lt;2.95, "silt mixtures", IF(T52&lt;3.6, "clays","organic clay"))))))</f>
        <v/>
      </c>
      <c r="V52" s="107">
        <f>DEGREES(ATAN(0.373*(LOG(O52/M52)+0.29)))</f>
        <v/>
      </c>
      <c r="W52" s="107">
        <f>17.6+11*LOG(R52)</f>
        <v/>
      </c>
      <c r="X52" s="107">
        <f>IF(N52/100&lt;20, 30,IF(N52/100&lt;40,30+5/20*(N52/100-20),IF(N52/100&lt;120, 35+5/80*(N52/100-40), IF(N52/100&lt;200, 40+5/80*(N52/100-120),45))))</f>
        <v/>
      </c>
    </row>
    <row r="53">
      <c r="A53" t="n">
        <v>1</v>
      </c>
      <c r="B53" t="n">
        <v>0.208</v>
      </c>
      <c r="C53" t="n">
        <v>1</v>
      </c>
      <c r="D53" t="n">
        <v>-26</v>
      </c>
      <c r="E53" s="102" t="n">
        <v>0.8</v>
      </c>
      <c r="F53" s="102">
        <f>IF(C53=0,1,ABS(C53))</f>
        <v/>
      </c>
      <c r="G53" s="102">
        <f>+B53*1000+D53*(1-E53)</f>
        <v/>
      </c>
      <c r="H53" s="102">
        <f>+A54-A53</f>
        <v/>
      </c>
      <c r="I53" s="102">
        <f>+A53+H53/2</f>
        <v/>
      </c>
      <c r="J53" s="102">
        <f>IF(I53&lt;$B$1,17,19)</f>
        <v/>
      </c>
      <c r="K53" s="102">
        <f>+J53*I53</f>
        <v/>
      </c>
      <c r="L53" s="102">
        <f>IF(I53&lt;$B$1,0,9.81*(I53-$B$1))</f>
        <v/>
      </c>
      <c r="M53" s="105">
        <f>+K53-L53</f>
        <v/>
      </c>
      <c r="N53" s="105">
        <f>AVERAGE(B53:B54)*1000</f>
        <v/>
      </c>
      <c r="O53" s="105">
        <f>AVERAGE(G53:G54)</f>
        <v/>
      </c>
      <c r="P53" s="105">
        <f>AVERAGE(F53:F54)</f>
        <v/>
      </c>
      <c r="Q53" s="105">
        <f>AVERAGE(D53:D54)</f>
        <v/>
      </c>
      <c r="R53" s="106">
        <f>(O53-K53)/M53</f>
        <v/>
      </c>
      <c r="S53" s="105">
        <f>+P53/(O53-K53)*100</f>
        <v/>
      </c>
      <c r="T53" s="105">
        <f>+SQRT((3.47-LOG(R53))^2+(1.22+LOG(S53))^2)</f>
        <v/>
      </c>
      <c r="U53" s="39">
        <f>(IF(T53&lt;1.31, "gravelly sand to dense sand", IF(T53&lt;2.05, "sands", IF(T53&lt;2.6, "sand mixtures", IF(T53&lt;2.95, "silt mixtures", IF(T53&lt;3.6, "clays","organic clay"))))))</f>
        <v/>
      </c>
      <c r="V53" s="107">
        <f>DEGREES(ATAN(0.373*(LOG(O53/M53)+0.29)))</f>
        <v/>
      </c>
      <c r="W53" s="107">
        <f>17.6+11*LOG(R53)</f>
        <v/>
      </c>
      <c r="X53" s="107">
        <f>IF(N53/100&lt;20, 30,IF(N53/100&lt;40,30+5/20*(N53/100-20),IF(N53/100&lt;120, 35+5/80*(N53/100-40), IF(N53/100&lt;200, 40+5/80*(N53/100-120),45))))</f>
        <v/>
      </c>
    </row>
    <row r="54">
      <c r="A54" t="n">
        <v>1.02</v>
      </c>
      <c r="B54" t="n">
        <v>0.189</v>
      </c>
      <c r="C54" t="n">
        <v>0</v>
      </c>
      <c r="D54" t="n">
        <v>-27</v>
      </c>
      <c r="E54" s="102" t="n">
        <v>0.8</v>
      </c>
      <c r="F54" s="102">
        <f>IF(C54=0,1,ABS(C54))</f>
        <v/>
      </c>
      <c r="G54" s="102">
        <f>+B54*1000+D54*(1-E54)</f>
        <v/>
      </c>
      <c r="H54" s="102">
        <f>+A55-A54</f>
        <v/>
      </c>
      <c r="I54" s="102">
        <f>+A54+H54/2</f>
        <v/>
      </c>
      <c r="J54" s="102">
        <f>IF(I54&lt;$B$1,17,19)</f>
        <v/>
      </c>
      <c r="K54" s="102">
        <f>+J54*I54</f>
        <v/>
      </c>
      <c r="L54" s="102">
        <f>IF(I54&lt;$B$1,0,9.81*(I54-$B$1))</f>
        <v/>
      </c>
      <c r="M54" s="105">
        <f>+K54-L54</f>
        <v/>
      </c>
      <c r="N54" s="105">
        <f>AVERAGE(B54:B55)*1000</f>
        <v/>
      </c>
      <c r="O54" s="105">
        <f>AVERAGE(G54:G55)</f>
        <v/>
      </c>
      <c r="P54" s="105">
        <f>AVERAGE(F54:F55)</f>
        <v/>
      </c>
      <c r="Q54" s="105">
        <f>AVERAGE(D54:D55)</f>
        <v/>
      </c>
      <c r="R54" s="106">
        <f>(O54-K54)/M54</f>
        <v/>
      </c>
      <c r="S54" s="105">
        <f>+P54/(O54-K54)*100</f>
        <v/>
      </c>
      <c r="T54" s="105">
        <f>+SQRT((3.47-LOG(R54))^2+(1.22+LOG(S54))^2)</f>
        <v/>
      </c>
      <c r="U54" s="39">
        <f>(IF(T54&lt;1.31, "gravelly sand to dense sand", IF(T54&lt;2.05, "sands", IF(T54&lt;2.6, "sand mixtures", IF(T54&lt;2.95, "silt mixtures", IF(T54&lt;3.6, "clays","organic clay"))))))</f>
        <v/>
      </c>
      <c r="V54" s="107">
        <f>DEGREES(ATAN(0.373*(LOG(O54/M54)+0.29)))</f>
        <v/>
      </c>
      <c r="W54" s="107">
        <f>17.6+11*LOG(R54)</f>
        <v/>
      </c>
      <c r="X54" s="107">
        <f>IF(N54/100&lt;20, 30,IF(N54/100&lt;40,30+5/20*(N54/100-20),IF(N54/100&lt;120, 35+5/80*(N54/100-40), IF(N54/100&lt;200, 40+5/80*(N54/100-120),45))))</f>
        <v/>
      </c>
    </row>
    <row r="55">
      <c r="A55" t="n">
        <v>1.04</v>
      </c>
      <c r="B55" t="n">
        <v>0.189</v>
      </c>
      <c r="C55" t="n">
        <v>0</v>
      </c>
      <c r="D55" t="n">
        <v>-28</v>
      </c>
      <c r="E55" s="102" t="n">
        <v>0.8</v>
      </c>
      <c r="F55" s="102">
        <f>IF(C55=0,1,ABS(C55))</f>
        <v/>
      </c>
      <c r="G55" s="102">
        <f>+B55*1000+D55*(1-E55)</f>
        <v/>
      </c>
      <c r="H55" s="102">
        <f>+A56-A55</f>
        <v/>
      </c>
      <c r="I55" s="102">
        <f>+A55+H55/2</f>
        <v/>
      </c>
      <c r="J55" s="102">
        <f>IF(I55&lt;$B$1,17,19)</f>
        <v/>
      </c>
      <c r="K55" s="102">
        <f>+J55*I55</f>
        <v/>
      </c>
      <c r="L55" s="102">
        <f>IF(I55&lt;$B$1,0,9.81*(I55-$B$1))</f>
        <v/>
      </c>
      <c r="M55" s="105">
        <f>+K55-L55</f>
        <v/>
      </c>
      <c r="N55" s="105">
        <f>AVERAGE(B55:B56)*1000</f>
        <v/>
      </c>
      <c r="O55" s="105">
        <f>AVERAGE(G55:G56)</f>
        <v/>
      </c>
      <c r="P55" s="105">
        <f>AVERAGE(F55:F56)</f>
        <v/>
      </c>
      <c r="Q55" s="105">
        <f>AVERAGE(D55:D56)</f>
        <v/>
      </c>
      <c r="R55" s="106">
        <f>(O55-K55)/M55</f>
        <v/>
      </c>
      <c r="S55" s="105">
        <f>+P55/(O55-K55)*100</f>
        <v/>
      </c>
      <c r="T55" s="105">
        <f>+SQRT((3.47-LOG(R55))^2+(1.22+LOG(S55))^2)</f>
        <v/>
      </c>
      <c r="U55" s="39">
        <f>(IF(T55&lt;1.31, "gravelly sand to dense sand", IF(T55&lt;2.05, "sands", IF(T55&lt;2.6, "sand mixtures", IF(T55&lt;2.95, "silt mixtures", IF(T55&lt;3.6, "clays","organic clay"))))))</f>
        <v/>
      </c>
      <c r="V55" s="107">
        <f>DEGREES(ATAN(0.373*(LOG(O55/M55)+0.29)))</f>
        <v/>
      </c>
      <c r="W55" s="107">
        <f>17.6+11*LOG(R55)</f>
        <v/>
      </c>
      <c r="X55" s="107">
        <f>IF(N55/100&lt;20, 30,IF(N55/100&lt;40,30+5/20*(N55/100-20),IF(N55/100&lt;120, 35+5/80*(N55/100-40), IF(N55/100&lt;200, 40+5/80*(N55/100-120),45))))</f>
        <v/>
      </c>
    </row>
    <row r="56">
      <c r="A56" t="n">
        <v>1.06</v>
      </c>
      <c r="B56" t="n">
        <v>0.208</v>
      </c>
      <c r="C56" t="n">
        <v>-1</v>
      </c>
      <c r="D56" t="n">
        <v>-28</v>
      </c>
      <c r="E56" s="102" t="n">
        <v>0.8</v>
      </c>
      <c r="F56" s="102">
        <f>IF(C56=0,1,ABS(C56))</f>
        <v/>
      </c>
      <c r="G56" s="102">
        <f>+B56*1000+D56*(1-E56)</f>
        <v/>
      </c>
      <c r="H56" s="102">
        <f>+A57-A56</f>
        <v/>
      </c>
      <c r="I56" s="102">
        <f>+A56+H56/2</f>
        <v/>
      </c>
      <c r="J56" s="102">
        <f>IF(I56&lt;$B$1,17,19)</f>
        <v/>
      </c>
      <c r="K56" s="102">
        <f>+J56*I56</f>
        <v/>
      </c>
      <c r="L56" s="102">
        <f>IF(I56&lt;$B$1,0,9.81*(I56-$B$1))</f>
        <v/>
      </c>
      <c r="M56" s="105">
        <f>+K56-L56</f>
        <v/>
      </c>
      <c r="N56" s="105">
        <f>AVERAGE(B56:B57)*1000</f>
        <v/>
      </c>
      <c r="O56" s="105">
        <f>AVERAGE(G56:G57)</f>
        <v/>
      </c>
      <c r="P56" s="105">
        <f>AVERAGE(F56:F57)</f>
        <v/>
      </c>
      <c r="Q56" s="105">
        <f>AVERAGE(D56:D57)</f>
        <v/>
      </c>
      <c r="R56" s="106">
        <f>(O56-K56)/M56</f>
        <v/>
      </c>
      <c r="S56" s="105">
        <f>+P56/(O56-K56)*100</f>
        <v/>
      </c>
      <c r="T56" s="105">
        <f>+SQRT((3.47-LOG(R56))^2+(1.22+LOG(S56))^2)</f>
        <v/>
      </c>
      <c r="U56" s="39">
        <f>(IF(T56&lt;1.31, "gravelly sand to dense sand", IF(T56&lt;2.05, "sands", IF(T56&lt;2.6, "sand mixtures", IF(T56&lt;2.95, "silt mixtures", IF(T56&lt;3.6, "clays","organic clay"))))))</f>
        <v/>
      </c>
      <c r="V56" s="107">
        <f>DEGREES(ATAN(0.373*(LOG(O56/M56)+0.29)))</f>
        <v/>
      </c>
      <c r="W56" s="107">
        <f>17.6+11*LOG(R56)</f>
        <v/>
      </c>
      <c r="X56" s="107">
        <f>IF(N56/100&lt;20, 30,IF(N56/100&lt;40,30+5/20*(N56/100-20),IF(N56/100&lt;120, 35+5/80*(N56/100-40), IF(N56/100&lt;200, 40+5/80*(N56/100-120),45))))</f>
        <v/>
      </c>
    </row>
    <row r="57">
      <c r="A57" t="n">
        <v>1.08</v>
      </c>
      <c r="B57" t="n">
        <v>0.208</v>
      </c>
      <c r="C57" t="n">
        <v>-2</v>
      </c>
      <c r="D57" t="n">
        <v>-28</v>
      </c>
      <c r="E57" s="102" t="n">
        <v>0.8</v>
      </c>
      <c r="F57" s="102">
        <f>IF(C57=0,1,ABS(C57))</f>
        <v/>
      </c>
      <c r="G57" s="102">
        <f>+B57*1000+D57*(1-E57)</f>
        <v/>
      </c>
      <c r="H57" s="102">
        <f>+A58-A57</f>
        <v/>
      </c>
      <c r="I57" s="102">
        <f>+A57+H57/2</f>
        <v/>
      </c>
      <c r="J57" s="102">
        <f>IF(I57&lt;$B$1,17,19)</f>
        <v/>
      </c>
      <c r="K57" s="102">
        <f>+J57*I57</f>
        <v/>
      </c>
      <c r="L57" s="102">
        <f>IF(I57&lt;$B$1,0,9.81*(I57-$B$1))</f>
        <v/>
      </c>
      <c r="M57" s="105">
        <f>+K57-L57</f>
        <v/>
      </c>
      <c r="N57" s="105">
        <f>AVERAGE(B57:B58)*1000</f>
        <v/>
      </c>
      <c r="O57" s="105">
        <f>AVERAGE(G57:G58)</f>
        <v/>
      </c>
      <c r="P57" s="105">
        <f>AVERAGE(F57:F58)</f>
        <v/>
      </c>
      <c r="Q57" s="105">
        <f>AVERAGE(D57:D58)</f>
        <v/>
      </c>
      <c r="R57" s="106">
        <f>(O57-K57)/M57</f>
        <v/>
      </c>
      <c r="S57" s="105">
        <f>+P57/(O57-K57)*100</f>
        <v/>
      </c>
      <c r="T57" s="105">
        <f>+SQRT((3.47-LOG(R57))^2+(1.22+LOG(S57))^2)</f>
        <v/>
      </c>
      <c r="U57" s="39">
        <f>(IF(T57&lt;1.31, "gravelly sand to dense sand", IF(T57&lt;2.05, "sands", IF(T57&lt;2.6, "sand mixtures", IF(T57&lt;2.95, "silt mixtures", IF(T57&lt;3.6, "clays","organic clay"))))))</f>
        <v/>
      </c>
      <c r="V57" s="107">
        <f>DEGREES(ATAN(0.373*(LOG(O57/M57)+0.29)))</f>
        <v/>
      </c>
      <c r="W57" s="107">
        <f>17.6+11*LOG(R57)</f>
        <v/>
      </c>
      <c r="X57" s="107">
        <f>IF(N57/100&lt;20, 30,IF(N57/100&lt;40,30+5/20*(N57/100-20),IF(N57/100&lt;120, 35+5/80*(N57/100-40), IF(N57/100&lt;200, 40+5/80*(N57/100-120),45))))</f>
        <v/>
      </c>
    </row>
    <row r="58">
      <c r="A58" t="n">
        <v>1.1</v>
      </c>
      <c r="B58" t="n">
        <v>0.189</v>
      </c>
      <c r="C58" t="n">
        <v>-2</v>
      </c>
      <c r="D58" t="n">
        <v>-27</v>
      </c>
      <c r="E58" s="102" t="n">
        <v>0.8</v>
      </c>
      <c r="F58" s="102">
        <f>IF(C58=0,1,ABS(C58))</f>
        <v/>
      </c>
      <c r="G58" s="102">
        <f>+B58*1000+D58*(1-E58)</f>
        <v/>
      </c>
      <c r="H58" s="102">
        <f>+A59-A58</f>
        <v/>
      </c>
      <c r="I58" s="102">
        <f>+A58+H58/2</f>
        <v/>
      </c>
      <c r="J58" s="102">
        <f>IF(I58&lt;$B$1,17,19)</f>
        <v/>
      </c>
      <c r="K58" s="102">
        <f>+J58*I58</f>
        <v/>
      </c>
      <c r="L58" s="102">
        <f>IF(I58&lt;$B$1,0,9.81*(I58-$B$1))</f>
        <v/>
      </c>
      <c r="M58" s="105">
        <f>+K58-L58</f>
        <v/>
      </c>
      <c r="N58" s="105">
        <f>AVERAGE(B58:B59)*1000</f>
        <v/>
      </c>
      <c r="O58" s="105">
        <f>AVERAGE(G58:G59)</f>
        <v/>
      </c>
      <c r="P58" s="105">
        <f>AVERAGE(F58:F59)</f>
        <v/>
      </c>
      <c r="Q58" s="105">
        <f>AVERAGE(D58:D59)</f>
        <v/>
      </c>
      <c r="R58" s="106">
        <f>(O58-K58)/M58</f>
        <v/>
      </c>
      <c r="S58" s="105">
        <f>+P58/(O58-K58)*100</f>
        <v/>
      </c>
      <c r="T58" s="105">
        <f>+SQRT((3.47-LOG(R58))^2+(1.22+LOG(S58))^2)</f>
        <v/>
      </c>
      <c r="U58" s="39">
        <f>(IF(T58&lt;1.31, "gravelly sand to dense sand", IF(T58&lt;2.05, "sands", IF(T58&lt;2.6, "sand mixtures", IF(T58&lt;2.95, "silt mixtures", IF(T58&lt;3.6, "clays","organic clay"))))))</f>
        <v/>
      </c>
      <c r="V58" s="107">
        <f>DEGREES(ATAN(0.373*(LOG(O58/M58)+0.29)))</f>
        <v/>
      </c>
      <c r="W58" s="107">
        <f>17.6+11*LOG(R58)</f>
        <v/>
      </c>
      <c r="X58" s="107">
        <f>IF(N58/100&lt;20, 30,IF(N58/100&lt;40,30+5/20*(N58/100-20),IF(N58/100&lt;120, 35+5/80*(N58/100-40), IF(N58/100&lt;200, 40+5/80*(N58/100-120),45))))</f>
        <v/>
      </c>
    </row>
    <row r="59">
      <c r="A59" t="n">
        <v>1.12</v>
      </c>
      <c r="B59" t="n">
        <v>0.208</v>
      </c>
      <c r="C59" t="n">
        <v>-3</v>
      </c>
      <c r="D59" t="n">
        <v>-26</v>
      </c>
      <c r="E59" s="102" t="n">
        <v>0.8</v>
      </c>
      <c r="F59" s="102">
        <f>IF(C59=0,1,ABS(C59))</f>
        <v/>
      </c>
      <c r="G59" s="102">
        <f>+B59*1000+D59*(1-E59)</f>
        <v/>
      </c>
      <c r="H59" s="102">
        <f>+A60-A59</f>
        <v/>
      </c>
      <c r="I59" s="102">
        <f>+A59+H59/2</f>
        <v/>
      </c>
      <c r="J59" s="102">
        <f>IF(I59&lt;$B$1,17,19)</f>
        <v/>
      </c>
      <c r="K59" s="102">
        <f>+J59*I59</f>
        <v/>
      </c>
      <c r="L59" s="102">
        <f>IF(I59&lt;$B$1,0,9.81*(I59-$B$1))</f>
        <v/>
      </c>
      <c r="M59" s="105">
        <f>+K59-L59</f>
        <v/>
      </c>
      <c r="N59" s="105">
        <f>AVERAGE(B59:B60)*1000</f>
        <v/>
      </c>
      <c r="O59" s="105">
        <f>AVERAGE(G59:G60)</f>
        <v/>
      </c>
      <c r="P59" s="105">
        <f>AVERAGE(F59:F60)</f>
        <v/>
      </c>
      <c r="Q59" s="105">
        <f>AVERAGE(D59:D60)</f>
        <v/>
      </c>
      <c r="R59" s="106">
        <f>(O59-K59)/M59</f>
        <v/>
      </c>
      <c r="S59" s="105">
        <f>+P59/(O59-K59)*100</f>
        <v/>
      </c>
      <c r="T59" s="105">
        <f>+SQRT((3.47-LOG(R59))^2+(1.22+LOG(S59))^2)</f>
        <v/>
      </c>
      <c r="U59" s="39">
        <f>(IF(T59&lt;1.31, "gravelly sand to dense sand", IF(T59&lt;2.05, "sands", IF(T59&lt;2.6, "sand mixtures", IF(T59&lt;2.95, "silt mixtures", IF(T59&lt;3.6, "clays","organic clay"))))))</f>
        <v/>
      </c>
      <c r="V59" s="107">
        <f>DEGREES(ATAN(0.373*(LOG(O59/M59)+0.29)))</f>
        <v/>
      </c>
      <c r="W59" s="107">
        <f>17.6+11*LOG(R59)</f>
        <v/>
      </c>
      <c r="X59" s="107">
        <f>IF(N59/100&lt;20, 30,IF(N59/100&lt;40,30+5/20*(N59/100-20),IF(N59/100&lt;120, 35+5/80*(N59/100-40), IF(N59/100&lt;200, 40+5/80*(N59/100-120),45))))</f>
        <v/>
      </c>
    </row>
    <row r="60">
      <c r="A60" t="n">
        <v>1.14</v>
      </c>
      <c r="B60" t="n">
        <v>0.227</v>
      </c>
      <c r="C60" t="n">
        <v>-3</v>
      </c>
      <c r="D60" t="n">
        <v>-26</v>
      </c>
      <c r="E60" s="102" t="n">
        <v>0.8</v>
      </c>
      <c r="F60" s="102">
        <f>IF(C60=0,1,ABS(C60))</f>
        <v/>
      </c>
      <c r="G60" s="102">
        <f>+B60*1000+D60*(1-E60)</f>
        <v/>
      </c>
      <c r="H60" s="102">
        <f>+A61-A60</f>
        <v/>
      </c>
      <c r="I60" s="102">
        <f>+A60+H60/2</f>
        <v/>
      </c>
      <c r="J60" s="102">
        <f>IF(I60&lt;$B$1,17,19)</f>
        <v/>
      </c>
      <c r="K60" s="102">
        <f>+J60*I60</f>
        <v/>
      </c>
      <c r="L60" s="102">
        <f>IF(I60&lt;$B$1,0,9.81*(I60-$B$1))</f>
        <v/>
      </c>
      <c r="M60" s="105">
        <f>+K60-L60</f>
        <v/>
      </c>
      <c r="N60" s="105">
        <f>AVERAGE(B60:B61)*1000</f>
        <v/>
      </c>
      <c r="O60" s="105">
        <f>AVERAGE(G60:G61)</f>
        <v/>
      </c>
      <c r="P60" s="105">
        <f>AVERAGE(F60:F61)</f>
        <v/>
      </c>
      <c r="Q60" s="105">
        <f>AVERAGE(D60:D61)</f>
        <v/>
      </c>
      <c r="R60" s="106">
        <f>(O60-K60)/M60</f>
        <v/>
      </c>
      <c r="S60" s="105">
        <f>+P60/(O60-K60)*100</f>
        <v/>
      </c>
      <c r="T60" s="105">
        <f>+SQRT((3.47-LOG(R60))^2+(1.22+LOG(S60))^2)</f>
        <v/>
      </c>
      <c r="U60" s="39">
        <f>(IF(T60&lt;1.31, "gravelly sand to dense sand", IF(T60&lt;2.05, "sands", IF(T60&lt;2.6, "sand mixtures", IF(T60&lt;2.95, "silt mixtures", IF(T60&lt;3.6, "clays","organic clay"))))))</f>
        <v/>
      </c>
      <c r="V60" s="107">
        <f>DEGREES(ATAN(0.373*(LOG(O60/M60)+0.29)))</f>
        <v/>
      </c>
      <c r="W60" s="107">
        <f>17.6+11*LOG(R60)</f>
        <v/>
      </c>
      <c r="X60" s="107">
        <f>IF(N60/100&lt;20, 30,IF(N60/100&lt;40,30+5/20*(N60/100-20),IF(N60/100&lt;120, 35+5/80*(N60/100-40), IF(N60/100&lt;200, 40+5/80*(N60/100-120),45))))</f>
        <v/>
      </c>
    </row>
    <row r="61">
      <c r="A61" t="n">
        <v>1.16</v>
      </c>
      <c r="B61" t="n">
        <v>0.038</v>
      </c>
      <c r="C61" t="n">
        <v>-6</v>
      </c>
      <c r="D61" t="n">
        <v>5</v>
      </c>
      <c r="E61" s="102" t="n">
        <v>0.8</v>
      </c>
      <c r="F61" s="102">
        <f>IF(C61=0,1,ABS(C61))</f>
        <v/>
      </c>
      <c r="G61" s="102">
        <f>+B61*1000+D61*(1-E61)</f>
        <v/>
      </c>
      <c r="H61" s="102">
        <f>+A62-A61</f>
        <v/>
      </c>
      <c r="I61" s="102">
        <f>+A61+H61/2</f>
        <v/>
      </c>
      <c r="J61" s="102">
        <f>IF(I61&lt;$B$1,17,19)</f>
        <v/>
      </c>
      <c r="K61" s="102">
        <f>+J61*I61</f>
        <v/>
      </c>
      <c r="L61" s="102">
        <f>IF(I61&lt;$B$1,0,9.81*(I61-$B$1))</f>
        <v/>
      </c>
      <c r="M61" s="105">
        <f>+K61-L61</f>
        <v/>
      </c>
      <c r="N61" s="105">
        <f>AVERAGE(B61:B62)*1000</f>
        <v/>
      </c>
      <c r="O61" s="105">
        <f>AVERAGE(G61:G62)</f>
        <v/>
      </c>
      <c r="P61" s="105">
        <f>AVERAGE(F61:F62)</f>
        <v/>
      </c>
      <c r="Q61" s="105">
        <f>AVERAGE(D61:D62)</f>
        <v/>
      </c>
      <c r="R61" s="106">
        <f>(O61-K61)/M61</f>
        <v/>
      </c>
      <c r="S61" s="105">
        <f>+P61/(O61-K61)*100</f>
        <v/>
      </c>
      <c r="T61" s="105">
        <f>+SQRT((3.47-LOG(R61))^2+(1.22+LOG(S61))^2)</f>
        <v/>
      </c>
      <c r="U61" s="39">
        <f>(IF(T61&lt;1.31, "gravelly sand to dense sand", IF(T61&lt;2.05, "sands", IF(T61&lt;2.6, "sand mixtures", IF(T61&lt;2.95, "silt mixtures", IF(T61&lt;3.6, "clays","organic clay"))))))</f>
        <v/>
      </c>
      <c r="V61" s="107">
        <f>DEGREES(ATAN(0.373*(LOG(O61/M61)+0.29)))</f>
        <v/>
      </c>
      <c r="W61" s="107">
        <f>17.6+11*LOG(R61)</f>
        <v/>
      </c>
      <c r="X61" s="107">
        <f>IF(N61/100&lt;20, 30,IF(N61/100&lt;40,30+5/20*(N61/100-20),IF(N61/100&lt;120, 35+5/80*(N61/100-40), IF(N61/100&lt;200, 40+5/80*(N61/100-120),45))))</f>
        <v/>
      </c>
    </row>
    <row r="62">
      <c r="A62" t="n">
        <v>1.18</v>
      </c>
      <c r="B62" t="n">
        <v>0.265</v>
      </c>
      <c r="C62" t="n">
        <v>-5</v>
      </c>
      <c r="D62" t="n">
        <v>-20</v>
      </c>
      <c r="E62" s="102" t="n">
        <v>0.8</v>
      </c>
      <c r="F62" s="102">
        <f>IF(C62=0,1,ABS(C62))</f>
        <v/>
      </c>
      <c r="G62" s="102">
        <f>+B62*1000+D62*(1-E62)</f>
        <v/>
      </c>
      <c r="H62" s="102">
        <f>+A63-A62</f>
        <v/>
      </c>
      <c r="I62" s="102">
        <f>+A62+H62/2</f>
        <v/>
      </c>
      <c r="J62" s="102">
        <f>IF(I62&lt;$B$1,17,19)</f>
        <v/>
      </c>
      <c r="K62" s="102">
        <f>+J62*I62</f>
        <v/>
      </c>
      <c r="L62" s="102">
        <f>IF(I62&lt;$B$1,0,9.81*(I62-$B$1))</f>
        <v/>
      </c>
      <c r="M62" s="105">
        <f>+K62-L62</f>
        <v/>
      </c>
      <c r="N62" s="105">
        <f>AVERAGE(B62:B63)*1000</f>
        <v/>
      </c>
      <c r="O62" s="105">
        <f>AVERAGE(G62:G63)</f>
        <v/>
      </c>
      <c r="P62" s="105">
        <f>AVERAGE(F62:F63)</f>
        <v/>
      </c>
      <c r="Q62" s="105">
        <f>AVERAGE(D62:D63)</f>
        <v/>
      </c>
      <c r="R62" s="106">
        <f>(O62-K62)/M62</f>
        <v/>
      </c>
      <c r="S62" s="105">
        <f>+P62/(O62-K62)*100</f>
        <v/>
      </c>
      <c r="T62" s="105">
        <f>+SQRT((3.47-LOG(R62))^2+(1.22+LOG(S62))^2)</f>
        <v/>
      </c>
      <c r="U62" s="39">
        <f>(IF(T62&lt;1.31, "gravelly sand to dense sand", IF(T62&lt;2.05, "sands", IF(T62&lt;2.6, "sand mixtures", IF(T62&lt;2.95, "silt mixtures", IF(T62&lt;3.6, "clays","organic clay"))))))</f>
        <v/>
      </c>
      <c r="V62" s="107">
        <f>DEGREES(ATAN(0.373*(LOG(O62/M62)+0.29)))</f>
        <v/>
      </c>
      <c r="W62" s="107">
        <f>17.6+11*LOG(R62)</f>
        <v/>
      </c>
      <c r="X62" s="107">
        <f>IF(N62/100&lt;20, 30,IF(N62/100&lt;40,30+5/20*(N62/100-20),IF(N62/100&lt;120, 35+5/80*(N62/100-40), IF(N62/100&lt;200, 40+5/80*(N62/100-120),45))))</f>
        <v/>
      </c>
    </row>
    <row r="63">
      <c r="A63" t="n">
        <v>1.2</v>
      </c>
      <c r="B63" t="n">
        <v>0.265</v>
      </c>
      <c r="C63" t="n">
        <v>-4</v>
      </c>
      <c r="D63" t="n">
        <v>-22</v>
      </c>
      <c r="E63" s="102" t="n">
        <v>0.8</v>
      </c>
      <c r="F63" s="102">
        <f>IF(C63=0,1,ABS(C63))</f>
        <v/>
      </c>
      <c r="G63" s="102">
        <f>+B63*1000+D63*(1-E63)</f>
        <v/>
      </c>
      <c r="H63" s="102">
        <f>+A64-A63</f>
        <v/>
      </c>
      <c r="I63" s="102">
        <f>+A63+H63/2</f>
        <v/>
      </c>
      <c r="J63" s="102">
        <f>IF(I63&lt;$B$1,17,19)</f>
        <v/>
      </c>
      <c r="K63" s="102">
        <f>+J63*I63</f>
        <v/>
      </c>
      <c r="L63" s="102">
        <f>IF(I63&lt;$B$1,0,9.81*(I63-$B$1))</f>
        <v/>
      </c>
      <c r="M63" s="105">
        <f>+K63-L63</f>
        <v/>
      </c>
      <c r="N63" s="105">
        <f>AVERAGE(B63:B64)*1000</f>
        <v/>
      </c>
      <c r="O63" s="105">
        <f>AVERAGE(G63:G64)</f>
        <v/>
      </c>
      <c r="P63" s="105">
        <f>AVERAGE(F63:F64)</f>
        <v/>
      </c>
      <c r="Q63" s="105">
        <f>AVERAGE(D63:D64)</f>
        <v/>
      </c>
      <c r="R63" s="106">
        <f>(O63-K63)/M63</f>
        <v/>
      </c>
      <c r="S63" s="105">
        <f>+P63/(O63-K63)*100</f>
        <v/>
      </c>
      <c r="T63" s="105">
        <f>+SQRT((3.47-LOG(R63))^2+(1.22+LOG(S63))^2)</f>
        <v/>
      </c>
      <c r="U63" s="39">
        <f>(IF(T63&lt;1.31, "gravelly sand to dense sand", IF(T63&lt;2.05, "sands", IF(T63&lt;2.6, "sand mixtures", IF(T63&lt;2.95, "silt mixtures", IF(T63&lt;3.6, "clays","organic clay"))))))</f>
        <v/>
      </c>
      <c r="V63" s="107">
        <f>DEGREES(ATAN(0.373*(LOG(O63/M63)+0.29)))</f>
        <v/>
      </c>
      <c r="W63" s="107">
        <f>17.6+11*LOG(R63)</f>
        <v/>
      </c>
      <c r="X63" s="107">
        <f>IF(N63/100&lt;20, 30,IF(N63/100&lt;40,30+5/20*(N63/100-20),IF(N63/100&lt;120, 35+5/80*(N63/100-40), IF(N63/100&lt;200, 40+5/80*(N63/100-120),45))))</f>
        <v/>
      </c>
    </row>
    <row r="64">
      <c r="A64" t="n">
        <v>1.22</v>
      </c>
      <c r="B64" t="n">
        <v>0.265</v>
      </c>
      <c r="C64" t="n">
        <v>-4</v>
      </c>
      <c r="D64" t="n">
        <v>-23</v>
      </c>
      <c r="E64" s="102" t="n">
        <v>0.8</v>
      </c>
      <c r="F64" s="102">
        <f>IF(C64=0,1,ABS(C64))</f>
        <v/>
      </c>
      <c r="G64" s="102">
        <f>+B64*1000+D64*(1-E64)</f>
        <v/>
      </c>
      <c r="H64" s="102">
        <f>+A65-A64</f>
        <v/>
      </c>
      <c r="I64" s="102">
        <f>+A64+H64/2</f>
        <v/>
      </c>
      <c r="J64" s="102">
        <f>IF(I64&lt;$B$1,17,19)</f>
        <v/>
      </c>
      <c r="K64" s="102">
        <f>+J64*I64</f>
        <v/>
      </c>
      <c r="L64" s="102">
        <f>IF(I64&lt;$B$1,0,9.81*(I64-$B$1))</f>
        <v/>
      </c>
      <c r="M64" s="105">
        <f>+K64-L64</f>
        <v/>
      </c>
      <c r="N64" s="105">
        <f>AVERAGE(B64:B65)*1000</f>
        <v/>
      </c>
      <c r="O64" s="105">
        <f>AVERAGE(G64:G65)</f>
        <v/>
      </c>
      <c r="P64" s="105">
        <f>AVERAGE(F64:F65)</f>
        <v/>
      </c>
      <c r="Q64" s="105">
        <f>AVERAGE(D64:D65)</f>
        <v/>
      </c>
      <c r="R64" s="106">
        <f>(O64-K64)/M64</f>
        <v/>
      </c>
      <c r="S64" s="105">
        <f>+P64/(O64-K64)*100</f>
        <v/>
      </c>
      <c r="T64" s="105">
        <f>+SQRT((3.47-LOG(R64))^2+(1.22+LOG(S64))^2)</f>
        <v/>
      </c>
      <c r="U64" s="39">
        <f>(IF(T64&lt;1.31, "gravelly sand to dense sand", IF(T64&lt;2.05, "sands", IF(T64&lt;2.6, "sand mixtures", IF(T64&lt;2.95, "silt mixtures", IF(T64&lt;3.6, "clays","organic clay"))))))</f>
        <v/>
      </c>
      <c r="V64" s="107">
        <f>DEGREES(ATAN(0.373*(LOG(O64/M64)+0.29)))</f>
        <v/>
      </c>
      <c r="W64" s="107">
        <f>17.6+11*LOG(R64)</f>
        <v/>
      </c>
      <c r="X64" s="107">
        <f>IF(N64/100&lt;20, 30,IF(N64/100&lt;40,30+5/20*(N64/100-20),IF(N64/100&lt;120, 35+5/80*(N64/100-40), IF(N64/100&lt;200, 40+5/80*(N64/100-120),45))))</f>
        <v/>
      </c>
    </row>
    <row r="65">
      <c r="A65" t="n">
        <v>1.24</v>
      </c>
      <c r="B65" t="n">
        <v>0.246</v>
      </c>
      <c r="C65" t="n">
        <v>-3</v>
      </c>
      <c r="D65" t="n">
        <v>-23</v>
      </c>
      <c r="E65" s="102" t="n">
        <v>0.8</v>
      </c>
      <c r="F65" s="102">
        <f>IF(C65=0,1,ABS(C65))</f>
        <v/>
      </c>
      <c r="G65" s="102">
        <f>+B65*1000+D65*(1-E65)</f>
        <v/>
      </c>
      <c r="H65" s="102">
        <f>+A66-A65</f>
        <v/>
      </c>
      <c r="I65" s="102">
        <f>+A65+H65/2</f>
        <v/>
      </c>
      <c r="J65" s="102">
        <f>IF(I65&lt;$B$1,17,19)</f>
        <v/>
      </c>
      <c r="K65" s="102">
        <f>+J65*I65</f>
        <v/>
      </c>
      <c r="L65" s="102">
        <f>IF(I65&lt;$B$1,0,9.81*(I65-$B$1))</f>
        <v/>
      </c>
      <c r="M65" s="105">
        <f>+K65-L65</f>
        <v/>
      </c>
      <c r="N65" s="105">
        <f>AVERAGE(B65:B66)*1000</f>
        <v/>
      </c>
      <c r="O65" s="105">
        <f>AVERAGE(G65:G66)</f>
        <v/>
      </c>
      <c r="P65" s="105">
        <f>AVERAGE(F65:F66)</f>
        <v/>
      </c>
      <c r="Q65" s="105">
        <f>AVERAGE(D65:D66)</f>
        <v/>
      </c>
      <c r="R65" s="106">
        <f>(O65-K65)/M65</f>
        <v/>
      </c>
      <c r="S65" s="105">
        <f>+P65/(O65-K65)*100</f>
        <v/>
      </c>
      <c r="T65" s="105">
        <f>+SQRT((3.47-LOG(R65))^2+(1.22+LOG(S65))^2)</f>
        <v/>
      </c>
      <c r="U65" s="39">
        <f>(IF(T65&lt;1.31, "gravelly sand to dense sand", IF(T65&lt;2.05, "sands", IF(T65&lt;2.6, "sand mixtures", IF(T65&lt;2.95, "silt mixtures", IF(T65&lt;3.6, "clays","organic clay"))))))</f>
        <v/>
      </c>
      <c r="V65" s="107">
        <f>DEGREES(ATAN(0.373*(LOG(O65/M65)+0.29)))</f>
        <v/>
      </c>
      <c r="W65" s="107">
        <f>17.6+11*LOG(R65)</f>
        <v/>
      </c>
      <c r="X65" s="107">
        <f>IF(N65/100&lt;20, 30,IF(N65/100&lt;40,30+5/20*(N65/100-20),IF(N65/100&lt;120, 35+5/80*(N65/100-40), IF(N65/100&lt;200, 40+5/80*(N65/100-120),45))))</f>
        <v/>
      </c>
    </row>
    <row r="66">
      <c r="A66" t="n">
        <v>1.26</v>
      </c>
      <c r="B66" t="n">
        <v>0.246</v>
      </c>
      <c r="C66" t="n">
        <v>-2</v>
      </c>
      <c r="D66" t="n">
        <v>-23</v>
      </c>
      <c r="E66" s="102" t="n">
        <v>0.8</v>
      </c>
      <c r="F66" s="102">
        <f>IF(C66=0,1,ABS(C66))</f>
        <v/>
      </c>
      <c r="G66" s="102">
        <f>+B66*1000+D66*(1-E66)</f>
        <v/>
      </c>
      <c r="H66" s="102">
        <f>+A67-A66</f>
        <v/>
      </c>
      <c r="I66" s="102">
        <f>+A66+H66/2</f>
        <v/>
      </c>
      <c r="J66" s="102">
        <f>IF(I66&lt;$B$1,17,19)</f>
        <v/>
      </c>
      <c r="K66" s="102">
        <f>+J66*I66</f>
        <v/>
      </c>
      <c r="L66" s="102">
        <f>IF(I66&lt;$B$1,0,9.81*(I66-$B$1))</f>
        <v/>
      </c>
      <c r="M66" s="105">
        <f>+K66-L66</f>
        <v/>
      </c>
      <c r="N66" s="105">
        <f>AVERAGE(B66:B67)*1000</f>
        <v/>
      </c>
      <c r="O66" s="105">
        <f>AVERAGE(G66:G67)</f>
        <v/>
      </c>
      <c r="P66" s="105">
        <f>AVERAGE(F66:F67)</f>
        <v/>
      </c>
      <c r="Q66" s="105">
        <f>AVERAGE(D66:D67)</f>
        <v/>
      </c>
      <c r="R66" s="106">
        <f>(O66-K66)/M66</f>
        <v/>
      </c>
      <c r="S66" s="105">
        <f>+P66/(O66-K66)*100</f>
        <v/>
      </c>
      <c r="T66" s="105">
        <f>+SQRT((3.47-LOG(R66))^2+(1.22+LOG(S66))^2)</f>
        <v/>
      </c>
      <c r="U66" s="39">
        <f>(IF(T66&lt;1.31, "gravelly sand to dense sand", IF(T66&lt;2.05, "sands", IF(T66&lt;2.6, "sand mixtures", IF(T66&lt;2.95, "silt mixtures", IF(T66&lt;3.6, "clays","organic clay"))))))</f>
        <v/>
      </c>
      <c r="V66" s="107">
        <f>DEGREES(ATAN(0.373*(LOG(O66/M66)+0.29)))</f>
        <v/>
      </c>
      <c r="W66" s="107">
        <f>17.6+11*LOG(R66)</f>
        <v/>
      </c>
      <c r="X66" s="107">
        <f>IF(N66/100&lt;20, 30,IF(N66/100&lt;40,30+5/20*(N66/100-20),IF(N66/100&lt;120, 35+5/80*(N66/100-40), IF(N66/100&lt;200, 40+5/80*(N66/100-120),45))))</f>
        <v/>
      </c>
    </row>
    <row r="67">
      <c r="A67" t="n">
        <v>1.28</v>
      </c>
      <c r="B67" t="n">
        <v>0.246</v>
      </c>
      <c r="C67" t="n">
        <v>-2</v>
      </c>
      <c r="D67" t="n">
        <v>-23</v>
      </c>
      <c r="E67" s="102" t="n">
        <v>0.8</v>
      </c>
      <c r="F67" s="102">
        <f>IF(C67=0,1,ABS(C67))</f>
        <v/>
      </c>
      <c r="G67" s="102">
        <f>+B67*1000+D67*(1-E67)</f>
        <v/>
      </c>
      <c r="H67" s="102">
        <f>+A68-A67</f>
        <v/>
      </c>
      <c r="I67" s="102">
        <f>+A67+H67/2</f>
        <v/>
      </c>
      <c r="J67" s="102">
        <f>IF(I67&lt;$B$1,17,19)</f>
        <v/>
      </c>
      <c r="K67" s="102">
        <f>+J67*I67</f>
        <v/>
      </c>
      <c r="L67" s="102">
        <f>IF(I67&lt;$B$1,0,9.81*(I67-$B$1))</f>
        <v/>
      </c>
      <c r="M67" s="105">
        <f>+K67-L67</f>
        <v/>
      </c>
      <c r="N67" s="105">
        <f>AVERAGE(B67:B68)*1000</f>
        <v/>
      </c>
      <c r="O67" s="105">
        <f>AVERAGE(G67:G68)</f>
        <v/>
      </c>
      <c r="P67" s="105">
        <f>AVERAGE(F67:F68)</f>
        <v/>
      </c>
      <c r="Q67" s="105">
        <f>AVERAGE(D67:D68)</f>
        <v/>
      </c>
      <c r="R67" s="106">
        <f>(O67-K67)/M67</f>
        <v/>
      </c>
      <c r="S67" s="105">
        <f>+P67/(O67-K67)*100</f>
        <v/>
      </c>
      <c r="T67" s="105">
        <f>+SQRT((3.47-LOG(R67))^2+(1.22+LOG(S67))^2)</f>
        <v/>
      </c>
      <c r="U67" s="39">
        <f>(IF(T67&lt;1.31, "gravelly sand to dense sand", IF(T67&lt;2.05, "sands", IF(T67&lt;2.6, "sand mixtures", IF(T67&lt;2.95, "silt mixtures", IF(T67&lt;3.6, "clays","organic clay"))))))</f>
        <v/>
      </c>
      <c r="V67" s="107">
        <f>DEGREES(ATAN(0.373*(LOG(O67/M67)+0.29)))</f>
        <v/>
      </c>
      <c r="W67" s="107">
        <f>17.6+11*LOG(R67)</f>
        <v/>
      </c>
      <c r="X67" s="107">
        <f>IF(N67/100&lt;20, 30,IF(N67/100&lt;40,30+5/20*(N67/100-20),IF(N67/100&lt;120, 35+5/80*(N67/100-40), IF(N67/100&lt;200, 40+5/80*(N67/100-120),45))))</f>
        <v/>
      </c>
    </row>
    <row r="68">
      <c r="A68" t="n">
        <v>1.3</v>
      </c>
      <c r="B68" t="n">
        <v>0.246</v>
      </c>
      <c r="C68" t="n">
        <v>-2</v>
      </c>
      <c r="D68" t="n">
        <v>-23</v>
      </c>
      <c r="E68" s="102" t="n">
        <v>0.8</v>
      </c>
      <c r="F68" s="102">
        <f>IF(C68=0,1,ABS(C68))</f>
        <v/>
      </c>
      <c r="G68" s="102">
        <f>+B68*1000+D68*(1-E68)</f>
        <v/>
      </c>
      <c r="H68" s="102">
        <f>+A69-A68</f>
        <v/>
      </c>
      <c r="I68" s="102">
        <f>+A68+H68/2</f>
        <v/>
      </c>
      <c r="J68" s="102">
        <f>IF(I68&lt;$B$1,17,19)</f>
        <v/>
      </c>
      <c r="K68" s="102">
        <f>+J68*I68</f>
        <v/>
      </c>
      <c r="L68" s="102">
        <f>IF(I68&lt;$B$1,0,9.81*(I68-$B$1))</f>
        <v/>
      </c>
      <c r="M68" s="105">
        <f>+K68-L68</f>
        <v/>
      </c>
      <c r="N68" s="105">
        <f>AVERAGE(B68:B69)*1000</f>
        <v/>
      </c>
      <c r="O68" s="105">
        <f>AVERAGE(G68:G69)</f>
        <v/>
      </c>
      <c r="P68" s="105">
        <f>AVERAGE(F68:F69)</f>
        <v/>
      </c>
      <c r="Q68" s="105">
        <f>AVERAGE(D68:D69)</f>
        <v/>
      </c>
      <c r="R68" s="106">
        <f>(O68-K68)/M68</f>
        <v/>
      </c>
      <c r="S68" s="105">
        <f>+P68/(O68-K68)*100</f>
        <v/>
      </c>
      <c r="T68" s="105">
        <f>+SQRT((3.47-LOG(R68))^2+(1.22+LOG(S68))^2)</f>
        <v/>
      </c>
      <c r="U68" s="39">
        <f>(IF(T68&lt;1.31, "gravelly sand to dense sand", IF(T68&lt;2.05, "sands", IF(T68&lt;2.6, "sand mixtures", IF(T68&lt;2.95, "silt mixtures", IF(T68&lt;3.6, "clays","organic clay"))))))</f>
        <v/>
      </c>
      <c r="V68" s="107">
        <f>DEGREES(ATAN(0.373*(LOG(O68/M68)+0.29)))</f>
        <v/>
      </c>
      <c r="W68" s="107">
        <f>17.6+11*LOG(R68)</f>
        <v/>
      </c>
      <c r="X68" s="107">
        <f>IF(N68/100&lt;20, 30,IF(N68/100&lt;40,30+5/20*(N68/100-20),IF(N68/100&lt;120, 35+5/80*(N68/100-40), IF(N68/100&lt;200, 40+5/80*(N68/100-120),45))))</f>
        <v/>
      </c>
    </row>
    <row r="69">
      <c r="A69" t="n">
        <v>1.32</v>
      </c>
      <c r="B69" t="n">
        <v>0.246</v>
      </c>
      <c r="C69" t="n">
        <v>-2</v>
      </c>
      <c r="D69" t="n">
        <v>-22</v>
      </c>
      <c r="E69" s="102" t="n">
        <v>0.8</v>
      </c>
      <c r="F69" s="102">
        <f>IF(C69=0,1,ABS(C69))</f>
        <v/>
      </c>
      <c r="G69" s="102">
        <f>+B69*1000+D69*(1-E69)</f>
        <v/>
      </c>
      <c r="H69" s="102">
        <f>+A70-A69</f>
        <v/>
      </c>
      <c r="I69" s="102">
        <f>+A69+H69/2</f>
        <v/>
      </c>
      <c r="J69" s="102">
        <f>IF(I69&lt;$B$1,17,19)</f>
        <v/>
      </c>
      <c r="K69" s="102">
        <f>+J69*I69</f>
        <v/>
      </c>
      <c r="L69" s="102">
        <f>IF(I69&lt;$B$1,0,9.81*(I69-$B$1))</f>
        <v/>
      </c>
      <c r="M69" s="105">
        <f>+K69-L69</f>
        <v/>
      </c>
      <c r="N69" s="105">
        <f>AVERAGE(B69:B70)*1000</f>
        <v/>
      </c>
      <c r="O69" s="105">
        <f>AVERAGE(G69:G70)</f>
        <v/>
      </c>
      <c r="P69" s="105">
        <f>AVERAGE(F69:F70)</f>
        <v/>
      </c>
      <c r="Q69" s="105">
        <f>AVERAGE(D69:D70)</f>
        <v/>
      </c>
      <c r="R69" s="106">
        <f>(O69-K69)/M69</f>
        <v/>
      </c>
      <c r="S69" s="105">
        <f>+P69/(O69-K69)*100</f>
        <v/>
      </c>
      <c r="T69" s="105">
        <f>+SQRT((3.47-LOG(R69))^2+(1.22+LOG(S69))^2)</f>
        <v/>
      </c>
      <c r="U69" s="39">
        <f>(IF(T69&lt;1.31, "gravelly sand to dense sand", IF(T69&lt;2.05, "sands", IF(T69&lt;2.6, "sand mixtures", IF(T69&lt;2.95, "silt mixtures", IF(T69&lt;3.6, "clays","organic clay"))))))</f>
        <v/>
      </c>
      <c r="V69" s="107">
        <f>DEGREES(ATAN(0.373*(LOG(O69/M69)+0.29)))</f>
        <v/>
      </c>
      <c r="W69" s="107">
        <f>17.6+11*LOG(R69)</f>
        <v/>
      </c>
      <c r="X69" s="107">
        <f>IF(N69/100&lt;20, 30,IF(N69/100&lt;40,30+5/20*(N69/100-20),IF(N69/100&lt;120, 35+5/80*(N69/100-40), IF(N69/100&lt;200, 40+5/80*(N69/100-120),45))))</f>
        <v/>
      </c>
    </row>
    <row r="70">
      <c r="A70" t="n">
        <v>1.34</v>
      </c>
      <c r="B70" t="n">
        <v>0.246</v>
      </c>
      <c r="C70" t="n">
        <v>-2</v>
      </c>
      <c r="D70" t="n">
        <v>-22</v>
      </c>
      <c r="E70" s="102" t="n">
        <v>0.8</v>
      </c>
      <c r="F70" s="102">
        <f>IF(C70=0,1,ABS(C70))</f>
        <v/>
      </c>
      <c r="G70" s="102">
        <f>+B70*1000+D70*(1-E70)</f>
        <v/>
      </c>
      <c r="H70" s="102">
        <f>+A71-A70</f>
        <v/>
      </c>
      <c r="I70" s="102">
        <f>+A70+H70/2</f>
        <v/>
      </c>
      <c r="J70" s="102">
        <f>IF(I70&lt;$B$1,17,19)</f>
        <v/>
      </c>
      <c r="K70" s="102">
        <f>+J70*I70</f>
        <v/>
      </c>
      <c r="L70" s="102">
        <f>IF(I70&lt;$B$1,0,9.81*(I70-$B$1))</f>
        <v/>
      </c>
      <c r="M70" s="105">
        <f>+K70-L70</f>
        <v/>
      </c>
      <c r="N70" s="105">
        <f>AVERAGE(B70:B71)*1000</f>
        <v/>
      </c>
      <c r="O70" s="105">
        <f>AVERAGE(G70:G71)</f>
        <v/>
      </c>
      <c r="P70" s="105">
        <f>AVERAGE(F70:F71)</f>
        <v/>
      </c>
      <c r="Q70" s="105">
        <f>AVERAGE(D70:D71)</f>
        <v/>
      </c>
      <c r="R70" s="106">
        <f>(O70-K70)/M70</f>
        <v/>
      </c>
      <c r="S70" s="105">
        <f>+P70/(O70-K70)*100</f>
        <v/>
      </c>
      <c r="T70" s="105">
        <f>+SQRT((3.47-LOG(R70))^2+(1.22+LOG(S70))^2)</f>
        <v/>
      </c>
      <c r="U70" s="39">
        <f>(IF(T70&lt;1.31, "gravelly sand to dense sand", IF(T70&lt;2.05, "sands", IF(T70&lt;2.6, "sand mixtures", IF(T70&lt;2.95, "silt mixtures", IF(T70&lt;3.6, "clays","organic clay"))))))</f>
        <v/>
      </c>
      <c r="V70" s="107">
        <f>DEGREES(ATAN(0.373*(LOG(O70/M70)+0.29)))</f>
        <v/>
      </c>
      <c r="W70" s="107">
        <f>17.6+11*LOG(R70)</f>
        <v/>
      </c>
      <c r="X70" s="107">
        <f>IF(N70/100&lt;20, 30,IF(N70/100&lt;40,30+5/20*(N70/100-20),IF(N70/100&lt;120, 35+5/80*(N70/100-40), IF(N70/100&lt;200, 40+5/80*(N70/100-120),45))))</f>
        <v/>
      </c>
    </row>
    <row r="71">
      <c r="A71" t="n">
        <v>1.36</v>
      </c>
      <c r="B71" t="n">
        <v>0.246</v>
      </c>
      <c r="C71" t="n">
        <v>-2</v>
      </c>
      <c r="D71" t="n">
        <v>-22</v>
      </c>
      <c r="E71" s="102" t="n">
        <v>0.8</v>
      </c>
      <c r="F71" s="102">
        <f>IF(C71=0,1,ABS(C71))</f>
        <v/>
      </c>
      <c r="G71" s="102">
        <f>+B71*1000+D71*(1-E71)</f>
        <v/>
      </c>
      <c r="H71" s="102">
        <f>+A72-A71</f>
        <v/>
      </c>
      <c r="I71" s="102">
        <f>+A71+H71/2</f>
        <v/>
      </c>
      <c r="J71" s="102">
        <f>IF(I71&lt;$B$1,17,19)</f>
        <v/>
      </c>
      <c r="K71" s="102">
        <f>+J71*I71</f>
        <v/>
      </c>
      <c r="L71" s="102">
        <f>IF(I71&lt;$B$1,0,9.81*(I71-$B$1))</f>
        <v/>
      </c>
      <c r="M71" s="105">
        <f>+K71-L71</f>
        <v/>
      </c>
      <c r="N71" s="105">
        <f>AVERAGE(B71:B72)*1000</f>
        <v/>
      </c>
      <c r="O71" s="105">
        <f>AVERAGE(G71:G72)</f>
        <v/>
      </c>
      <c r="P71" s="105">
        <f>AVERAGE(F71:F72)</f>
        <v/>
      </c>
      <c r="Q71" s="105">
        <f>AVERAGE(D71:D72)</f>
        <v/>
      </c>
      <c r="R71" s="106">
        <f>(O71-K71)/M71</f>
        <v/>
      </c>
      <c r="S71" s="105">
        <f>+P71/(O71-K71)*100</f>
        <v/>
      </c>
      <c r="T71" s="105">
        <f>+SQRT((3.47-LOG(R71))^2+(1.22+LOG(S71))^2)</f>
        <v/>
      </c>
      <c r="U71" s="39">
        <f>(IF(T71&lt;1.31, "gravelly sand to dense sand", IF(T71&lt;2.05, "sands", IF(T71&lt;2.6, "sand mixtures", IF(T71&lt;2.95, "silt mixtures", IF(T71&lt;3.6, "clays","organic clay"))))))</f>
        <v/>
      </c>
      <c r="V71" s="107">
        <f>DEGREES(ATAN(0.373*(LOG(O71/M71)+0.29)))</f>
        <v/>
      </c>
      <c r="W71" s="107">
        <f>17.6+11*LOG(R71)</f>
        <v/>
      </c>
      <c r="X71" s="107">
        <f>IF(N71/100&lt;20, 30,IF(N71/100&lt;40,30+5/20*(N71/100-20),IF(N71/100&lt;120, 35+5/80*(N71/100-40), IF(N71/100&lt;200, 40+5/80*(N71/100-120),45))))</f>
        <v/>
      </c>
    </row>
    <row r="72">
      <c r="A72" t="n">
        <v>1.38</v>
      </c>
      <c r="B72" t="n">
        <v>0.227</v>
      </c>
      <c r="C72" t="n">
        <v>-3</v>
      </c>
      <c r="D72" t="n">
        <v>-23</v>
      </c>
      <c r="E72" s="102" t="n">
        <v>0.8</v>
      </c>
      <c r="F72" s="102">
        <f>IF(C72=0,1,ABS(C72))</f>
        <v/>
      </c>
      <c r="G72" s="102">
        <f>+B72*1000+D72*(1-E72)</f>
        <v/>
      </c>
      <c r="H72" s="102">
        <f>+A73-A72</f>
        <v/>
      </c>
      <c r="I72" s="102">
        <f>+A72+H72/2</f>
        <v/>
      </c>
      <c r="J72" s="102">
        <f>IF(I72&lt;$B$1,17,19)</f>
        <v/>
      </c>
      <c r="K72" s="102">
        <f>+J72*I72</f>
        <v/>
      </c>
      <c r="L72" s="102">
        <f>IF(I72&lt;$B$1,0,9.81*(I72-$B$1))</f>
        <v/>
      </c>
      <c r="M72" s="105">
        <f>+K72-L72</f>
        <v/>
      </c>
      <c r="N72" s="105">
        <f>AVERAGE(B72:B73)*1000</f>
        <v/>
      </c>
      <c r="O72" s="105">
        <f>AVERAGE(G72:G73)</f>
        <v/>
      </c>
      <c r="P72" s="105">
        <f>AVERAGE(F72:F73)</f>
        <v/>
      </c>
      <c r="Q72" s="105">
        <f>AVERAGE(D72:D73)</f>
        <v/>
      </c>
      <c r="R72" s="106">
        <f>(O72-K72)/M72</f>
        <v/>
      </c>
      <c r="S72" s="105">
        <f>+P72/(O72-K72)*100</f>
        <v/>
      </c>
      <c r="T72" s="105">
        <f>+SQRT((3.47-LOG(R72))^2+(1.22+LOG(S72))^2)</f>
        <v/>
      </c>
      <c r="U72" s="39">
        <f>(IF(T72&lt;1.31, "gravelly sand to dense sand", IF(T72&lt;2.05, "sands", IF(T72&lt;2.6, "sand mixtures", IF(T72&lt;2.95, "silt mixtures", IF(T72&lt;3.6, "clays","organic clay"))))))</f>
        <v/>
      </c>
      <c r="V72" s="107">
        <f>DEGREES(ATAN(0.373*(LOG(O72/M72)+0.29)))</f>
        <v/>
      </c>
      <c r="W72" s="107">
        <f>17.6+11*LOG(R72)</f>
        <v/>
      </c>
      <c r="X72" s="107">
        <f>IF(N72/100&lt;20, 30,IF(N72/100&lt;40,30+5/20*(N72/100-20),IF(N72/100&lt;120, 35+5/80*(N72/100-40), IF(N72/100&lt;200, 40+5/80*(N72/100-120),45))))</f>
        <v/>
      </c>
    </row>
    <row r="73">
      <c r="A73" t="n">
        <v>1.4</v>
      </c>
      <c r="B73" t="n">
        <v>0.227</v>
      </c>
      <c r="C73" t="n">
        <v>-3</v>
      </c>
      <c r="D73" t="n">
        <v>-23</v>
      </c>
      <c r="E73" s="102" t="n">
        <v>0.8</v>
      </c>
      <c r="F73" s="102">
        <f>IF(C73=0,1,ABS(C73))</f>
        <v/>
      </c>
      <c r="G73" s="102">
        <f>+B73*1000+D73*(1-E73)</f>
        <v/>
      </c>
      <c r="H73" s="102">
        <f>+A74-A73</f>
        <v/>
      </c>
      <c r="I73" s="102">
        <f>+A73+H73/2</f>
        <v/>
      </c>
      <c r="J73" s="102">
        <f>IF(I73&lt;$B$1,17,19)</f>
        <v/>
      </c>
      <c r="K73" s="102">
        <f>+J73*I73</f>
        <v/>
      </c>
      <c r="L73" s="102">
        <f>IF(I73&lt;$B$1,0,9.81*(I73-$B$1))</f>
        <v/>
      </c>
      <c r="M73" s="105">
        <f>+K73-L73</f>
        <v/>
      </c>
      <c r="N73" s="105">
        <f>AVERAGE(B73:B74)*1000</f>
        <v/>
      </c>
      <c r="O73" s="105">
        <f>AVERAGE(G73:G74)</f>
        <v/>
      </c>
      <c r="P73" s="105">
        <f>AVERAGE(F73:F74)</f>
        <v/>
      </c>
      <c r="Q73" s="105">
        <f>AVERAGE(D73:D74)</f>
        <v/>
      </c>
      <c r="R73" s="106">
        <f>(O73-K73)/M73</f>
        <v/>
      </c>
      <c r="S73" s="105">
        <f>+P73/(O73-K73)*100</f>
        <v/>
      </c>
      <c r="T73" s="105">
        <f>+SQRT((3.47-LOG(R73))^2+(1.22+LOG(S73))^2)</f>
        <v/>
      </c>
      <c r="U73" s="39">
        <f>(IF(T73&lt;1.31, "gravelly sand to dense sand", IF(T73&lt;2.05, "sands", IF(T73&lt;2.6, "sand mixtures", IF(T73&lt;2.95, "silt mixtures", IF(T73&lt;3.6, "clays","organic clay"))))))</f>
        <v/>
      </c>
      <c r="V73" s="107">
        <f>DEGREES(ATAN(0.373*(LOG(O73/M73)+0.29)))</f>
        <v/>
      </c>
      <c r="W73" s="107">
        <f>17.6+11*LOG(R73)</f>
        <v/>
      </c>
      <c r="X73" s="107">
        <f>IF(N73/100&lt;20, 30,IF(N73/100&lt;40,30+5/20*(N73/100-20),IF(N73/100&lt;120, 35+5/80*(N73/100-40), IF(N73/100&lt;200, 40+5/80*(N73/100-120),45))))</f>
        <v/>
      </c>
    </row>
    <row r="74">
      <c r="A74" t="n">
        <v>1.42</v>
      </c>
      <c r="B74" t="n">
        <v>0.208</v>
      </c>
      <c r="C74" t="n">
        <v>-3</v>
      </c>
      <c r="D74" t="n">
        <v>-24</v>
      </c>
      <c r="E74" s="102" t="n">
        <v>0.8</v>
      </c>
      <c r="F74" s="102">
        <f>IF(C74=0,1,ABS(C74))</f>
        <v/>
      </c>
      <c r="G74" s="102">
        <f>+B74*1000+D74*(1-E74)</f>
        <v/>
      </c>
      <c r="H74" s="102">
        <f>+A75-A74</f>
        <v/>
      </c>
      <c r="I74" s="102">
        <f>+A74+H74/2</f>
        <v/>
      </c>
      <c r="J74" s="102">
        <f>IF(I74&lt;$B$1,17,19)</f>
        <v/>
      </c>
      <c r="K74" s="102">
        <f>+J74*I74</f>
        <v/>
      </c>
      <c r="L74" s="102">
        <f>IF(I74&lt;$B$1,0,9.81*(I74-$B$1))</f>
        <v/>
      </c>
      <c r="M74" s="105">
        <f>+K74-L74</f>
        <v/>
      </c>
      <c r="N74" s="105">
        <f>AVERAGE(B74:B75)*1000</f>
        <v/>
      </c>
      <c r="O74" s="105">
        <f>AVERAGE(G74:G75)</f>
        <v/>
      </c>
      <c r="P74" s="105">
        <f>AVERAGE(F74:F75)</f>
        <v/>
      </c>
      <c r="Q74" s="105">
        <f>AVERAGE(D74:D75)</f>
        <v/>
      </c>
      <c r="R74" s="106">
        <f>(O74-K74)/M74</f>
        <v/>
      </c>
      <c r="S74" s="105">
        <f>+P74/(O74-K74)*100</f>
        <v/>
      </c>
      <c r="T74" s="105">
        <f>+SQRT((3.47-LOG(R74))^2+(1.22+LOG(S74))^2)</f>
        <v/>
      </c>
      <c r="U74" s="39">
        <f>(IF(T74&lt;1.31, "gravelly sand to dense sand", IF(T74&lt;2.05, "sands", IF(T74&lt;2.6, "sand mixtures", IF(T74&lt;2.95, "silt mixtures", IF(T74&lt;3.6, "clays","organic clay"))))))</f>
        <v/>
      </c>
      <c r="V74" s="107">
        <f>DEGREES(ATAN(0.373*(LOG(O74/M74)+0.29)))</f>
        <v/>
      </c>
      <c r="W74" s="107">
        <f>17.6+11*LOG(R74)</f>
        <v/>
      </c>
      <c r="X74" s="107">
        <f>IF(N74/100&lt;20, 30,IF(N74/100&lt;40,30+5/20*(N74/100-20),IF(N74/100&lt;120, 35+5/80*(N74/100-40), IF(N74/100&lt;200, 40+5/80*(N74/100-120),45))))</f>
        <v/>
      </c>
    </row>
    <row r="75">
      <c r="A75" t="n">
        <v>1.44</v>
      </c>
      <c r="B75" t="n">
        <v>0.189</v>
      </c>
      <c r="C75" t="n">
        <v>-4</v>
      </c>
      <c r="D75" t="n">
        <v>-23</v>
      </c>
      <c r="E75" s="102" t="n">
        <v>0.8</v>
      </c>
      <c r="F75" s="102">
        <f>IF(C75=0,1,ABS(C75))</f>
        <v/>
      </c>
      <c r="G75" s="102">
        <f>+B75*1000+D75*(1-E75)</f>
        <v/>
      </c>
      <c r="H75" s="102">
        <f>+A76-A75</f>
        <v/>
      </c>
      <c r="I75" s="102">
        <f>+A75+H75/2</f>
        <v/>
      </c>
      <c r="J75" s="102">
        <f>IF(I75&lt;$B$1,17,19)</f>
        <v/>
      </c>
      <c r="K75" s="102">
        <f>+J75*I75</f>
        <v/>
      </c>
      <c r="L75" s="102">
        <f>IF(I75&lt;$B$1,0,9.81*(I75-$B$1))</f>
        <v/>
      </c>
      <c r="M75" s="105">
        <f>+K75-L75</f>
        <v/>
      </c>
      <c r="N75" s="105">
        <f>AVERAGE(B75:B76)*1000</f>
        <v/>
      </c>
      <c r="O75" s="105">
        <f>AVERAGE(G75:G76)</f>
        <v/>
      </c>
      <c r="P75" s="105">
        <f>AVERAGE(F75:F76)</f>
        <v/>
      </c>
      <c r="Q75" s="105">
        <f>AVERAGE(D75:D76)</f>
        <v/>
      </c>
      <c r="R75" s="106">
        <f>(O75-K75)/M75</f>
        <v/>
      </c>
      <c r="S75" s="105">
        <f>+P75/(O75-K75)*100</f>
        <v/>
      </c>
      <c r="T75" s="105">
        <f>+SQRT((3.47-LOG(R75))^2+(1.22+LOG(S75))^2)</f>
        <v/>
      </c>
      <c r="U75" s="39">
        <f>(IF(T75&lt;1.31, "gravelly sand to dense sand", IF(T75&lt;2.05, "sands", IF(T75&lt;2.6, "sand mixtures", IF(T75&lt;2.95, "silt mixtures", IF(T75&lt;3.6, "clays","organic clay"))))))</f>
        <v/>
      </c>
      <c r="V75" s="107">
        <f>DEGREES(ATAN(0.373*(LOG(O75/M75)+0.29)))</f>
        <v/>
      </c>
      <c r="W75" s="107">
        <f>17.6+11*LOG(R75)</f>
        <v/>
      </c>
      <c r="X75" s="107">
        <f>IF(N75/100&lt;20, 30,IF(N75/100&lt;40,30+5/20*(N75/100-20),IF(N75/100&lt;120, 35+5/80*(N75/100-40), IF(N75/100&lt;200, 40+5/80*(N75/100-120),45))))</f>
        <v/>
      </c>
    </row>
    <row r="76">
      <c r="A76" t="n">
        <v>1.46</v>
      </c>
      <c r="B76" t="n">
        <v>0.189</v>
      </c>
      <c r="C76" t="n">
        <v>-4</v>
      </c>
      <c r="D76" t="n">
        <v>-23</v>
      </c>
      <c r="E76" s="102" t="n">
        <v>0.8</v>
      </c>
      <c r="F76" s="102">
        <f>IF(C76=0,1,ABS(C76))</f>
        <v/>
      </c>
      <c r="G76" s="102">
        <f>+B76*1000+D76*(1-E76)</f>
        <v/>
      </c>
      <c r="H76" s="102">
        <f>+A77-A76</f>
        <v/>
      </c>
      <c r="I76" s="102">
        <f>+A76+H76/2</f>
        <v/>
      </c>
      <c r="J76" s="102">
        <f>IF(I76&lt;$B$1,17,19)</f>
        <v/>
      </c>
      <c r="K76" s="102">
        <f>+J76*I76</f>
        <v/>
      </c>
      <c r="L76" s="102">
        <f>IF(I76&lt;$B$1,0,9.81*(I76-$B$1))</f>
        <v/>
      </c>
      <c r="M76" s="105">
        <f>+K76-L76</f>
        <v/>
      </c>
      <c r="N76" s="105">
        <f>AVERAGE(B76:B77)*1000</f>
        <v/>
      </c>
      <c r="O76" s="105">
        <f>AVERAGE(G76:G77)</f>
        <v/>
      </c>
      <c r="P76" s="105">
        <f>AVERAGE(F76:F77)</f>
        <v/>
      </c>
      <c r="Q76" s="105">
        <f>AVERAGE(D76:D77)</f>
        <v/>
      </c>
      <c r="R76" s="106">
        <f>(O76-K76)/M76</f>
        <v/>
      </c>
      <c r="S76" s="105">
        <f>+P76/(O76-K76)*100</f>
        <v/>
      </c>
      <c r="T76" s="105">
        <f>+SQRT((3.47-LOG(R76))^2+(1.22+LOG(S76))^2)</f>
        <v/>
      </c>
      <c r="U76" s="39">
        <f>(IF(T76&lt;1.31, "gravelly sand to dense sand", IF(T76&lt;2.05, "sands", IF(T76&lt;2.6, "sand mixtures", IF(T76&lt;2.95, "silt mixtures", IF(T76&lt;3.6, "clays","organic clay"))))))</f>
        <v/>
      </c>
      <c r="V76" s="107">
        <f>DEGREES(ATAN(0.373*(LOG(O76/M76)+0.29)))</f>
        <v/>
      </c>
      <c r="W76" s="107">
        <f>17.6+11*LOG(R76)</f>
        <v/>
      </c>
      <c r="X76" s="107">
        <f>IF(N76/100&lt;20, 30,IF(N76/100&lt;40,30+5/20*(N76/100-20),IF(N76/100&lt;120, 35+5/80*(N76/100-40), IF(N76/100&lt;200, 40+5/80*(N76/100-120),45))))</f>
        <v/>
      </c>
    </row>
    <row r="77">
      <c r="A77" t="n">
        <v>1.48</v>
      </c>
      <c r="B77" t="n">
        <v>0.208</v>
      </c>
      <c r="C77" t="n">
        <v>-4</v>
      </c>
      <c r="D77" t="n">
        <v>-22</v>
      </c>
      <c r="E77" s="102" t="n">
        <v>0.8</v>
      </c>
      <c r="F77" s="102">
        <f>IF(C77=0,1,ABS(C77))</f>
        <v/>
      </c>
      <c r="G77" s="102">
        <f>+B77*1000+D77*(1-E77)</f>
        <v/>
      </c>
      <c r="H77" s="102">
        <f>+A78-A77</f>
        <v/>
      </c>
      <c r="I77" s="102">
        <f>+A77+H77/2</f>
        <v/>
      </c>
      <c r="J77" s="102">
        <f>IF(I77&lt;$B$1,17,19)</f>
        <v/>
      </c>
      <c r="K77" s="102">
        <f>+J77*I77</f>
        <v/>
      </c>
      <c r="L77" s="102">
        <f>IF(I77&lt;$B$1,0,9.81*(I77-$B$1))</f>
        <v/>
      </c>
      <c r="M77" s="105">
        <f>+K77-L77</f>
        <v/>
      </c>
      <c r="N77" s="105">
        <f>AVERAGE(B77:B78)*1000</f>
        <v/>
      </c>
      <c r="O77" s="105">
        <f>AVERAGE(G77:G78)</f>
        <v/>
      </c>
      <c r="P77" s="105">
        <f>AVERAGE(F77:F78)</f>
        <v/>
      </c>
      <c r="Q77" s="105">
        <f>AVERAGE(D77:D78)</f>
        <v/>
      </c>
      <c r="R77" s="106">
        <f>(O77-K77)/M77</f>
        <v/>
      </c>
      <c r="S77" s="105">
        <f>+P77/(O77-K77)*100</f>
        <v/>
      </c>
      <c r="T77" s="105">
        <f>+SQRT((3.47-LOG(R77))^2+(1.22+LOG(S77))^2)</f>
        <v/>
      </c>
      <c r="U77" s="39">
        <f>(IF(T77&lt;1.31, "gravelly sand to dense sand", IF(T77&lt;2.05, "sands", IF(T77&lt;2.6, "sand mixtures", IF(T77&lt;2.95, "silt mixtures", IF(T77&lt;3.6, "clays","organic clay"))))))</f>
        <v/>
      </c>
      <c r="V77" s="107">
        <f>DEGREES(ATAN(0.373*(LOG(O77/M77)+0.29)))</f>
        <v/>
      </c>
      <c r="W77" s="107">
        <f>17.6+11*LOG(R77)</f>
        <v/>
      </c>
      <c r="X77" s="107">
        <f>IF(N77/100&lt;20, 30,IF(N77/100&lt;40,30+5/20*(N77/100-20),IF(N77/100&lt;120, 35+5/80*(N77/100-40), IF(N77/100&lt;200, 40+5/80*(N77/100-120),45))))</f>
        <v/>
      </c>
    </row>
    <row r="78">
      <c r="A78" t="n">
        <v>1.5</v>
      </c>
      <c r="B78" t="n">
        <v>0.208</v>
      </c>
      <c r="C78" t="n">
        <v>-4</v>
      </c>
      <c r="D78" t="n">
        <v>-22</v>
      </c>
      <c r="E78" s="102" t="n">
        <v>0.8</v>
      </c>
      <c r="F78" s="102">
        <f>IF(C78=0,1,ABS(C78))</f>
        <v/>
      </c>
      <c r="G78" s="102">
        <f>+B78*1000+D78*(1-E78)</f>
        <v/>
      </c>
      <c r="H78" s="102">
        <f>+A79-A78</f>
        <v/>
      </c>
      <c r="I78" s="102">
        <f>+A78+H78/2</f>
        <v/>
      </c>
      <c r="J78" s="102">
        <f>IF(I78&lt;$B$1,17,19)</f>
        <v/>
      </c>
      <c r="K78" s="102">
        <f>+J78*I78</f>
        <v/>
      </c>
      <c r="L78" s="102">
        <f>IF(I78&lt;$B$1,0,9.81*(I78-$B$1))</f>
        <v/>
      </c>
      <c r="M78" s="105">
        <f>+K78-L78</f>
        <v/>
      </c>
      <c r="N78" s="105">
        <f>AVERAGE(B78:B79)*1000</f>
        <v/>
      </c>
      <c r="O78" s="105">
        <f>AVERAGE(G78:G79)</f>
        <v/>
      </c>
      <c r="P78" s="105">
        <f>AVERAGE(F78:F79)</f>
        <v/>
      </c>
      <c r="Q78" s="105">
        <f>AVERAGE(D78:D79)</f>
        <v/>
      </c>
      <c r="R78" s="106">
        <f>(O78-K78)/M78</f>
        <v/>
      </c>
      <c r="S78" s="105">
        <f>+P78/(O78-K78)*100</f>
        <v/>
      </c>
      <c r="T78" s="105">
        <f>+SQRT((3.47-LOG(R78))^2+(1.22+LOG(S78))^2)</f>
        <v/>
      </c>
      <c r="U78" s="39">
        <f>(IF(T78&lt;1.31, "gravelly sand to dense sand", IF(T78&lt;2.05, "sands", IF(T78&lt;2.6, "sand mixtures", IF(T78&lt;2.95, "silt mixtures", IF(T78&lt;3.6, "clays","organic clay"))))))</f>
        <v/>
      </c>
      <c r="V78" s="107">
        <f>DEGREES(ATAN(0.373*(LOG(O78/M78)+0.29)))</f>
        <v/>
      </c>
      <c r="W78" s="107">
        <f>17.6+11*LOG(R78)</f>
        <v/>
      </c>
      <c r="X78" s="107">
        <f>IF(N78/100&lt;20, 30,IF(N78/100&lt;40,30+5/20*(N78/100-20),IF(N78/100&lt;120, 35+5/80*(N78/100-40), IF(N78/100&lt;200, 40+5/80*(N78/100-120),45))))</f>
        <v/>
      </c>
    </row>
    <row r="79">
      <c r="A79" t="n">
        <v>1.52</v>
      </c>
      <c r="B79" t="n">
        <v>0.227</v>
      </c>
      <c r="C79" t="n">
        <v>-5</v>
      </c>
      <c r="D79" t="n">
        <v>-21</v>
      </c>
      <c r="E79" s="102" t="n">
        <v>0.8</v>
      </c>
      <c r="F79" s="102">
        <f>IF(C79=0,1,ABS(C79))</f>
        <v/>
      </c>
      <c r="G79" s="102">
        <f>+B79*1000+D79*(1-E79)</f>
        <v/>
      </c>
      <c r="H79" s="102">
        <f>+A80-A79</f>
        <v/>
      </c>
      <c r="I79" s="102">
        <f>+A79+H79/2</f>
        <v/>
      </c>
      <c r="J79" s="102">
        <f>IF(I79&lt;$B$1,17,19)</f>
        <v/>
      </c>
      <c r="K79" s="102">
        <f>+J79*I79</f>
        <v/>
      </c>
      <c r="L79" s="102">
        <f>IF(I79&lt;$B$1,0,9.81*(I79-$B$1))</f>
        <v/>
      </c>
      <c r="M79" s="105">
        <f>+K79-L79</f>
        <v/>
      </c>
      <c r="N79" s="105">
        <f>AVERAGE(B79:B80)*1000</f>
        <v/>
      </c>
      <c r="O79" s="105">
        <f>AVERAGE(G79:G80)</f>
        <v/>
      </c>
      <c r="P79" s="105">
        <f>AVERAGE(F79:F80)</f>
        <v/>
      </c>
      <c r="Q79" s="105">
        <f>AVERAGE(D79:D80)</f>
        <v/>
      </c>
      <c r="R79" s="106">
        <f>(O79-K79)/M79</f>
        <v/>
      </c>
      <c r="S79" s="105">
        <f>+P79/(O79-K79)*100</f>
        <v/>
      </c>
      <c r="T79" s="105">
        <f>+SQRT((3.47-LOG(R79))^2+(1.22+LOG(S79))^2)</f>
        <v/>
      </c>
      <c r="U79" s="39">
        <f>(IF(T79&lt;1.31, "gravelly sand to dense sand", IF(T79&lt;2.05, "sands", IF(T79&lt;2.6, "sand mixtures", IF(T79&lt;2.95, "silt mixtures", IF(T79&lt;3.6, "clays","organic clay"))))))</f>
        <v/>
      </c>
      <c r="V79" s="107">
        <f>DEGREES(ATAN(0.373*(LOG(O79/M79)+0.29)))</f>
        <v/>
      </c>
      <c r="W79" s="107">
        <f>17.6+11*LOG(R79)</f>
        <v/>
      </c>
      <c r="X79" s="107">
        <f>IF(N79/100&lt;20, 30,IF(N79/100&lt;40,30+5/20*(N79/100-20),IF(N79/100&lt;120, 35+5/80*(N79/100-40), IF(N79/100&lt;200, 40+5/80*(N79/100-120),45))))</f>
        <v/>
      </c>
    </row>
    <row r="80">
      <c r="A80" t="n">
        <v>1.54</v>
      </c>
      <c r="B80" t="n">
        <v>0.227</v>
      </c>
      <c r="C80" t="n">
        <v>-6</v>
      </c>
      <c r="D80" t="n">
        <v>-21</v>
      </c>
      <c r="E80" s="102" t="n">
        <v>0.8</v>
      </c>
      <c r="F80" s="102">
        <f>IF(C80=0,1,ABS(C80))</f>
        <v/>
      </c>
      <c r="G80" s="102">
        <f>+B80*1000+D80*(1-E80)</f>
        <v/>
      </c>
      <c r="H80" s="102">
        <f>+A81-A80</f>
        <v/>
      </c>
      <c r="I80" s="102">
        <f>+A80+H80/2</f>
        <v/>
      </c>
      <c r="J80" s="102">
        <f>IF(I80&lt;$B$1,17,19)</f>
        <v/>
      </c>
      <c r="K80" s="102">
        <f>+J80*I80</f>
        <v/>
      </c>
      <c r="L80" s="102">
        <f>IF(I80&lt;$B$1,0,9.81*(I80-$B$1))</f>
        <v/>
      </c>
      <c r="M80" s="105">
        <f>+K80-L80</f>
        <v/>
      </c>
      <c r="N80" s="105">
        <f>AVERAGE(B80:B81)*1000</f>
        <v/>
      </c>
      <c r="O80" s="105">
        <f>AVERAGE(G80:G81)</f>
        <v/>
      </c>
      <c r="P80" s="105">
        <f>AVERAGE(F80:F81)</f>
        <v/>
      </c>
      <c r="Q80" s="105">
        <f>AVERAGE(D80:D81)</f>
        <v/>
      </c>
      <c r="R80" s="106">
        <f>(O80-K80)/M80</f>
        <v/>
      </c>
      <c r="S80" s="105">
        <f>+P80/(O80-K80)*100</f>
        <v/>
      </c>
      <c r="T80" s="105">
        <f>+SQRT((3.47-LOG(R80))^2+(1.22+LOG(S80))^2)</f>
        <v/>
      </c>
      <c r="U80" s="39">
        <f>(IF(T80&lt;1.31, "gravelly sand to dense sand", IF(T80&lt;2.05, "sands", IF(T80&lt;2.6, "sand mixtures", IF(T80&lt;2.95, "silt mixtures", IF(T80&lt;3.6, "clays","organic clay"))))))</f>
        <v/>
      </c>
      <c r="V80" s="107">
        <f>DEGREES(ATAN(0.373*(LOG(O80/M80)+0.29)))</f>
        <v/>
      </c>
      <c r="W80" s="107">
        <f>17.6+11*LOG(R80)</f>
        <v/>
      </c>
      <c r="X80" s="107">
        <f>IF(N80/100&lt;20, 30,IF(N80/100&lt;40,30+5/20*(N80/100-20),IF(N80/100&lt;120, 35+5/80*(N80/100-40), IF(N80/100&lt;200, 40+5/80*(N80/100-120),45))))</f>
        <v/>
      </c>
    </row>
    <row r="81">
      <c r="A81" t="n">
        <v>1.56</v>
      </c>
      <c r="B81" t="n">
        <v>0.227</v>
      </c>
      <c r="C81" t="n">
        <v>-5</v>
      </c>
      <c r="D81" t="n">
        <v>-21</v>
      </c>
      <c r="E81" s="102" t="n">
        <v>0.8</v>
      </c>
      <c r="F81" s="102">
        <f>IF(C81=0,1,ABS(C81))</f>
        <v/>
      </c>
      <c r="G81" s="102">
        <f>+B81*1000+D81*(1-E81)</f>
        <v/>
      </c>
      <c r="H81" s="102">
        <f>+A82-A81</f>
        <v/>
      </c>
      <c r="I81" s="102">
        <f>+A81+H81/2</f>
        <v/>
      </c>
      <c r="J81" s="102">
        <f>IF(I81&lt;$B$1,17,19)</f>
        <v/>
      </c>
      <c r="K81" s="102">
        <f>+J81*I81</f>
        <v/>
      </c>
      <c r="L81" s="102">
        <f>IF(I81&lt;$B$1,0,9.81*(I81-$B$1))</f>
        <v/>
      </c>
      <c r="M81" s="105">
        <f>+K81-L81</f>
        <v/>
      </c>
      <c r="N81" s="105">
        <f>AVERAGE(B81:B82)*1000</f>
        <v/>
      </c>
      <c r="O81" s="105">
        <f>AVERAGE(G81:G82)</f>
        <v/>
      </c>
      <c r="P81" s="105">
        <f>AVERAGE(F81:F82)</f>
        <v/>
      </c>
      <c r="Q81" s="105">
        <f>AVERAGE(D81:D82)</f>
        <v/>
      </c>
      <c r="R81" s="106">
        <f>(O81-K81)/M81</f>
        <v/>
      </c>
      <c r="S81" s="105">
        <f>+P81/(O81-K81)*100</f>
        <v/>
      </c>
      <c r="T81" s="105">
        <f>+SQRT((3.47-LOG(R81))^2+(1.22+LOG(S81))^2)</f>
        <v/>
      </c>
      <c r="U81" s="39">
        <f>(IF(T81&lt;1.31, "gravelly sand to dense sand", IF(T81&lt;2.05, "sands", IF(T81&lt;2.6, "sand mixtures", IF(T81&lt;2.95, "silt mixtures", IF(T81&lt;3.6, "clays","organic clay"))))))</f>
        <v/>
      </c>
      <c r="V81" s="107">
        <f>DEGREES(ATAN(0.373*(LOG(O81/M81)+0.29)))</f>
        <v/>
      </c>
      <c r="W81" s="107">
        <f>17.6+11*LOG(R81)</f>
        <v/>
      </c>
      <c r="X81" s="107">
        <f>IF(N81/100&lt;20, 30,IF(N81/100&lt;40,30+5/20*(N81/100-20),IF(N81/100&lt;120, 35+5/80*(N81/100-40), IF(N81/100&lt;200, 40+5/80*(N81/100-120),45))))</f>
        <v/>
      </c>
    </row>
    <row r="82">
      <c r="A82" t="n">
        <v>1.58</v>
      </c>
      <c r="B82" t="n">
        <v>0.227</v>
      </c>
      <c r="C82" t="n">
        <v>-5</v>
      </c>
      <c r="D82" t="n">
        <v>-20</v>
      </c>
      <c r="E82" s="102" t="n">
        <v>0.8</v>
      </c>
      <c r="F82" s="102">
        <f>IF(C82=0,1,ABS(C82))</f>
        <v/>
      </c>
      <c r="G82" s="102">
        <f>+B82*1000+D82*(1-E82)</f>
        <v/>
      </c>
      <c r="H82" s="102">
        <f>+A83-A82</f>
        <v/>
      </c>
      <c r="I82" s="102">
        <f>+A82+H82/2</f>
        <v/>
      </c>
      <c r="J82" s="102">
        <f>IF(I82&lt;$B$1,17,19)</f>
        <v/>
      </c>
      <c r="K82" s="102">
        <f>+J82*I82</f>
        <v/>
      </c>
      <c r="L82" s="102">
        <f>IF(I82&lt;$B$1,0,9.81*(I82-$B$1))</f>
        <v/>
      </c>
      <c r="M82" s="105">
        <f>+K82-L82</f>
        <v/>
      </c>
      <c r="N82" s="105">
        <f>AVERAGE(B82:B83)*1000</f>
        <v/>
      </c>
      <c r="O82" s="105">
        <f>AVERAGE(G82:G83)</f>
        <v/>
      </c>
      <c r="P82" s="105">
        <f>AVERAGE(F82:F83)</f>
        <v/>
      </c>
      <c r="Q82" s="105">
        <f>AVERAGE(D82:D83)</f>
        <v/>
      </c>
      <c r="R82" s="106">
        <f>(O82-K82)/M82</f>
        <v/>
      </c>
      <c r="S82" s="105">
        <f>+P82/(O82-K82)*100</f>
        <v/>
      </c>
      <c r="T82" s="105">
        <f>+SQRT((3.47-LOG(R82))^2+(1.22+LOG(S82))^2)</f>
        <v/>
      </c>
      <c r="U82" s="39">
        <f>(IF(T82&lt;1.31, "gravelly sand to dense sand", IF(T82&lt;2.05, "sands", IF(T82&lt;2.6, "sand mixtures", IF(T82&lt;2.95, "silt mixtures", IF(T82&lt;3.6, "clays","organic clay"))))))</f>
        <v/>
      </c>
      <c r="V82" s="107">
        <f>DEGREES(ATAN(0.373*(LOG(O82/M82)+0.29)))</f>
        <v/>
      </c>
      <c r="W82" s="107">
        <f>17.6+11*LOG(R82)</f>
        <v/>
      </c>
      <c r="X82" s="107">
        <f>IF(N82/100&lt;20, 30,IF(N82/100&lt;40,30+5/20*(N82/100-20),IF(N82/100&lt;120, 35+5/80*(N82/100-40), IF(N82/100&lt;200, 40+5/80*(N82/100-120),45))))</f>
        <v/>
      </c>
    </row>
    <row r="83">
      <c r="A83" t="n">
        <v>1.6</v>
      </c>
      <c r="B83" t="n">
        <v>0.227</v>
      </c>
      <c r="C83" t="n">
        <v>-5</v>
      </c>
      <c r="D83" t="n">
        <v>-20</v>
      </c>
      <c r="E83" s="102" t="n">
        <v>0.8</v>
      </c>
      <c r="F83" s="102">
        <f>IF(C83=0,1,ABS(C83))</f>
        <v/>
      </c>
      <c r="G83" s="102">
        <f>+B83*1000+D83*(1-E83)</f>
        <v/>
      </c>
      <c r="H83" s="102">
        <f>+A84-A83</f>
        <v/>
      </c>
      <c r="I83" s="102">
        <f>+A83+H83/2</f>
        <v/>
      </c>
      <c r="J83" s="102">
        <f>IF(I83&lt;$B$1,17,19)</f>
        <v/>
      </c>
      <c r="K83" s="102">
        <f>+J83*I83</f>
        <v/>
      </c>
      <c r="L83" s="102">
        <f>IF(I83&lt;$B$1,0,9.81*(I83-$B$1))</f>
        <v/>
      </c>
      <c r="M83" s="105">
        <f>+K83-L83</f>
        <v/>
      </c>
      <c r="N83" s="105">
        <f>AVERAGE(B83:B84)*1000</f>
        <v/>
      </c>
      <c r="O83" s="105">
        <f>AVERAGE(G83:G84)</f>
        <v/>
      </c>
      <c r="P83" s="105">
        <f>AVERAGE(F83:F84)</f>
        <v/>
      </c>
      <c r="Q83" s="105">
        <f>AVERAGE(D83:D84)</f>
        <v/>
      </c>
      <c r="R83" s="106">
        <f>(O83-K83)/M83</f>
        <v/>
      </c>
      <c r="S83" s="105">
        <f>+P83/(O83-K83)*100</f>
        <v/>
      </c>
      <c r="T83" s="105">
        <f>+SQRT((3.47-LOG(R83))^2+(1.22+LOG(S83))^2)</f>
        <v/>
      </c>
      <c r="U83" s="39">
        <f>(IF(T83&lt;1.31, "gravelly sand to dense sand", IF(T83&lt;2.05, "sands", IF(T83&lt;2.6, "sand mixtures", IF(T83&lt;2.95, "silt mixtures", IF(T83&lt;3.6, "clays","organic clay"))))))</f>
        <v/>
      </c>
      <c r="V83" s="107">
        <f>DEGREES(ATAN(0.373*(LOG(O83/M83)+0.29)))</f>
        <v/>
      </c>
      <c r="W83" s="107">
        <f>17.6+11*LOG(R83)</f>
        <v/>
      </c>
      <c r="X83" s="107">
        <f>IF(N83/100&lt;20, 30,IF(N83/100&lt;40,30+5/20*(N83/100-20),IF(N83/100&lt;120, 35+5/80*(N83/100-40), IF(N83/100&lt;200, 40+5/80*(N83/100-120),45))))</f>
        <v/>
      </c>
    </row>
    <row r="84">
      <c r="A84" t="n">
        <v>1.62</v>
      </c>
      <c r="B84" t="n">
        <v>0.227</v>
      </c>
      <c r="C84" t="n">
        <v>-5</v>
      </c>
      <c r="D84" t="n">
        <v>-20</v>
      </c>
      <c r="E84" s="102" t="n">
        <v>0.8</v>
      </c>
      <c r="F84" s="102">
        <f>IF(C84=0,1,ABS(C84))</f>
        <v/>
      </c>
      <c r="G84" s="102">
        <f>+B84*1000+D84*(1-E84)</f>
        <v/>
      </c>
      <c r="H84" s="102">
        <f>+A85-A84</f>
        <v/>
      </c>
      <c r="I84" s="102">
        <f>+A84+H84/2</f>
        <v/>
      </c>
      <c r="J84" s="102">
        <f>IF(I84&lt;$B$1,17,19)</f>
        <v/>
      </c>
      <c r="K84" s="102">
        <f>+J84*I84</f>
        <v/>
      </c>
      <c r="L84" s="102">
        <f>IF(I84&lt;$B$1,0,9.81*(I84-$B$1))</f>
        <v/>
      </c>
      <c r="M84" s="105">
        <f>+K84-L84</f>
        <v/>
      </c>
      <c r="N84" s="105">
        <f>AVERAGE(B84:B85)*1000</f>
        <v/>
      </c>
      <c r="O84" s="105">
        <f>AVERAGE(G84:G85)</f>
        <v/>
      </c>
      <c r="P84" s="105">
        <f>AVERAGE(F84:F85)</f>
        <v/>
      </c>
      <c r="Q84" s="105">
        <f>AVERAGE(D84:D85)</f>
        <v/>
      </c>
      <c r="R84" s="106">
        <f>(O84-K84)/M84</f>
        <v/>
      </c>
      <c r="S84" s="105">
        <f>+P84/(O84-K84)*100</f>
        <v/>
      </c>
      <c r="T84" s="105">
        <f>+SQRT((3.47-LOG(R84))^2+(1.22+LOG(S84))^2)</f>
        <v/>
      </c>
      <c r="U84" s="39">
        <f>(IF(T84&lt;1.31, "gravelly sand to dense sand", IF(T84&lt;2.05, "sands", IF(T84&lt;2.6, "sand mixtures", IF(T84&lt;2.95, "silt mixtures", IF(T84&lt;3.6, "clays","organic clay"))))))</f>
        <v/>
      </c>
      <c r="V84" s="107">
        <f>DEGREES(ATAN(0.373*(LOG(O84/M84)+0.29)))</f>
        <v/>
      </c>
      <c r="W84" s="107">
        <f>17.6+11*LOG(R84)</f>
        <v/>
      </c>
      <c r="X84" s="107">
        <f>IF(N84/100&lt;20, 30,IF(N84/100&lt;40,30+5/20*(N84/100-20),IF(N84/100&lt;120, 35+5/80*(N84/100-40), IF(N84/100&lt;200, 40+5/80*(N84/100-120),45))))</f>
        <v/>
      </c>
    </row>
    <row r="85">
      <c r="A85" t="n">
        <v>1.64</v>
      </c>
      <c r="B85" t="n">
        <v>0.227</v>
      </c>
      <c r="C85" t="n">
        <v>-5</v>
      </c>
      <c r="D85" t="n">
        <v>-19</v>
      </c>
      <c r="E85" s="102" t="n">
        <v>0.8</v>
      </c>
      <c r="F85" s="102">
        <f>IF(C85=0,1,ABS(C85))</f>
        <v/>
      </c>
      <c r="G85" s="102">
        <f>+B85*1000+D85*(1-E85)</f>
        <v/>
      </c>
      <c r="H85" s="102">
        <f>+A86-A85</f>
        <v/>
      </c>
      <c r="I85" s="102">
        <f>+A85+H85/2</f>
        <v/>
      </c>
      <c r="J85" s="102">
        <f>IF(I85&lt;$B$1,17,19)</f>
        <v/>
      </c>
      <c r="K85" s="102">
        <f>+J85*I85</f>
        <v/>
      </c>
      <c r="L85" s="102">
        <f>IF(I85&lt;$B$1,0,9.81*(I85-$B$1))</f>
        <v/>
      </c>
      <c r="M85" s="105">
        <f>+K85-L85</f>
        <v/>
      </c>
      <c r="N85" s="105">
        <f>AVERAGE(B85:B86)*1000</f>
        <v/>
      </c>
      <c r="O85" s="105">
        <f>AVERAGE(G85:G86)</f>
        <v/>
      </c>
      <c r="P85" s="105">
        <f>AVERAGE(F85:F86)</f>
        <v/>
      </c>
      <c r="Q85" s="105">
        <f>AVERAGE(D85:D86)</f>
        <v/>
      </c>
      <c r="R85" s="106">
        <f>(O85-K85)/M85</f>
        <v/>
      </c>
      <c r="S85" s="105">
        <f>+P85/(O85-K85)*100</f>
        <v/>
      </c>
      <c r="T85" s="105">
        <f>+SQRT((3.47-LOG(R85))^2+(1.22+LOG(S85))^2)</f>
        <v/>
      </c>
      <c r="U85" s="39">
        <f>(IF(T85&lt;1.31, "gravelly sand to dense sand", IF(T85&lt;2.05, "sands", IF(T85&lt;2.6, "sand mixtures", IF(T85&lt;2.95, "silt mixtures", IF(T85&lt;3.6, "clays","organic clay"))))))</f>
        <v/>
      </c>
      <c r="V85" s="107">
        <f>DEGREES(ATAN(0.373*(LOG(O85/M85)+0.29)))</f>
        <v/>
      </c>
      <c r="W85" s="107">
        <f>17.6+11*LOG(R85)</f>
        <v/>
      </c>
      <c r="X85" s="107">
        <f>IF(N85/100&lt;20, 30,IF(N85/100&lt;40,30+5/20*(N85/100-20),IF(N85/100&lt;120, 35+5/80*(N85/100-40), IF(N85/100&lt;200, 40+5/80*(N85/100-120),45))))</f>
        <v/>
      </c>
    </row>
    <row r="86">
      <c r="A86" t="n">
        <v>1.66</v>
      </c>
      <c r="B86" t="n">
        <v>0.227</v>
      </c>
      <c r="C86" t="n">
        <v>-5</v>
      </c>
      <c r="D86" t="n">
        <v>-19</v>
      </c>
      <c r="E86" s="102" t="n">
        <v>0.8</v>
      </c>
      <c r="F86" s="102">
        <f>IF(C86=0,1,ABS(C86))</f>
        <v/>
      </c>
      <c r="G86" s="102">
        <f>+B86*1000+D86*(1-E86)</f>
        <v/>
      </c>
      <c r="H86" s="102">
        <f>+A87-A86</f>
        <v/>
      </c>
      <c r="I86" s="102">
        <f>+A86+H86/2</f>
        <v/>
      </c>
      <c r="J86" s="102">
        <f>IF(I86&lt;$B$1,17,19)</f>
        <v/>
      </c>
      <c r="K86" s="102">
        <f>+J86*I86</f>
        <v/>
      </c>
      <c r="L86" s="102">
        <f>IF(I86&lt;$B$1,0,9.81*(I86-$B$1))</f>
        <v/>
      </c>
      <c r="M86" s="105">
        <f>+K86-L86</f>
        <v/>
      </c>
      <c r="N86" s="105">
        <f>AVERAGE(B86:B87)*1000</f>
        <v/>
      </c>
      <c r="O86" s="105">
        <f>AVERAGE(G86:G87)</f>
        <v/>
      </c>
      <c r="P86" s="105">
        <f>AVERAGE(F86:F87)</f>
        <v/>
      </c>
      <c r="Q86" s="105">
        <f>AVERAGE(D86:D87)</f>
        <v/>
      </c>
      <c r="R86" s="106">
        <f>(O86-K86)/M86</f>
        <v/>
      </c>
      <c r="S86" s="105">
        <f>+P86/(O86-K86)*100</f>
        <v/>
      </c>
      <c r="T86" s="105">
        <f>+SQRT((3.47-LOG(R86))^2+(1.22+LOG(S86))^2)</f>
        <v/>
      </c>
      <c r="U86" s="39">
        <f>(IF(T86&lt;1.31, "gravelly sand to dense sand", IF(T86&lt;2.05, "sands", IF(T86&lt;2.6, "sand mixtures", IF(T86&lt;2.95, "silt mixtures", IF(T86&lt;3.6, "clays","organic clay"))))))</f>
        <v/>
      </c>
      <c r="V86" s="107">
        <f>DEGREES(ATAN(0.373*(LOG(O86/M86)+0.29)))</f>
        <v/>
      </c>
      <c r="W86" s="107">
        <f>17.6+11*LOG(R86)</f>
        <v/>
      </c>
      <c r="X86" s="107">
        <f>IF(N86/100&lt;20, 30,IF(N86/100&lt;40,30+5/20*(N86/100-20),IF(N86/100&lt;120, 35+5/80*(N86/100-40), IF(N86/100&lt;200, 40+5/80*(N86/100-120),45))))</f>
        <v/>
      </c>
    </row>
    <row r="87">
      <c r="A87" t="n">
        <v>1.68</v>
      </c>
      <c r="B87" t="n">
        <v>0.227</v>
      </c>
      <c r="C87" t="n">
        <v>-5</v>
      </c>
      <c r="D87" t="n">
        <v>-19</v>
      </c>
      <c r="E87" s="102" t="n">
        <v>0.8</v>
      </c>
      <c r="F87" s="102">
        <f>IF(C87=0,1,ABS(C87))</f>
        <v/>
      </c>
      <c r="G87" s="102">
        <f>+B87*1000+D87*(1-E87)</f>
        <v/>
      </c>
      <c r="H87" s="102">
        <f>+A88-A87</f>
        <v/>
      </c>
      <c r="I87" s="102">
        <f>+A87+H87/2</f>
        <v/>
      </c>
      <c r="J87" s="102">
        <f>IF(I87&lt;$B$1,17,19)</f>
        <v/>
      </c>
      <c r="K87" s="102">
        <f>+J87*I87</f>
        <v/>
      </c>
      <c r="L87" s="102">
        <f>IF(I87&lt;$B$1,0,9.81*(I87-$B$1))</f>
        <v/>
      </c>
      <c r="M87" s="105">
        <f>+K87-L87</f>
        <v/>
      </c>
      <c r="N87" s="105">
        <f>AVERAGE(B87:B88)*1000</f>
        <v/>
      </c>
      <c r="O87" s="105">
        <f>AVERAGE(G87:G88)</f>
        <v/>
      </c>
      <c r="P87" s="105">
        <f>AVERAGE(F87:F88)</f>
        <v/>
      </c>
      <c r="Q87" s="105">
        <f>AVERAGE(D87:D88)</f>
        <v/>
      </c>
      <c r="R87" s="106">
        <f>(O87-K87)/M87</f>
        <v/>
      </c>
      <c r="S87" s="105">
        <f>+P87/(O87-K87)*100</f>
        <v/>
      </c>
      <c r="T87" s="105">
        <f>+SQRT((3.47-LOG(R87))^2+(1.22+LOG(S87))^2)</f>
        <v/>
      </c>
      <c r="U87" s="39">
        <f>(IF(T87&lt;1.31, "gravelly sand to dense sand", IF(T87&lt;2.05, "sands", IF(T87&lt;2.6, "sand mixtures", IF(T87&lt;2.95, "silt mixtures", IF(T87&lt;3.6, "clays","organic clay"))))))</f>
        <v/>
      </c>
      <c r="V87" s="107">
        <f>DEGREES(ATAN(0.373*(LOG(O87/M87)+0.29)))</f>
        <v/>
      </c>
      <c r="W87" s="107">
        <f>17.6+11*LOG(R87)</f>
        <v/>
      </c>
      <c r="X87" s="107">
        <f>IF(N87/100&lt;20, 30,IF(N87/100&lt;40,30+5/20*(N87/100-20),IF(N87/100&lt;120, 35+5/80*(N87/100-40), IF(N87/100&lt;200, 40+5/80*(N87/100-120),45))))</f>
        <v/>
      </c>
    </row>
    <row r="88">
      <c r="A88" t="n">
        <v>1.7</v>
      </c>
      <c r="B88" t="n">
        <v>0.227</v>
      </c>
      <c r="C88" t="n">
        <v>-5</v>
      </c>
      <c r="D88" t="n">
        <v>-18</v>
      </c>
      <c r="E88" s="102" t="n">
        <v>0.8</v>
      </c>
      <c r="F88" s="102">
        <f>IF(C88=0,1,ABS(C88))</f>
        <v/>
      </c>
      <c r="G88" s="102">
        <f>+B88*1000+D88*(1-E88)</f>
        <v/>
      </c>
      <c r="H88" s="102">
        <f>+A89-A88</f>
        <v/>
      </c>
      <c r="I88" s="102">
        <f>+A88+H88/2</f>
        <v/>
      </c>
      <c r="J88" s="102">
        <f>IF(I88&lt;$B$1,17,19)</f>
        <v/>
      </c>
      <c r="K88" s="102">
        <f>+J88*I88</f>
        <v/>
      </c>
      <c r="L88" s="102">
        <f>IF(I88&lt;$B$1,0,9.81*(I88-$B$1))</f>
        <v/>
      </c>
      <c r="M88" s="105">
        <f>+K88-L88</f>
        <v/>
      </c>
      <c r="N88" s="105">
        <f>AVERAGE(B88:B89)*1000</f>
        <v/>
      </c>
      <c r="O88" s="105">
        <f>AVERAGE(G88:G89)</f>
        <v/>
      </c>
      <c r="P88" s="105">
        <f>AVERAGE(F88:F89)</f>
        <v/>
      </c>
      <c r="Q88" s="105">
        <f>AVERAGE(D88:D89)</f>
        <v/>
      </c>
      <c r="R88" s="106">
        <f>(O88-K88)/M88</f>
        <v/>
      </c>
      <c r="S88" s="105">
        <f>+P88/(O88-K88)*100</f>
        <v/>
      </c>
      <c r="T88" s="105">
        <f>+SQRT((3.47-LOG(R88))^2+(1.22+LOG(S88))^2)</f>
        <v/>
      </c>
      <c r="U88" s="39">
        <f>(IF(T88&lt;1.31, "gravelly sand to dense sand", IF(T88&lt;2.05, "sands", IF(T88&lt;2.6, "sand mixtures", IF(T88&lt;2.95, "silt mixtures", IF(T88&lt;3.6, "clays","organic clay"))))))</f>
        <v/>
      </c>
      <c r="V88" s="107">
        <f>DEGREES(ATAN(0.373*(LOG(O88/M88)+0.29)))</f>
        <v/>
      </c>
      <c r="W88" s="107">
        <f>17.6+11*LOG(R88)</f>
        <v/>
      </c>
      <c r="X88" s="107">
        <f>IF(N88/100&lt;20, 30,IF(N88/100&lt;40,30+5/20*(N88/100-20),IF(N88/100&lt;120, 35+5/80*(N88/100-40), IF(N88/100&lt;200, 40+5/80*(N88/100-120),45))))</f>
        <v/>
      </c>
    </row>
    <row r="89">
      <c r="A89" t="n">
        <v>1.72</v>
      </c>
      <c r="B89" t="n">
        <v>0.227</v>
      </c>
      <c r="C89" t="n">
        <v>-5</v>
      </c>
      <c r="D89" t="n">
        <v>-18</v>
      </c>
      <c r="E89" s="102" t="n">
        <v>0.8</v>
      </c>
      <c r="F89" s="102">
        <f>IF(C89=0,1,ABS(C89))</f>
        <v/>
      </c>
      <c r="G89" s="102">
        <f>+B89*1000+D89*(1-E89)</f>
        <v/>
      </c>
      <c r="H89" s="102">
        <f>+A90-A89</f>
        <v/>
      </c>
      <c r="I89" s="102">
        <f>+A89+H89/2</f>
        <v/>
      </c>
      <c r="J89" s="102">
        <f>IF(I89&lt;$B$1,17,19)</f>
        <v/>
      </c>
      <c r="K89" s="102">
        <f>+J89*I89</f>
        <v/>
      </c>
      <c r="L89" s="102">
        <f>IF(I89&lt;$B$1,0,9.81*(I89-$B$1))</f>
        <v/>
      </c>
      <c r="M89" s="105">
        <f>+K89-L89</f>
        <v/>
      </c>
      <c r="N89" s="105">
        <f>AVERAGE(B89:B90)*1000</f>
        <v/>
      </c>
      <c r="O89" s="105">
        <f>AVERAGE(G89:G90)</f>
        <v/>
      </c>
      <c r="P89" s="105">
        <f>AVERAGE(F89:F90)</f>
        <v/>
      </c>
      <c r="Q89" s="105">
        <f>AVERAGE(D89:D90)</f>
        <v/>
      </c>
      <c r="R89" s="106">
        <f>(O89-K89)/M89</f>
        <v/>
      </c>
      <c r="S89" s="105">
        <f>+P89/(O89-K89)*100</f>
        <v/>
      </c>
      <c r="T89" s="105">
        <f>+SQRT((3.47-LOG(R89))^2+(1.22+LOG(S89))^2)</f>
        <v/>
      </c>
      <c r="U89" s="39">
        <f>(IF(T89&lt;1.31, "gravelly sand to dense sand", IF(T89&lt;2.05, "sands", IF(T89&lt;2.6, "sand mixtures", IF(T89&lt;2.95, "silt mixtures", IF(T89&lt;3.6, "clays","organic clay"))))))</f>
        <v/>
      </c>
      <c r="V89" s="107">
        <f>DEGREES(ATAN(0.373*(LOG(O89/M89)+0.29)))</f>
        <v/>
      </c>
      <c r="W89" s="107">
        <f>17.6+11*LOG(R89)</f>
        <v/>
      </c>
      <c r="X89" s="107">
        <f>IF(N89/100&lt;20, 30,IF(N89/100&lt;40,30+5/20*(N89/100-20),IF(N89/100&lt;120, 35+5/80*(N89/100-40), IF(N89/100&lt;200, 40+5/80*(N89/100-120),45))))</f>
        <v/>
      </c>
    </row>
    <row r="90">
      <c r="A90" t="n">
        <v>1.74</v>
      </c>
      <c r="B90" t="n">
        <v>0.208</v>
      </c>
      <c r="C90" t="n">
        <v>-5</v>
      </c>
      <c r="D90" t="n">
        <v>-17</v>
      </c>
      <c r="E90" s="102" t="n">
        <v>0.8</v>
      </c>
      <c r="F90" s="102">
        <f>IF(C90=0,1,ABS(C90))</f>
        <v/>
      </c>
      <c r="G90" s="102">
        <f>+B90*1000+D90*(1-E90)</f>
        <v/>
      </c>
      <c r="H90" s="102">
        <f>+A91-A90</f>
        <v/>
      </c>
      <c r="I90" s="102">
        <f>+A90+H90/2</f>
        <v/>
      </c>
      <c r="J90" s="102">
        <f>IF(I90&lt;$B$1,17,19)</f>
        <v/>
      </c>
      <c r="K90" s="102">
        <f>+J90*I90</f>
        <v/>
      </c>
      <c r="L90" s="102">
        <f>IF(I90&lt;$B$1,0,9.81*(I90-$B$1))</f>
        <v/>
      </c>
      <c r="M90" s="105">
        <f>+K90-L90</f>
        <v/>
      </c>
      <c r="N90" s="105">
        <f>AVERAGE(B90:B91)*1000</f>
        <v/>
      </c>
      <c r="O90" s="105">
        <f>AVERAGE(G90:G91)</f>
        <v/>
      </c>
      <c r="P90" s="105">
        <f>AVERAGE(F90:F91)</f>
        <v/>
      </c>
      <c r="Q90" s="105">
        <f>AVERAGE(D90:D91)</f>
        <v/>
      </c>
      <c r="R90" s="106">
        <f>(O90-K90)/M90</f>
        <v/>
      </c>
      <c r="S90" s="105">
        <f>+P90/(O90-K90)*100</f>
        <v/>
      </c>
      <c r="T90" s="105">
        <f>+SQRT((3.47-LOG(R90))^2+(1.22+LOG(S90))^2)</f>
        <v/>
      </c>
      <c r="U90" s="39">
        <f>(IF(T90&lt;1.31, "gravelly sand to dense sand", IF(T90&lt;2.05, "sands", IF(T90&lt;2.6, "sand mixtures", IF(T90&lt;2.95, "silt mixtures", IF(T90&lt;3.6, "clays","organic clay"))))))</f>
        <v/>
      </c>
      <c r="V90" s="107">
        <f>DEGREES(ATAN(0.373*(LOG(O90/M90)+0.29)))</f>
        <v/>
      </c>
      <c r="W90" s="107">
        <f>17.6+11*LOG(R90)</f>
        <v/>
      </c>
      <c r="X90" s="107">
        <f>IF(N90/100&lt;20, 30,IF(N90/100&lt;40,30+5/20*(N90/100-20),IF(N90/100&lt;120, 35+5/80*(N90/100-40), IF(N90/100&lt;200, 40+5/80*(N90/100-120),45))))</f>
        <v/>
      </c>
    </row>
    <row r="91">
      <c r="A91" t="n">
        <v>1.76</v>
      </c>
      <c r="B91" t="n">
        <v>0.208</v>
      </c>
      <c r="C91" t="n">
        <v>-6</v>
      </c>
      <c r="D91" t="n">
        <v>-17</v>
      </c>
      <c r="E91" s="102" t="n">
        <v>0.8</v>
      </c>
      <c r="F91" s="102">
        <f>IF(C91=0,1,ABS(C91))</f>
        <v/>
      </c>
      <c r="G91" s="102">
        <f>+B91*1000+D91*(1-E91)</f>
        <v/>
      </c>
      <c r="H91" s="102">
        <f>+A92-A91</f>
        <v/>
      </c>
      <c r="I91" s="102">
        <f>+A91+H91/2</f>
        <v/>
      </c>
      <c r="J91" s="102">
        <f>IF(I91&lt;$B$1,17,19)</f>
        <v/>
      </c>
      <c r="K91" s="102">
        <f>+J91*I91</f>
        <v/>
      </c>
      <c r="L91" s="102">
        <f>IF(I91&lt;$B$1,0,9.81*(I91-$B$1))</f>
        <v/>
      </c>
      <c r="M91" s="105">
        <f>+K91-L91</f>
        <v/>
      </c>
      <c r="N91" s="105">
        <f>AVERAGE(B91:B92)*1000</f>
        <v/>
      </c>
      <c r="O91" s="105">
        <f>AVERAGE(G91:G92)</f>
        <v/>
      </c>
      <c r="P91" s="105">
        <f>AVERAGE(F91:F92)</f>
        <v/>
      </c>
      <c r="Q91" s="105">
        <f>AVERAGE(D91:D92)</f>
        <v/>
      </c>
      <c r="R91" s="106">
        <f>(O91-K91)/M91</f>
        <v/>
      </c>
      <c r="S91" s="105">
        <f>+P91/(O91-K91)*100</f>
        <v/>
      </c>
      <c r="T91" s="105">
        <f>+SQRT((3.47-LOG(R91))^2+(1.22+LOG(S91))^2)</f>
        <v/>
      </c>
      <c r="U91" s="39">
        <f>(IF(T91&lt;1.31, "gravelly sand to dense sand", IF(T91&lt;2.05, "sands", IF(T91&lt;2.6, "sand mixtures", IF(T91&lt;2.95, "silt mixtures", IF(T91&lt;3.6, "clays","organic clay"))))))</f>
        <v/>
      </c>
      <c r="V91" s="107">
        <f>DEGREES(ATAN(0.373*(LOG(O91/M91)+0.29)))</f>
        <v/>
      </c>
      <c r="W91" s="107">
        <f>17.6+11*LOG(R91)</f>
        <v/>
      </c>
      <c r="X91" s="107">
        <f>IF(N91/100&lt;20, 30,IF(N91/100&lt;40,30+5/20*(N91/100-20),IF(N91/100&lt;120, 35+5/80*(N91/100-40), IF(N91/100&lt;200, 40+5/80*(N91/100-120),45))))</f>
        <v/>
      </c>
    </row>
    <row r="92">
      <c r="A92" t="n">
        <v>1.78</v>
      </c>
      <c r="B92" t="n">
        <v>0.208</v>
      </c>
      <c r="C92" t="n">
        <v>-6</v>
      </c>
      <c r="D92" t="n">
        <v>-17</v>
      </c>
      <c r="E92" s="102" t="n">
        <v>0.8</v>
      </c>
      <c r="F92" s="102">
        <f>IF(C92=0,1,ABS(C92))</f>
        <v/>
      </c>
      <c r="G92" s="102">
        <f>+B92*1000+D92*(1-E92)</f>
        <v/>
      </c>
      <c r="H92" s="102">
        <f>+A93-A92</f>
        <v/>
      </c>
      <c r="I92" s="102">
        <f>+A92+H92/2</f>
        <v/>
      </c>
      <c r="J92" s="102">
        <f>IF(I92&lt;$B$1,17,19)</f>
        <v/>
      </c>
      <c r="K92" s="102">
        <f>+J92*I92</f>
        <v/>
      </c>
      <c r="L92" s="102">
        <f>IF(I92&lt;$B$1,0,9.81*(I92-$B$1))</f>
        <v/>
      </c>
      <c r="M92" s="105">
        <f>+K92-L92</f>
        <v/>
      </c>
      <c r="N92" s="105">
        <f>AVERAGE(B92:B93)*1000</f>
        <v/>
      </c>
      <c r="O92" s="105">
        <f>AVERAGE(G92:G93)</f>
        <v/>
      </c>
      <c r="P92" s="105">
        <f>AVERAGE(F92:F93)</f>
        <v/>
      </c>
      <c r="Q92" s="105">
        <f>AVERAGE(D92:D93)</f>
        <v/>
      </c>
      <c r="R92" s="106">
        <f>(O92-K92)/M92</f>
        <v/>
      </c>
      <c r="S92" s="105">
        <f>+P92/(O92-K92)*100</f>
        <v/>
      </c>
      <c r="T92" s="105">
        <f>+SQRT((3.47-LOG(R92))^2+(1.22+LOG(S92))^2)</f>
        <v/>
      </c>
      <c r="U92" s="39">
        <f>(IF(T92&lt;1.31, "gravelly sand to dense sand", IF(T92&lt;2.05, "sands", IF(T92&lt;2.6, "sand mixtures", IF(T92&lt;2.95, "silt mixtures", IF(T92&lt;3.6, "clays","organic clay"))))))</f>
        <v/>
      </c>
      <c r="V92" s="107">
        <f>DEGREES(ATAN(0.373*(LOG(O92/M92)+0.29)))</f>
        <v/>
      </c>
      <c r="W92" s="107">
        <f>17.6+11*LOG(R92)</f>
        <v/>
      </c>
      <c r="X92" s="107">
        <f>IF(N92/100&lt;20, 30,IF(N92/100&lt;40,30+5/20*(N92/100-20),IF(N92/100&lt;120, 35+5/80*(N92/100-40), IF(N92/100&lt;200, 40+5/80*(N92/100-120),45))))</f>
        <v/>
      </c>
    </row>
    <row r="93">
      <c r="A93" t="n">
        <v>1.8</v>
      </c>
      <c r="B93" t="n">
        <v>0.208</v>
      </c>
      <c r="C93" t="n">
        <v>-6</v>
      </c>
      <c r="D93" t="n">
        <v>-16</v>
      </c>
      <c r="E93" s="102" t="n">
        <v>0.8</v>
      </c>
      <c r="F93" s="102">
        <f>IF(C93=0,1,ABS(C93))</f>
        <v/>
      </c>
      <c r="G93" s="102">
        <f>+B93*1000+D93*(1-E93)</f>
        <v/>
      </c>
      <c r="H93" s="102">
        <f>+A94-A93</f>
        <v/>
      </c>
      <c r="I93" s="102">
        <f>+A93+H93/2</f>
        <v/>
      </c>
      <c r="J93" s="102">
        <f>IF(I93&lt;$B$1,17,19)</f>
        <v/>
      </c>
      <c r="K93" s="102">
        <f>+J93*I93</f>
        <v/>
      </c>
      <c r="L93" s="102">
        <f>IF(I93&lt;$B$1,0,9.81*(I93-$B$1))</f>
        <v/>
      </c>
      <c r="M93" s="105">
        <f>+K93-L93</f>
        <v/>
      </c>
      <c r="N93" s="105">
        <f>AVERAGE(B93:B94)*1000</f>
        <v/>
      </c>
      <c r="O93" s="105">
        <f>AVERAGE(G93:G94)</f>
        <v/>
      </c>
      <c r="P93" s="105">
        <f>AVERAGE(F93:F94)</f>
        <v/>
      </c>
      <c r="Q93" s="105">
        <f>AVERAGE(D93:D94)</f>
        <v/>
      </c>
      <c r="R93" s="106">
        <f>(O93-K93)/M93</f>
        <v/>
      </c>
      <c r="S93" s="105">
        <f>+P93/(O93-K93)*100</f>
        <v/>
      </c>
      <c r="T93" s="105">
        <f>+SQRT((3.47-LOG(R93))^2+(1.22+LOG(S93))^2)</f>
        <v/>
      </c>
      <c r="U93" s="39">
        <f>(IF(T93&lt;1.31, "gravelly sand to dense sand", IF(T93&lt;2.05, "sands", IF(T93&lt;2.6, "sand mixtures", IF(T93&lt;2.95, "silt mixtures", IF(T93&lt;3.6, "clays","organic clay"))))))</f>
        <v/>
      </c>
      <c r="V93" s="107">
        <f>DEGREES(ATAN(0.373*(LOG(O93/M93)+0.29)))</f>
        <v/>
      </c>
      <c r="W93" s="107">
        <f>17.6+11*LOG(R93)</f>
        <v/>
      </c>
      <c r="X93" s="107">
        <f>IF(N93/100&lt;20, 30,IF(N93/100&lt;40,30+5/20*(N93/100-20),IF(N93/100&lt;120, 35+5/80*(N93/100-40), IF(N93/100&lt;200, 40+5/80*(N93/100-120),45))))</f>
        <v/>
      </c>
    </row>
    <row r="94">
      <c r="A94" t="n">
        <v>1.82</v>
      </c>
      <c r="B94" t="n">
        <v>0.208</v>
      </c>
      <c r="C94" t="n">
        <v>-5</v>
      </c>
      <c r="D94" t="n">
        <v>-16</v>
      </c>
      <c r="E94" s="102" t="n">
        <v>0.8</v>
      </c>
      <c r="F94" s="102">
        <f>IF(C94=0,1,ABS(C94))</f>
        <v/>
      </c>
      <c r="G94" s="102">
        <f>+B94*1000+D94*(1-E94)</f>
        <v/>
      </c>
      <c r="H94" s="102">
        <f>+A95-A94</f>
        <v/>
      </c>
      <c r="I94" s="102">
        <f>+A94+H94/2</f>
        <v/>
      </c>
      <c r="J94" s="102">
        <f>IF(I94&lt;$B$1,17,19)</f>
        <v/>
      </c>
      <c r="K94" s="102">
        <f>+J94*I94</f>
        <v/>
      </c>
      <c r="L94" s="102">
        <f>IF(I94&lt;$B$1,0,9.81*(I94-$B$1))</f>
        <v/>
      </c>
      <c r="M94" s="105">
        <f>+K94-L94</f>
        <v/>
      </c>
      <c r="N94" s="105">
        <f>AVERAGE(B94:B95)*1000</f>
        <v/>
      </c>
      <c r="O94" s="105">
        <f>AVERAGE(G94:G95)</f>
        <v/>
      </c>
      <c r="P94" s="105">
        <f>AVERAGE(F94:F95)</f>
        <v/>
      </c>
      <c r="Q94" s="105">
        <f>AVERAGE(D94:D95)</f>
        <v/>
      </c>
      <c r="R94" s="106">
        <f>(O94-K94)/M94</f>
        <v/>
      </c>
      <c r="S94" s="105">
        <f>+P94/(O94-K94)*100</f>
        <v/>
      </c>
      <c r="T94" s="105">
        <f>+SQRT((3.47-LOG(R94))^2+(1.22+LOG(S94))^2)</f>
        <v/>
      </c>
      <c r="U94" s="39">
        <f>(IF(T94&lt;1.31, "gravelly sand to dense sand", IF(T94&lt;2.05, "sands", IF(T94&lt;2.6, "sand mixtures", IF(T94&lt;2.95, "silt mixtures", IF(T94&lt;3.6, "clays","organic clay"))))))</f>
        <v/>
      </c>
      <c r="V94" s="107">
        <f>DEGREES(ATAN(0.373*(LOG(O94/M94)+0.29)))</f>
        <v/>
      </c>
      <c r="W94" s="107">
        <f>17.6+11*LOG(R94)</f>
        <v/>
      </c>
      <c r="X94" s="107">
        <f>IF(N94/100&lt;20, 30,IF(N94/100&lt;40,30+5/20*(N94/100-20),IF(N94/100&lt;120, 35+5/80*(N94/100-40), IF(N94/100&lt;200, 40+5/80*(N94/100-120),45))))</f>
        <v/>
      </c>
    </row>
    <row r="95">
      <c r="A95" t="n">
        <v>1.84</v>
      </c>
      <c r="B95" t="n">
        <v>0.208</v>
      </c>
      <c r="C95" t="n">
        <v>-5</v>
      </c>
      <c r="D95" t="n">
        <v>-15</v>
      </c>
      <c r="E95" s="102" t="n">
        <v>0.8</v>
      </c>
      <c r="F95" s="102">
        <f>IF(C95=0,1,ABS(C95))</f>
        <v/>
      </c>
      <c r="G95" s="102">
        <f>+B95*1000+D95*(1-E95)</f>
        <v/>
      </c>
      <c r="H95" s="102">
        <f>+A96-A95</f>
        <v/>
      </c>
      <c r="I95" s="102">
        <f>+A95+H95/2</f>
        <v/>
      </c>
      <c r="J95" s="102">
        <f>IF(I95&lt;$B$1,17,19)</f>
        <v/>
      </c>
      <c r="K95" s="102">
        <f>+J95*I95</f>
        <v/>
      </c>
      <c r="L95" s="102">
        <f>IF(I95&lt;$B$1,0,9.81*(I95-$B$1))</f>
        <v/>
      </c>
      <c r="M95" s="105">
        <f>+K95-L95</f>
        <v/>
      </c>
      <c r="N95" s="105">
        <f>AVERAGE(B95:B96)*1000</f>
        <v/>
      </c>
      <c r="O95" s="105">
        <f>AVERAGE(G95:G96)</f>
        <v/>
      </c>
      <c r="P95" s="105">
        <f>AVERAGE(F95:F96)</f>
        <v/>
      </c>
      <c r="Q95" s="105">
        <f>AVERAGE(D95:D96)</f>
        <v/>
      </c>
      <c r="R95" s="106">
        <f>(O95-K95)/M95</f>
        <v/>
      </c>
      <c r="S95" s="105">
        <f>+P95/(O95-K95)*100</f>
        <v/>
      </c>
      <c r="T95" s="105">
        <f>+SQRT((3.47-LOG(R95))^2+(1.22+LOG(S95))^2)</f>
        <v/>
      </c>
      <c r="U95" s="39">
        <f>(IF(T95&lt;1.31, "gravelly sand to dense sand", IF(T95&lt;2.05, "sands", IF(T95&lt;2.6, "sand mixtures", IF(T95&lt;2.95, "silt mixtures", IF(T95&lt;3.6, "clays","organic clay"))))))</f>
        <v/>
      </c>
      <c r="V95" s="107">
        <f>DEGREES(ATAN(0.373*(LOG(O95/M95)+0.29)))</f>
        <v/>
      </c>
      <c r="W95" s="107">
        <f>17.6+11*LOG(R95)</f>
        <v/>
      </c>
      <c r="X95" s="107">
        <f>IF(N95/100&lt;20, 30,IF(N95/100&lt;40,30+5/20*(N95/100-20),IF(N95/100&lt;120, 35+5/80*(N95/100-40), IF(N95/100&lt;200, 40+5/80*(N95/100-120),45))))</f>
        <v/>
      </c>
    </row>
    <row r="96">
      <c r="A96" t="n">
        <v>1.86</v>
      </c>
      <c r="B96" t="n">
        <v>0.227</v>
      </c>
      <c r="C96" t="n">
        <v>-5</v>
      </c>
      <c r="D96" t="n">
        <v>-15</v>
      </c>
      <c r="E96" s="102" t="n">
        <v>0.8</v>
      </c>
      <c r="F96" s="102">
        <f>IF(C96=0,1,ABS(C96))</f>
        <v/>
      </c>
      <c r="G96" s="102">
        <f>+B96*1000+D96*(1-E96)</f>
        <v/>
      </c>
      <c r="H96" s="102">
        <f>+A97-A96</f>
        <v/>
      </c>
      <c r="I96" s="102">
        <f>+A96+H96/2</f>
        <v/>
      </c>
      <c r="J96" s="102">
        <f>IF(I96&lt;$B$1,17,19)</f>
        <v/>
      </c>
      <c r="K96" s="102">
        <f>+J96*I96</f>
        <v/>
      </c>
      <c r="L96" s="102">
        <f>IF(I96&lt;$B$1,0,9.81*(I96-$B$1))</f>
        <v/>
      </c>
      <c r="M96" s="105">
        <f>+K96-L96</f>
        <v/>
      </c>
      <c r="N96" s="105">
        <f>AVERAGE(B96:B97)*1000</f>
        <v/>
      </c>
      <c r="O96" s="105">
        <f>AVERAGE(G96:G97)</f>
        <v/>
      </c>
      <c r="P96" s="105">
        <f>AVERAGE(F96:F97)</f>
        <v/>
      </c>
      <c r="Q96" s="105">
        <f>AVERAGE(D96:D97)</f>
        <v/>
      </c>
      <c r="R96" s="106">
        <f>(O96-K96)/M96</f>
        <v/>
      </c>
      <c r="S96" s="105">
        <f>+P96/(O96-K96)*100</f>
        <v/>
      </c>
      <c r="T96" s="105">
        <f>+SQRT((3.47-LOG(R96))^2+(1.22+LOG(S96))^2)</f>
        <v/>
      </c>
      <c r="U96" s="39">
        <f>(IF(T96&lt;1.31, "gravelly sand to dense sand", IF(T96&lt;2.05, "sands", IF(T96&lt;2.6, "sand mixtures", IF(T96&lt;2.95, "silt mixtures", IF(T96&lt;3.6, "clays","organic clay"))))))</f>
        <v/>
      </c>
      <c r="V96" s="107">
        <f>DEGREES(ATAN(0.373*(LOG(O96/M96)+0.29)))</f>
        <v/>
      </c>
      <c r="W96" s="107">
        <f>17.6+11*LOG(R96)</f>
        <v/>
      </c>
      <c r="X96" s="107">
        <f>IF(N96/100&lt;20, 30,IF(N96/100&lt;40,30+5/20*(N96/100-20),IF(N96/100&lt;120, 35+5/80*(N96/100-40), IF(N96/100&lt;200, 40+5/80*(N96/100-120),45))))</f>
        <v/>
      </c>
    </row>
    <row r="97">
      <c r="A97" t="n">
        <v>1.88</v>
      </c>
      <c r="B97" t="n">
        <v>0.208</v>
      </c>
      <c r="C97" t="n">
        <v>-5</v>
      </c>
      <c r="D97" t="n">
        <v>-15</v>
      </c>
      <c r="E97" s="102" t="n">
        <v>0.8</v>
      </c>
      <c r="F97" s="102">
        <f>IF(C97=0,1,ABS(C97))</f>
        <v/>
      </c>
      <c r="G97" s="102">
        <f>+B97*1000+D97*(1-E97)</f>
        <v/>
      </c>
      <c r="H97" s="102">
        <f>+A98-A97</f>
        <v/>
      </c>
      <c r="I97" s="102">
        <f>+A97+H97/2</f>
        <v/>
      </c>
      <c r="J97" s="102">
        <f>IF(I97&lt;$B$1,17,19)</f>
        <v/>
      </c>
      <c r="K97" s="102">
        <f>+J97*I97</f>
        <v/>
      </c>
      <c r="L97" s="102">
        <f>IF(I97&lt;$B$1,0,9.81*(I97-$B$1))</f>
        <v/>
      </c>
      <c r="M97" s="105">
        <f>+K97-L97</f>
        <v/>
      </c>
      <c r="N97" s="105">
        <f>AVERAGE(B97:B98)*1000</f>
        <v/>
      </c>
      <c r="O97" s="105">
        <f>AVERAGE(G97:G98)</f>
        <v/>
      </c>
      <c r="P97" s="105">
        <f>AVERAGE(F97:F98)</f>
        <v/>
      </c>
      <c r="Q97" s="105">
        <f>AVERAGE(D97:D98)</f>
        <v/>
      </c>
      <c r="R97" s="106">
        <f>(O97-K97)/M97</f>
        <v/>
      </c>
      <c r="S97" s="105">
        <f>+P97/(O97-K97)*100</f>
        <v/>
      </c>
      <c r="T97" s="105">
        <f>+SQRT((3.47-LOG(R97))^2+(1.22+LOG(S97))^2)</f>
        <v/>
      </c>
      <c r="U97" s="39">
        <f>(IF(T97&lt;1.31, "gravelly sand to dense sand", IF(T97&lt;2.05, "sands", IF(T97&lt;2.6, "sand mixtures", IF(T97&lt;2.95, "silt mixtures", IF(T97&lt;3.6, "clays","organic clay"))))))</f>
        <v/>
      </c>
      <c r="V97" s="107">
        <f>DEGREES(ATAN(0.373*(LOG(O97/M97)+0.29)))</f>
        <v/>
      </c>
      <c r="W97" s="107">
        <f>17.6+11*LOG(R97)</f>
        <v/>
      </c>
      <c r="X97" s="107">
        <f>IF(N97/100&lt;20, 30,IF(N97/100&lt;40,30+5/20*(N97/100-20),IF(N97/100&lt;120, 35+5/80*(N97/100-40), IF(N97/100&lt;200, 40+5/80*(N97/100-120),45))))</f>
        <v/>
      </c>
    </row>
    <row r="98">
      <c r="A98" t="n">
        <v>1.9</v>
      </c>
      <c r="B98" t="n">
        <v>0.208</v>
      </c>
      <c r="C98" t="n">
        <v>-5</v>
      </c>
      <c r="D98" t="n">
        <v>-14</v>
      </c>
      <c r="E98" s="102" t="n">
        <v>0.8</v>
      </c>
      <c r="F98" s="102">
        <f>IF(C98=0,1,ABS(C98))</f>
        <v/>
      </c>
      <c r="G98" s="102">
        <f>+B98*1000+D98*(1-E98)</f>
        <v/>
      </c>
      <c r="H98" s="102">
        <f>+A99-A98</f>
        <v/>
      </c>
      <c r="I98" s="102">
        <f>+A98+H98/2</f>
        <v/>
      </c>
      <c r="J98" s="102">
        <f>IF(I98&lt;$B$1,17,19)</f>
        <v/>
      </c>
      <c r="K98" s="102">
        <f>+J98*I98</f>
        <v/>
      </c>
      <c r="L98" s="102">
        <f>IF(I98&lt;$B$1,0,9.81*(I98-$B$1))</f>
        <v/>
      </c>
      <c r="M98" s="105">
        <f>+K98-L98</f>
        <v/>
      </c>
      <c r="N98" s="105">
        <f>AVERAGE(B98:B99)*1000</f>
        <v/>
      </c>
      <c r="O98" s="105">
        <f>AVERAGE(G98:G99)</f>
        <v/>
      </c>
      <c r="P98" s="105">
        <f>AVERAGE(F98:F99)</f>
        <v/>
      </c>
      <c r="Q98" s="105">
        <f>AVERAGE(D98:D99)</f>
        <v/>
      </c>
      <c r="R98" s="106">
        <f>(O98-K98)/M98</f>
        <v/>
      </c>
      <c r="S98" s="105">
        <f>+P98/(O98-K98)*100</f>
        <v/>
      </c>
      <c r="T98" s="105">
        <f>+SQRT((3.47-LOG(R98))^2+(1.22+LOG(S98))^2)</f>
        <v/>
      </c>
      <c r="U98" s="39">
        <f>(IF(T98&lt;1.31, "gravelly sand to dense sand", IF(T98&lt;2.05, "sands", IF(T98&lt;2.6, "sand mixtures", IF(T98&lt;2.95, "silt mixtures", IF(T98&lt;3.6, "clays","organic clay"))))))</f>
        <v/>
      </c>
      <c r="V98" s="107">
        <f>DEGREES(ATAN(0.373*(LOG(O98/M98)+0.29)))</f>
        <v/>
      </c>
      <c r="W98" s="107">
        <f>17.6+11*LOG(R98)</f>
        <v/>
      </c>
      <c r="X98" s="107">
        <f>IF(N98/100&lt;20, 30,IF(N98/100&lt;40,30+5/20*(N98/100-20),IF(N98/100&lt;120, 35+5/80*(N98/100-40), IF(N98/100&lt;200, 40+5/80*(N98/100-120),45))))</f>
        <v/>
      </c>
    </row>
    <row r="99">
      <c r="A99" t="n">
        <v>1.92</v>
      </c>
      <c r="B99" t="n">
        <v>0.208</v>
      </c>
      <c r="C99" t="n">
        <v>-5</v>
      </c>
      <c r="D99" t="n">
        <v>-12</v>
      </c>
      <c r="E99" s="102" t="n">
        <v>0.8</v>
      </c>
      <c r="F99" s="102">
        <f>IF(C99=0,1,ABS(C99))</f>
        <v/>
      </c>
      <c r="G99" s="102">
        <f>+B99*1000+D99*(1-E99)</f>
        <v/>
      </c>
      <c r="H99" s="102">
        <f>+A100-A99</f>
        <v/>
      </c>
      <c r="I99" s="102">
        <f>+A99+H99/2</f>
        <v/>
      </c>
      <c r="J99" s="102">
        <f>IF(I99&lt;$B$1,17,19)</f>
        <v/>
      </c>
      <c r="K99" s="102">
        <f>+J99*I99</f>
        <v/>
      </c>
      <c r="L99" s="102">
        <f>IF(I99&lt;$B$1,0,9.81*(I99-$B$1))</f>
        <v/>
      </c>
      <c r="M99" s="105">
        <f>+K99-L99</f>
        <v/>
      </c>
      <c r="N99" s="105">
        <f>AVERAGE(B99:B100)*1000</f>
        <v/>
      </c>
      <c r="O99" s="105">
        <f>AVERAGE(G99:G100)</f>
        <v/>
      </c>
      <c r="P99" s="105">
        <f>AVERAGE(F99:F100)</f>
        <v/>
      </c>
      <c r="Q99" s="105">
        <f>AVERAGE(D99:D100)</f>
        <v/>
      </c>
      <c r="R99" s="106">
        <f>(O99-K99)/M99</f>
        <v/>
      </c>
      <c r="S99" s="105">
        <f>+P99/(O99-K99)*100</f>
        <v/>
      </c>
      <c r="T99" s="105">
        <f>+SQRT((3.47-LOG(R99))^2+(1.22+LOG(S99))^2)</f>
        <v/>
      </c>
      <c r="U99" s="39">
        <f>(IF(T99&lt;1.31, "gravelly sand to dense sand", IF(T99&lt;2.05, "sands", IF(T99&lt;2.6, "sand mixtures", IF(T99&lt;2.95, "silt mixtures", IF(T99&lt;3.6, "clays","organic clay"))))))</f>
        <v/>
      </c>
      <c r="V99" s="107">
        <f>DEGREES(ATAN(0.373*(LOG(O99/M99)+0.29)))</f>
        <v/>
      </c>
      <c r="W99" s="107">
        <f>17.6+11*LOG(R99)</f>
        <v/>
      </c>
      <c r="X99" s="107">
        <f>IF(N99/100&lt;20, 30,IF(N99/100&lt;40,30+5/20*(N99/100-20),IF(N99/100&lt;120, 35+5/80*(N99/100-40), IF(N99/100&lt;200, 40+5/80*(N99/100-120),45))))</f>
        <v/>
      </c>
    </row>
    <row r="100">
      <c r="A100" t="n">
        <v>1.94</v>
      </c>
      <c r="B100" t="n">
        <v>0.208</v>
      </c>
      <c r="C100" t="n">
        <v>-5</v>
      </c>
      <c r="D100" t="n">
        <v>-11</v>
      </c>
      <c r="E100" s="102" t="n">
        <v>0.8</v>
      </c>
      <c r="F100" s="102">
        <f>IF(C100=0,1,ABS(C100))</f>
        <v/>
      </c>
      <c r="G100" s="102">
        <f>+B100*1000+D100*(1-E100)</f>
        <v/>
      </c>
      <c r="H100" s="102">
        <f>+A101-A100</f>
        <v/>
      </c>
      <c r="I100" s="102">
        <f>+A100+H100/2</f>
        <v/>
      </c>
      <c r="J100" s="102">
        <f>IF(I100&lt;$B$1,17,19)</f>
        <v/>
      </c>
      <c r="K100" s="102">
        <f>+J100*I100</f>
        <v/>
      </c>
      <c r="L100" s="102">
        <f>IF(I100&lt;$B$1,0,9.81*(I100-$B$1))</f>
        <v/>
      </c>
      <c r="M100" s="105">
        <f>+K100-L100</f>
        <v/>
      </c>
      <c r="N100" s="105">
        <f>AVERAGE(B100:B101)*1000</f>
        <v/>
      </c>
      <c r="O100" s="105">
        <f>AVERAGE(G100:G101)</f>
        <v/>
      </c>
      <c r="P100" s="105">
        <f>AVERAGE(F100:F101)</f>
        <v/>
      </c>
      <c r="Q100" s="105">
        <f>AVERAGE(D100:D101)</f>
        <v/>
      </c>
      <c r="R100" s="106">
        <f>(O100-K100)/M100</f>
        <v/>
      </c>
      <c r="S100" s="105">
        <f>+P100/(O100-K100)*100</f>
        <v/>
      </c>
      <c r="T100" s="105">
        <f>+SQRT((3.47-LOG(R100))^2+(1.22+LOG(S100))^2)</f>
        <v/>
      </c>
      <c r="U100" s="39">
        <f>(IF(T100&lt;1.31, "gravelly sand to dense sand", IF(T100&lt;2.05, "sands", IF(T100&lt;2.6, "sand mixtures", IF(T100&lt;2.95, "silt mixtures", IF(T100&lt;3.6, "clays","organic clay"))))))</f>
        <v/>
      </c>
      <c r="V100" s="107">
        <f>DEGREES(ATAN(0.373*(LOG(O100/M100)+0.29)))</f>
        <v/>
      </c>
      <c r="W100" s="107">
        <f>17.6+11*LOG(R100)</f>
        <v/>
      </c>
      <c r="X100" s="107">
        <f>IF(N100/100&lt;20, 30,IF(N100/100&lt;40,30+5/20*(N100/100-20),IF(N100/100&lt;120, 35+5/80*(N100/100-40), IF(N100/100&lt;200, 40+5/80*(N100/100-120),45))))</f>
        <v/>
      </c>
    </row>
    <row r="101">
      <c r="A101" t="n">
        <v>1.96</v>
      </c>
      <c r="B101" t="n">
        <v>0.208</v>
      </c>
      <c r="C101" t="n">
        <v>-5</v>
      </c>
      <c r="D101" t="n">
        <v>-11</v>
      </c>
      <c r="E101" s="102" t="n">
        <v>0.8</v>
      </c>
      <c r="F101" s="102">
        <f>IF(C101=0,1,ABS(C101))</f>
        <v/>
      </c>
      <c r="G101" s="102">
        <f>+B101*1000+D101*(1-E101)</f>
        <v/>
      </c>
      <c r="H101" s="102">
        <f>+A102-A101</f>
        <v/>
      </c>
      <c r="I101" s="102">
        <f>+A101+H101/2</f>
        <v/>
      </c>
      <c r="J101" s="102">
        <f>IF(I101&lt;$B$1,17,19)</f>
        <v/>
      </c>
      <c r="K101" s="102">
        <f>+J101*I101</f>
        <v/>
      </c>
      <c r="L101" s="102">
        <f>IF(I101&lt;$B$1,0,9.81*(I101-$B$1))</f>
        <v/>
      </c>
      <c r="M101" s="105">
        <f>+K101-L101</f>
        <v/>
      </c>
      <c r="N101" s="105">
        <f>AVERAGE(B101:B102)*1000</f>
        <v/>
      </c>
      <c r="O101" s="105">
        <f>AVERAGE(G101:G102)</f>
        <v/>
      </c>
      <c r="P101" s="105">
        <f>AVERAGE(F101:F102)</f>
        <v/>
      </c>
      <c r="Q101" s="105">
        <f>AVERAGE(D101:D102)</f>
        <v/>
      </c>
      <c r="R101" s="106">
        <f>(O101-K101)/M101</f>
        <v/>
      </c>
      <c r="S101" s="105">
        <f>+P101/(O101-K101)*100</f>
        <v/>
      </c>
      <c r="T101" s="105">
        <f>+SQRT((3.47-LOG(R101))^2+(1.22+LOG(S101))^2)</f>
        <v/>
      </c>
      <c r="U101" s="39">
        <f>(IF(T101&lt;1.31, "gravelly sand to dense sand", IF(T101&lt;2.05, "sands", IF(T101&lt;2.6, "sand mixtures", IF(T101&lt;2.95, "silt mixtures", IF(T101&lt;3.6, "clays","organic clay"))))))</f>
        <v/>
      </c>
      <c r="V101" s="107">
        <f>DEGREES(ATAN(0.373*(LOG(O101/M101)+0.29)))</f>
        <v/>
      </c>
      <c r="W101" s="107">
        <f>17.6+11*LOG(R101)</f>
        <v/>
      </c>
      <c r="X101" s="107">
        <f>IF(N101/100&lt;20, 30,IF(N101/100&lt;40,30+5/20*(N101/100-20),IF(N101/100&lt;120, 35+5/80*(N101/100-40), IF(N101/100&lt;200, 40+5/80*(N101/100-120),45))))</f>
        <v/>
      </c>
    </row>
    <row r="102">
      <c r="A102" t="n">
        <v>1.98</v>
      </c>
      <c r="B102" t="n">
        <v>0.208</v>
      </c>
      <c r="C102" t="n">
        <v>-5</v>
      </c>
      <c r="D102" t="n">
        <v>-10</v>
      </c>
      <c r="E102" s="102" t="n">
        <v>0.8</v>
      </c>
      <c r="F102" s="102">
        <f>IF(C102=0,1,ABS(C102))</f>
        <v/>
      </c>
      <c r="G102" s="102">
        <f>+B102*1000+D102*(1-E102)</f>
        <v/>
      </c>
      <c r="H102" s="102">
        <f>+A103-A102</f>
        <v/>
      </c>
      <c r="I102" s="102">
        <f>+A102+H102/2</f>
        <v/>
      </c>
      <c r="J102" s="102">
        <f>IF(I102&lt;$B$1,17,19)</f>
        <v/>
      </c>
      <c r="K102" s="102">
        <f>+J102*I102</f>
        <v/>
      </c>
      <c r="L102" s="102">
        <f>IF(I102&lt;$B$1,0,9.81*(I102-$B$1))</f>
        <v/>
      </c>
      <c r="M102" s="105">
        <f>+K102-L102</f>
        <v/>
      </c>
      <c r="N102" s="105">
        <f>AVERAGE(B102:B103)*1000</f>
        <v/>
      </c>
      <c r="O102" s="105">
        <f>AVERAGE(G102:G103)</f>
        <v/>
      </c>
      <c r="P102" s="105">
        <f>AVERAGE(F102:F103)</f>
        <v/>
      </c>
      <c r="Q102" s="105">
        <f>AVERAGE(D102:D103)</f>
        <v/>
      </c>
      <c r="R102" s="106">
        <f>(O102-K102)/M102</f>
        <v/>
      </c>
      <c r="S102" s="105">
        <f>+P102/(O102-K102)*100</f>
        <v/>
      </c>
      <c r="T102" s="105">
        <f>+SQRT((3.47-LOG(R102))^2+(1.22+LOG(S102))^2)</f>
        <v/>
      </c>
      <c r="U102" s="39">
        <f>(IF(T102&lt;1.31, "gravelly sand to dense sand", IF(T102&lt;2.05, "sands", IF(T102&lt;2.6, "sand mixtures", IF(T102&lt;2.95, "silt mixtures", IF(T102&lt;3.6, "clays","organic clay"))))))</f>
        <v/>
      </c>
      <c r="V102" s="107">
        <f>DEGREES(ATAN(0.373*(LOG(O102/M102)+0.29)))</f>
        <v/>
      </c>
      <c r="W102" s="107">
        <f>17.6+11*LOG(R102)</f>
        <v/>
      </c>
      <c r="X102" s="107">
        <f>IF(N102/100&lt;20, 30,IF(N102/100&lt;40,30+5/20*(N102/100-20),IF(N102/100&lt;120, 35+5/80*(N102/100-40), IF(N102/100&lt;200, 40+5/80*(N102/100-120),45))))</f>
        <v/>
      </c>
    </row>
    <row r="103">
      <c r="A103" t="n">
        <v>2</v>
      </c>
      <c r="B103" t="n">
        <v>0.208</v>
      </c>
      <c r="C103" t="n">
        <v>-5</v>
      </c>
      <c r="D103" t="n">
        <v>-9</v>
      </c>
      <c r="E103" s="102" t="n">
        <v>0.8</v>
      </c>
      <c r="F103" s="102">
        <f>IF(C103=0,1,ABS(C103))</f>
        <v/>
      </c>
      <c r="G103" s="102">
        <f>+B103*1000+D103*(1-E103)</f>
        <v/>
      </c>
      <c r="H103" s="102">
        <f>+A104-A103</f>
        <v/>
      </c>
      <c r="I103" s="102">
        <f>+A103+H103/2</f>
        <v/>
      </c>
      <c r="J103" s="102">
        <f>IF(I103&lt;$B$1,17,19)</f>
        <v/>
      </c>
      <c r="K103" s="102">
        <f>+J103*I103</f>
        <v/>
      </c>
      <c r="L103" s="102">
        <f>IF(I103&lt;$B$1,0,9.81*(I103-$B$1))</f>
        <v/>
      </c>
      <c r="M103" s="105">
        <f>+K103-L103</f>
        <v/>
      </c>
      <c r="N103" s="105">
        <f>AVERAGE(B103:B104)*1000</f>
        <v/>
      </c>
      <c r="O103" s="105">
        <f>AVERAGE(G103:G104)</f>
        <v/>
      </c>
      <c r="P103" s="105">
        <f>AVERAGE(F103:F104)</f>
        <v/>
      </c>
      <c r="Q103" s="105">
        <f>AVERAGE(D103:D104)</f>
        <v/>
      </c>
      <c r="R103" s="106">
        <f>(O103-K103)/M103</f>
        <v/>
      </c>
      <c r="S103" s="105">
        <f>+P103/(O103-K103)*100</f>
        <v/>
      </c>
      <c r="T103" s="105">
        <f>+SQRT((3.47-LOG(R103))^2+(1.22+LOG(S103))^2)</f>
        <v/>
      </c>
      <c r="U103" s="39">
        <f>(IF(T103&lt;1.31, "gravelly sand to dense sand", IF(T103&lt;2.05, "sands", IF(T103&lt;2.6, "sand mixtures", IF(T103&lt;2.95, "silt mixtures", IF(T103&lt;3.6, "clays","organic clay"))))))</f>
        <v/>
      </c>
      <c r="V103" s="107">
        <f>DEGREES(ATAN(0.373*(LOG(O103/M103)+0.29)))</f>
        <v/>
      </c>
      <c r="W103" s="107">
        <f>17.6+11*LOG(R103)</f>
        <v/>
      </c>
      <c r="X103" s="107">
        <f>IF(N103/100&lt;20, 30,IF(N103/100&lt;40,30+5/20*(N103/100-20),IF(N103/100&lt;120, 35+5/80*(N103/100-40), IF(N103/100&lt;200, 40+5/80*(N103/100-120),45))))</f>
        <v/>
      </c>
    </row>
    <row r="104">
      <c r="A104" t="n">
        <v>2.02</v>
      </c>
      <c r="B104" t="n">
        <v>0.227</v>
      </c>
      <c r="C104" t="n">
        <v>-5</v>
      </c>
      <c r="D104" t="n">
        <v>-9</v>
      </c>
      <c r="E104" s="102" t="n">
        <v>0.8</v>
      </c>
      <c r="F104" s="102">
        <f>IF(C104=0,1,ABS(C104))</f>
        <v/>
      </c>
      <c r="G104" s="102">
        <f>+B104*1000+D104*(1-E104)</f>
        <v/>
      </c>
      <c r="H104" s="102">
        <f>+A105-A104</f>
        <v/>
      </c>
      <c r="I104" s="102">
        <f>+A104+H104/2</f>
        <v/>
      </c>
      <c r="J104" s="102">
        <f>IF(I104&lt;$B$1,17,19)</f>
        <v/>
      </c>
      <c r="K104" s="102">
        <f>+J104*I104</f>
        <v/>
      </c>
      <c r="L104" s="102">
        <f>IF(I104&lt;$B$1,0,9.81*(I104-$B$1))</f>
        <v/>
      </c>
      <c r="M104" s="105">
        <f>+K104-L104</f>
        <v/>
      </c>
      <c r="N104" s="105">
        <f>AVERAGE(B104:B105)*1000</f>
        <v/>
      </c>
      <c r="O104" s="105">
        <f>AVERAGE(G104:G105)</f>
        <v/>
      </c>
      <c r="P104" s="105">
        <f>AVERAGE(F104:F105)</f>
        <v/>
      </c>
      <c r="Q104" s="105">
        <f>AVERAGE(D104:D105)</f>
        <v/>
      </c>
      <c r="R104" s="106">
        <f>(O104-K104)/M104</f>
        <v/>
      </c>
      <c r="S104" s="105">
        <f>+P104/(O104-K104)*100</f>
        <v/>
      </c>
      <c r="T104" s="105">
        <f>+SQRT((3.47-LOG(R104))^2+(1.22+LOG(S104))^2)</f>
        <v/>
      </c>
      <c r="U104" s="39">
        <f>(IF(T104&lt;1.31, "gravelly sand to dense sand", IF(T104&lt;2.05, "sands", IF(T104&lt;2.6, "sand mixtures", IF(T104&lt;2.95, "silt mixtures", IF(T104&lt;3.6, "clays","organic clay"))))))</f>
        <v/>
      </c>
      <c r="V104" s="107">
        <f>DEGREES(ATAN(0.373*(LOG(O104/M104)+0.29)))</f>
        <v/>
      </c>
      <c r="W104" s="107">
        <f>17.6+11*LOG(R104)</f>
        <v/>
      </c>
      <c r="X104" s="107">
        <f>IF(N104/100&lt;20, 30,IF(N104/100&lt;40,30+5/20*(N104/100-20),IF(N104/100&lt;120, 35+5/80*(N104/100-40), IF(N104/100&lt;200, 40+5/80*(N104/100-120),45))))</f>
        <v/>
      </c>
    </row>
    <row r="105">
      <c r="A105" t="n">
        <v>2.04</v>
      </c>
      <c r="B105" t="n">
        <v>0.246</v>
      </c>
      <c r="C105" t="n">
        <v>-5</v>
      </c>
      <c r="D105" t="n">
        <v>-9</v>
      </c>
      <c r="E105" s="102" t="n">
        <v>0.8</v>
      </c>
      <c r="F105" s="102">
        <f>IF(C105=0,1,ABS(C105))</f>
        <v/>
      </c>
      <c r="G105" s="102">
        <f>+B105*1000+D105*(1-E105)</f>
        <v/>
      </c>
      <c r="H105" s="102">
        <f>+A106-A105</f>
        <v/>
      </c>
      <c r="I105" s="102">
        <f>+A105+H105/2</f>
        <v/>
      </c>
      <c r="J105" s="102">
        <f>IF(I105&lt;$B$1,17,19)</f>
        <v/>
      </c>
      <c r="K105" s="102">
        <f>+J105*I105</f>
        <v/>
      </c>
      <c r="L105" s="102">
        <f>IF(I105&lt;$B$1,0,9.81*(I105-$B$1))</f>
        <v/>
      </c>
      <c r="M105" s="105">
        <f>+K105-L105</f>
        <v/>
      </c>
      <c r="N105" s="105">
        <f>AVERAGE(B105:B106)*1000</f>
        <v/>
      </c>
      <c r="O105" s="105">
        <f>AVERAGE(G105:G106)</f>
        <v/>
      </c>
      <c r="P105" s="105">
        <f>AVERAGE(F105:F106)</f>
        <v/>
      </c>
      <c r="Q105" s="105">
        <f>AVERAGE(D105:D106)</f>
        <v/>
      </c>
      <c r="R105" s="106">
        <f>(O105-K105)/M105</f>
        <v/>
      </c>
      <c r="S105" s="105">
        <f>+P105/(O105-K105)*100</f>
        <v/>
      </c>
      <c r="T105" s="105">
        <f>+SQRT((3.47-LOG(R105))^2+(1.22+LOG(S105))^2)</f>
        <v/>
      </c>
      <c r="U105" s="39">
        <f>(IF(T105&lt;1.31, "gravelly sand to dense sand", IF(T105&lt;2.05, "sands", IF(T105&lt;2.6, "sand mixtures", IF(T105&lt;2.95, "silt mixtures", IF(T105&lt;3.6, "clays","organic clay"))))))</f>
        <v/>
      </c>
      <c r="V105" s="107">
        <f>DEGREES(ATAN(0.373*(LOG(O105/M105)+0.29)))</f>
        <v/>
      </c>
      <c r="W105" s="107">
        <f>17.6+11*LOG(R105)</f>
        <v/>
      </c>
      <c r="X105" s="107">
        <f>IF(N105/100&lt;20, 30,IF(N105/100&lt;40,30+5/20*(N105/100-20),IF(N105/100&lt;120, 35+5/80*(N105/100-40), IF(N105/100&lt;200, 40+5/80*(N105/100-120),45))))</f>
        <v/>
      </c>
    </row>
    <row r="106">
      <c r="A106" t="n">
        <v>2.06</v>
      </c>
      <c r="B106" t="n">
        <v>0.246</v>
      </c>
      <c r="C106" t="n">
        <v>-5</v>
      </c>
      <c r="D106" t="n">
        <v>-8</v>
      </c>
      <c r="E106" s="102" t="n">
        <v>0.8</v>
      </c>
      <c r="F106" s="102">
        <f>IF(C106=0,1,ABS(C106))</f>
        <v/>
      </c>
      <c r="G106" s="102">
        <f>+B106*1000+D106*(1-E106)</f>
        <v/>
      </c>
      <c r="H106" s="102">
        <f>+A107-A106</f>
        <v/>
      </c>
      <c r="I106" s="102">
        <f>+A106+H106/2</f>
        <v/>
      </c>
      <c r="J106" s="102">
        <f>IF(I106&lt;$B$1,17,19)</f>
        <v/>
      </c>
      <c r="K106" s="102">
        <f>+J106*I106</f>
        <v/>
      </c>
      <c r="L106" s="102">
        <f>IF(I106&lt;$B$1,0,9.81*(I106-$B$1))</f>
        <v/>
      </c>
      <c r="M106" s="105">
        <f>+K106-L106</f>
        <v/>
      </c>
      <c r="N106" s="105">
        <f>AVERAGE(B106:B107)*1000</f>
        <v/>
      </c>
      <c r="O106" s="105">
        <f>AVERAGE(G106:G107)</f>
        <v/>
      </c>
      <c r="P106" s="105">
        <f>AVERAGE(F106:F107)</f>
        <v/>
      </c>
      <c r="Q106" s="105">
        <f>AVERAGE(D106:D107)</f>
        <v/>
      </c>
      <c r="R106" s="106">
        <f>(O106-K106)/M106</f>
        <v/>
      </c>
      <c r="S106" s="105">
        <f>+P106/(O106-K106)*100</f>
        <v/>
      </c>
      <c r="T106" s="105">
        <f>+SQRT((3.47-LOG(R106))^2+(1.22+LOG(S106))^2)</f>
        <v/>
      </c>
      <c r="U106" s="39">
        <f>(IF(T106&lt;1.31, "gravelly sand to dense sand", IF(T106&lt;2.05, "sands", IF(T106&lt;2.6, "sand mixtures", IF(T106&lt;2.95, "silt mixtures", IF(T106&lt;3.6, "clays","organic clay"))))))</f>
        <v/>
      </c>
      <c r="V106" s="107">
        <f>DEGREES(ATAN(0.373*(LOG(O106/M106)+0.29)))</f>
        <v/>
      </c>
      <c r="W106" s="107">
        <f>17.6+11*LOG(R106)</f>
        <v/>
      </c>
      <c r="X106" s="107">
        <f>IF(N106/100&lt;20, 30,IF(N106/100&lt;40,30+5/20*(N106/100-20),IF(N106/100&lt;120, 35+5/80*(N106/100-40), IF(N106/100&lt;200, 40+5/80*(N106/100-120),45))))</f>
        <v/>
      </c>
    </row>
    <row r="107">
      <c r="A107" t="n">
        <v>2.08</v>
      </c>
      <c r="B107" t="n">
        <v>0.246</v>
      </c>
      <c r="C107" t="n">
        <v>-5</v>
      </c>
      <c r="D107" t="n">
        <v>-9</v>
      </c>
      <c r="E107" s="102" t="n">
        <v>0.8</v>
      </c>
      <c r="F107" s="102">
        <f>IF(C107=0,1,ABS(C107))</f>
        <v/>
      </c>
      <c r="G107" s="102">
        <f>+B107*1000+D107*(1-E107)</f>
        <v/>
      </c>
      <c r="H107" s="102">
        <f>+A108-A107</f>
        <v/>
      </c>
      <c r="I107" s="102">
        <f>+A107+H107/2</f>
        <v/>
      </c>
      <c r="J107" s="102">
        <f>IF(I107&lt;$B$1,17,19)</f>
        <v/>
      </c>
      <c r="K107" s="102">
        <f>+J107*I107</f>
        <v/>
      </c>
      <c r="L107" s="102">
        <f>IF(I107&lt;$B$1,0,9.81*(I107-$B$1))</f>
        <v/>
      </c>
      <c r="M107" s="105">
        <f>+K107-L107</f>
        <v/>
      </c>
      <c r="N107" s="105">
        <f>AVERAGE(B107:B108)*1000</f>
        <v/>
      </c>
      <c r="O107" s="105">
        <f>AVERAGE(G107:G108)</f>
        <v/>
      </c>
      <c r="P107" s="105">
        <f>AVERAGE(F107:F108)</f>
        <v/>
      </c>
      <c r="Q107" s="105">
        <f>AVERAGE(D107:D108)</f>
        <v/>
      </c>
      <c r="R107" s="106">
        <f>(O107-K107)/M107</f>
        <v/>
      </c>
      <c r="S107" s="105">
        <f>+P107/(O107-K107)*100</f>
        <v/>
      </c>
      <c r="T107" s="105">
        <f>+SQRT((3.47-LOG(R107))^2+(1.22+LOG(S107))^2)</f>
        <v/>
      </c>
      <c r="U107" s="39">
        <f>(IF(T107&lt;1.31, "gravelly sand to dense sand", IF(T107&lt;2.05, "sands", IF(T107&lt;2.6, "sand mixtures", IF(T107&lt;2.95, "silt mixtures", IF(T107&lt;3.6, "clays","organic clay"))))))</f>
        <v/>
      </c>
      <c r="V107" s="107">
        <f>DEGREES(ATAN(0.373*(LOG(O107/M107)+0.29)))</f>
        <v/>
      </c>
      <c r="W107" s="107">
        <f>17.6+11*LOG(R107)</f>
        <v/>
      </c>
      <c r="X107" s="107">
        <f>IF(N107/100&lt;20, 30,IF(N107/100&lt;40,30+5/20*(N107/100-20),IF(N107/100&lt;120, 35+5/80*(N107/100-40), IF(N107/100&lt;200, 40+5/80*(N107/100-120),45))))</f>
        <v/>
      </c>
    </row>
    <row r="108">
      <c r="A108" t="n">
        <v>2.1</v>
      </c>
      <c r="B108" t="n">
        <v>0.246</v>
      </c>
      <c r="C108" t="n">
        <v>-5</v>
      </c>
      <c r="D108" t="n">
        <v>-9</v>
      </c>
      <c r="E108" s="102" t="n">
        <v>0.8</v>
      </c>
      <c r="F108" s="102">
        <f>IF(C108=0,1,ABS(C108))</f>
        <v/>
      </c>
      <c r="G108" s="102">
        <f>+B108*1000+D108*(1-E108)</f>
        <v/>
      </c>
      <c r="H108" s="102">
        <f>+A109-A108</f>
        <v/>
      </c>
      <c r="I108" s="102">
        <f>+A108+H108/2</f>
        <v/>
      </c>
      <c r="J108" s="102">
        <f>IF(I108&lt;$B$1,17,19)</f>
        <v/>
      </c>
      <c r="K108" s="102">
        <f>+J108*I108</f>
        <v/>
      </c>
      <c r="L108" s="102">
        <f>IF(I108&lt;$B$1,0,9.81*(I108-$B$1))</f>
        <v/>
      </c>
      <c r="M108" s="105">
        <f>+K108-L108</f>
        <v/>
      </c>
      <c r="N108" s="105">
        <f>AVERAGE(B108:B109)*1000</f>
        <v/>
      </c>
      <c r="O108" s="105">
        <f>AVERAGE(G108:G109)</f>
        <v/>
      </c>
      <c r="P108" s="105">
        <f>AVERAGE(F108:F109)</f>
        <v/>
      </c>
      <c r="Q108" s="105">
        <f>AVERAGE(D108:D109)</f>
        <v/>
      </c>
      <c r="R108" s="106">
        <f>(O108-K108)/M108</f>
        <v/>
      </c>
      <c r="S108" s="105">
        <f>+P108/(O108-K108)*100</f>
        <v/>
      </c>
      <c r="T108" s="105">
        <f>+SQRT((3.47-LOG(R108))^2+(1.22+LOG(S108))^2)</f>
        <v/>
      </c>
      <c r="U108" s="39">
        <f>(IF(T108&lt;1.31, "gravelly sand to dense sand", IF(T108&lt;2.05, "sands", IF(T108&lt;2.6, "sand mixtures", IF(T108&lt;2.95, "silt mixtures", IF(T108&lt;3.6, "clays","organic clay"))))))</f>
        <v/>
      </c>
      <c r="V108" s="107">
        <f>DEGREES(ATAN(0.373*(LOG(O108/M108)+0.29)))</f>
        <v/>
      </c>
      <c r="W108" s="107">
        <f>17.6+11*LOG(R108)</f>
        <v/>
      </c>
      <c r="X108" s="107">
        <f>IF(N108/100&lt;20, 30,IF(N108/100&lt;40,30+5/20*(N108/100-20),IF(N108/100&lt;120, 35+5/80*(N108/100-40), IF(N108/100&lt;200, 40+5/80*(N108/100-120),45))))</f>
        <v/>
      </c>
    </row>
    <row r="109">
      <c r="A109" t="n">
        <v>2.12</v>
      </c>
      <c r="B109" t="n">
        <v>0.246</v>
      </c>
      <c r="C109" t="n">
        <v>-5</v>
      </c>
      <c r="D109" t="n">
        <v>-9</v>
      </c>
      <c r="E109" s="102" t="n">
        <v>0.8</v>
      </c>
      <c r="F109" s="102">
        <f>IF(C109=0,1,ABS(C109))</f>
        <v/>
      </c>
      <c r="G109" s="102">
        <f>+B109*1000+D109*(1-E109)</f>
        <v/>
      </c>
      <c r="H109" s="102">
        <f>+A110-A109</f>
        <v/>
      </c>
      <c r="I109" s="102">
        <f>+A109+H109/2</f>
        <v/>
      </c>
      <c r="J109" s="102">
        <f>IF(I109&lt;$B$1,17,19)</f>
        <v/>
      </c>
      <c r="K109" s="102">
        <f>+J109*I109</f>
        <v/>
      </c>
      <c r="L109" s="102">
        <f>IF(I109&lt;$B$1,0,9.81*(I109-$B$1))</f>
        <v/>
      </c>
      <c r="M109" s="105">
        <f>+K109-L109</f>
        <v/>
      </c>
      <c r="N109" s="105">
        <f>AVERAGE(B109:B110)*1000</f>
        <v/>
      </c>
      <c r="O109" s="105">
        <f>AVERAGE(G109:G110)</f>
        <v/>
      </c>
      <c r="P109" s="105">
        <f>AVERAGE(F109:F110)</f>
        <v/>
      </c>
      <c r="Q109" s="105">
        <f>AVERAGE(D109:D110)</f>
        <v/>
      </c>
      <c r="R109" s="106">
        <f>(O109-K109)/M109</f>
        <v/>
      </c>
      <c r="S109" s="105">
        <f>+P109/(O109-K109)*100</f>
        <v/>
      </c>
      <c r="T109" s="105">
        <f>+SQRT((3.47-LOG(R109))^2+(1.22+LOG(S109))^2)</f>
        <v/>
      </c>
      <c r="U109" s="39">
        <f>(IF(T109&lt;1.31, "gravelly sand to dense sand", IF(T109&lt;2.05, "sands", IF(T109&lt;2.6, "sand mixtures", IF(T109&lt;2.95, "silt mixtures", IF(T109&lt;3.6, "clays","organic clay"))))))</f>
        <v/>
      </c>
      <c r="V109" s="107">
        <f>DEGREES(ATAN(0.373*(LOG(O109/M109)+0.29)))</f>
        <v/>
      </c>
      <c r="W109" s="107">
        <f>17.6+11*LOG(R109)</f>
        <v/>
      </c>
      <c r="X109" s="107">
        <f>IF(N109/100&lt;20, 30,IF(N109/100&lt;40,30+5/20*(N109/100-20),IF(N109/100&lt;120, 35+5/80*(N109/100-40), IF(N109/100&lt;200, 40+5/80*(N109/100-120),45))))</f>
        <v/>
      </c>
    </row>
    <row r="110">
      <c r="A110" t="n">
        <v>2.14</v>
      </c>
      <c r="B110" t="n">
        <v>0.246</v>
      </c>
      <c r="C110" t="n">
        <v>-5</v>
      </c>
      <c r="D110" t="n">
        <v>-9</v>
      </c>
      <c r="E110" s="102" t="n">
        <v>0.8</v>
      </c>
      <c r="F110" s="102">
        <f>IF(C110=0,1,ABS(C110))</f>
        <v/>
      </c>
      <c r="G110" s="102">
        <f>+B110*1000+D110*(1-E110)</f>
        <v/>
      </c>
      <c r="H110" s="102">
        <f>+A111-A110</f>
        <v/>
      </c>
      <c r="I110" s="102">
        <f>+A110+H110/2</f>
        <v/>
      </c>
      <c r="J110" s="102">
        <f>IF(I110&lt;$B$1,17,19)</f>
        <v/>
      </c>
      <c r="K110" s="102">
        <f>+J110*I110</f>
        <v/>
      </c>
      <c r="L110" s="102">
        <f>IF(I110&lt;$B$1,0,9.81*(I110-$B$1))</f>
        <v/>
      </c>
      <c r="M110" s="105">
        <f>+K110-L110</f>
        <v/>
      </c>
      <c r="N110" s="105">
        <f>AVERAGE(B110:B111)*1000</f>
        <v/>
      </c>
      <c r="O110" s="105">
        <f>AVERAGE(G110:G111)</f>
        <v/>
      </c>
      <c r="P110" s="105">
        <f>AVERAGE(F110:F111)</f>
        <v/>
      </c>
      <c r="Q110" s="105">
        <f>AVERAGE(D110:D111)</f>
        <v/>
      </c>
      <c r="R110" s="106">
        <f>(O110-K110)/M110</f>
        <v/>
      </c>
      <c r="S110" s="105">
        <f>+P110/(O110-K110)*100</f>
        <v/>
      </c>
      <c r="T110" s="105">
        <f>+SQRT((3.47-LOG(R110))^2+(1.22+LOG(S110))^2)</f>
        <v/>
      </c>
      <c r="U110" s="39">
        <f>(IF(T110&lt;1.31, "gravelly sand to dense sand", IF(T110&lt;2.05, "sands", IF(T110&lt;2.6, "sand mixtures", IF(T110&lt;2.95, "silt mixtures", IF(T110&lt;3.6, "clays","organic clay"))))))</f>
        <v/>
      </c>
      <c r="V110" s="107">
        <f>DEGREES(ATAN(0.373*(LOG(O110/M110)+0.29)))</f>
        <v/>
      </c>
      <c r="W110" s="107">
        <f>17.6+11*LOG(R110)</f>
        <v/>
      </c>
      <c r="X110" s="107">
        <f>IF(N110/100&lt;20, 30,IF(N110/100&lt;40,30+5/20*(N110/100-20),IF(N110/100&lt;120, 35+5/80*(N110/100-40), IF(N110/100&lt;200, 40+5/80*(N110/100-120),45))))</f>
        <v/>
      </c>
    </row>
    <row r="111">
      <c r="A111" t="n">
        <v>2.16</v>
      </c>
      <c r="B111" t="n">
        <v>0.246</v>
      </c>
      <c r="C111" t="n">
        <v>-4</v>
      </c>
      <c r="D111" t="n">
        <v>6</v>
      </c>
      <c r="E111" s="102" t="n">
        <v>0.8</v>
      </c>
      <c r="F111" s="102">
        <f>IF(C111=0,1,ABS(C111))</f>
        <v/>
      </c>
      <c r="G111" s="102">
        <f>+B111*1000+D111*(1-E111)</f>
        <v/>
      </c>
      <c r="H111" s="102">
        <f>+A112-A111</f>
        <v/>
      </c>
      <c r="I111" s="102">
        <f>+A111+H111/2</f>
        <v/>
      </c>
      <c r="J111" s="102">
        <f>IF(I111&lt;$B$1,17,19)</f>
        <v/>
      </c>
      <c r="K111" s="102">
        <f>+J111*I111</f>
        <v/>
      </c>
      <c r="L111" s="102">
        <f>IF(I111&lt;$B$1,0,9.81*(I111-$B$1))</f>
        <v/>
      </c>
      <c r="M111" s="105">
        <f>+K111-L111</f>
        <v/>
      </c>
      <c r="N111" s="105">
        <f>AVERAGE(B111:B112)*1000</f>
        <v/>
      </c>
      <c r="O111" s="105">
        <f>AVERAGE(G111:G112)</f>
        <v/>
      </c>
      <c r="P111" s="105">
        <f>AVERAGE(F111:F112)</f>
        <v/>
      </c>
      <c r="Q111" s="105">
        <f>AVERAGE(D111:D112)</f>
        <v/>
      </c>
      <c r="R111" s="106">
        <f>(O111-K111)/M111</f>
        <v/>
      </c>
      <c r="S111" s="105">
        <f>+P111/(O111-K111)*100</f>
        <v/>
      </c>
      <c r="T111" s="105">
        <f>+SQRT((3.47-LOG(R111))^2+(1.22+LOG(S111))^2)</f>
        <v/>
      </c>
      <c r="U111" s="39">
        <f>(IF(T111&lt;1.31, "gravelly sand to dense sand", IF(T111&lt;2.05, "sands", IF(T111&lt;2.6, "sand mixtures", IF(T111&lt;2.95, "silt mixtures", IF(T111&lt;3.6, "clays","organic clay"))))))</f>
        <v/>
      </c>
      <c r="V111" s="107">
        <f>DEGREES(ATAN(0.373*(LOG(O111/M111)+0.29)))</f>
        <v/>
      </c>
      <c r="W111" s="107">
        <f>17.6+11*LOG(R111)</f>
        <v/>
      </c>
      <c r="X111" s="107">
        <f>IF(N111/100&lt;20, 30,IF(N111/100&lt;40,30+5/20*(N111/100-20),IF(N111/100&lt;120, 35+5/80*(N111/100-40), IF(N111/100&lt;200, 40+5/80*(N111/100-120),45))))</f>
        <v/>
      </c>
    </row>
    <row r="112">
      <c r="A112" t="n">
        <v>2.18</v>
      </c>
      <c r="B112" t="n">
        <v>0.246</v>
      </c>
      <c r="C112" t="n">
        <v>-4</v>
      </c>
      <c r="D112" t="n">
        <v>6</v>
      </c>
      <c r="E112" s="102" t="n">
        <v>0.8</v>
      </c>
      <c r="F112" s="102">
        <f>IF(C112=0,1,ABS(C112))</f>
        <v/>
      </c>
      <c r="G112" s="102">
        <f>+B112*1000+D112*(1-E112)</f>
        <v/>
      </c>
      <c r="H112" s="102">
        <f>+A113-A112</f>
        <v/>
      </c>
      <c r="I112" s="102">
        <f>+A112+H112/2</f>
        <v/>
      </c>
      <c r="J112" s="102">
        <f>IF(I112&lt;$B$1,17,19)</f>
        <v/>
      </c>
      <c r="K112" s="102">
        <f>+J112*I112</f>
        <v/>
      </c>
      <c r="L112" s="102">
        <f>IF(I112&lt;$B$1,0,9.81*(I112-$B$1))</f>
        <v/>
      </c>
      <c r="M112" s="105">
        <f>+K112-L112</f>
        <v/>
      </c>
      <c r="N112" s="105">
        <f>AVERAGE(B112:B113)*1000</f>
        <v/>
      </c>
      <c r="O112" s="105">
        <f>AVERAGE(G112:G113)</f>
        <v/>
      </c>
      <c r="P112" s="105">
        <f>AVERAGE(F112:F113)</f>
        <v/>
      </c>
      <c r="Q112" s="105">
        <f>AVERAGE(D112:D113)</f>
        <v/>
      </c>
      <c r="R112" s="106">
        <f>(O112-K112)/M112</f>
        <v/>
      </c>
      <c r="S112" s="105">
        <f>+P112/(O112-K112)*100</f>
        <v/>
      </c>
      <c r="T112" s="105">
        <f>+SQRT((3.47-LOG(R112))^2+(1.22+LOG(S112))^2)</f>
        <v/>
      </c>
      <c r="U112" s="39">
        <f>(IF(T112&lt;1.31, "gravelly sand to dense sand", IF(T112&lt;2.05, "sands", IF(T112&lt;2.6, "sand mixtures", IF(T112&lt;2.95, "silt mixtures", IF(T112&lt;3.6, "clays","organic clay"))))))</f>
        <v/>
      </c>
      <c r="V112" s="107">
        <f>DEGREES(ATAN(0.373*(LOG(O112/M112)+0.29)))</f>
        <v/>
      </c>
      <c r="W112" s="107">
        <f>17.6+11*LOG(R112)</f>
        <v/>
      </c>
      <c r="X112" s="107">
        <f>IF(N112/100&lt;20, 30,IF(N112/100&lt;40,30+5/20*(N112/100-20),IF(N112/100&lt;120, 35+5/80*(N112/100-40), IF(N112/100&lt;200, 40+5/80*(N112/100-120),45))))</f>
        <v/>
      </c>
    </row>
    <row r="113">
      <c r="A113" t="n">
        <v>2.2</v>
      </c>
      <c r="B113" t="n">
        <v>0.246</v>
      </c>
      <c r="C113" t="n">
        <v>-4</v>
      </c>
      <c r="D113" t="n">
        <v>-3</v>
      </c>
      <c r="E113" s="102" t="n">
        <v>0.8</v>
      </c>
      <c r="F113" s="102">
        <f>IF(C113=0,1,ABS(C113))</f>
        <v/>
      </c>
      <c r="G113" s="102">
        <f>+B113*1000+D113*(1-E113)</f>
        <v/>
      </c>
      <c r="H113" s="102">
        <f>+A114-A113</f>
        <v/>
      </c>
      <c r="I113" s="102">
        <f>+A113+H113/2</f>
        <v/>
      </c>
      <c r="J113" s="102">
        <f>IF(I113&lt;$B$1,17,19)</f>
        <v/>
      </c>
      <c r="K113" s="102">
        <f>+J113*I113</f>
        <v/>
      </c>
      <c r="L113" s="102">
        <f>IF(I113&lt;$B$1,0,9.81*(I113-$B$1))</f>
        <v/>
      </c>
      <c r="M113" s="105">
        <f>+K113-L113</f>
        <v/>
      </c>
      <c r="N113" s="105">
        <f>AVERAGE(B113:B114)*1000</f>
        <v/>
      </c>
      <c r="O113" s="105">
        <f>AVERAGE(G113:G114)</f>
        <v/>
      </c>
      <c r="P113" s="105">
        <f>AVERAGE(F113:F114)</f>
        <v/>
      </c>
      <c r="Q113" s="105">
        <f>AVERAGE(D113:D114)</f>
        <v/>
      </c>
      <c r="R113" s="106">
        <f>(O113-K113)/M113</f>
        <v/>
      </c>
      <c r="S113" s="105">
        <f>+P113/(O113-K113)*100</f>
        <v/>
      </c>
      <c r="T113" s="105">
        <f>+SQRT((3.47-LOG(R113))^2+(1.22+LOG(S113))^2)</f>
        <v/>
      </c>
      <c r="U113" s="39">
        <f>(IF(T113&lt;1.31, "gravelly sand to dense sand", IF(T113&lt;2.05, "sands", IF(T113&lt;2.6, "sand mixtures", IF(T113&lt;2.95, "silt mixtures", IF(T113&lt;3.6, "clays","organic clay"))))))</f>
        <v/>
      </c>
      <c r="V113" s="107">
        <f>DEGREES(ATAN(0.373*(LOG(O113/M113)+0.29)))</f>
        <v/>
      </c>
      <c r="W113" s="107">
        <f>17.6+11*LOG(R113)</f>
        <v/>
      </c>
      <c r="X113" s="107">
        <f>IF(N113/100&lt;20, 30,IF(N113/100&lt;40,30+5/20*(N113/100-20),IF(N113/100&lt;120, 35+5/80*(N113/100-40), IF(N113/100&lt;200, 40+5/80*(N113/100-120),45))))</f>
        <v/>
      </c>
    </row>
    <row r="114">
      <c r="A114" t="n">
        <v>2.22</v>
      </c>
      <c r="B114" t="n">
        <v>0.246</v>
      </c>
      <c r="C114" t="n">
        <v>-3</v>
      </c>
      <c r="D114" t="n">
        <v>-2</v>
      </c>
      <c r="E114" s="102" t="n">
        <v>0.8</v>
      </c>
      <c r="F114" s="102">
        <f>IF(C114=0,1,ABS(C114))</f>
        <v/>
      </c>
      <c r="G114" s="102">
        <f>+B114*1000+D114*(1-E114)</f>
        <v/>
      </c>
      <c r="H114" s="102">
        <f>+A115-A114</f>
        <v/>
      </c>
      <c r="I114" s="102">
        <f>+A114+H114/2</f>
        <v/>
      </c>
      <c r="J114" s="102">
        <f>IF(I114&lt;$B$1,17,19)</f>
        <v/>
      </c>
      <c r="K114" s="102">
        <f>+J114*I114</f>
        <v/>
      </c>
      <c r="L114" s="102">
        <f>IF(I114&lt;$B$1,0,9.81*(I114-$B$1))</f>
        <v/>
      </c>
      <c r="M114" s="105">
        <f>+K114-L114</f>
        <v/>
      </c>
      <c r="N114" s="105">
        <f>AVERAGE(B114:B115)*1000</f>
        <v/>
      </c>
      <c r="O114" s="105">
        <f>AVERAGE(G114:G115)</f>
        <v/>
      </c>
      <c r="P114" s="105">
        <f>AVERAGE(F114:F115)</f>
        <v/>
      </c>
      <c r="Q114" s="105">
        <f>AVERAGE(D114:D115)</f>
        <v/>
      </c>
      <c r="R114" s="106">
        <f>(O114-K114)/M114</f>
        <v/>
      </c>
      <c r="S114" s="105">
        <f>+P114/(O114-K114)*100</f>
        <v/>
      </c>
      <c r="T114" s="105">
        <f>+SQRT((3.47-LOG(R114))^2+(1.22+LOG(S114))^2)</f>
        <v/>
      </c>
      <c r="U114" s="39">
        <f>(IF(T114&lt;1.31, "gravelly sand to dense sand", IF(T114&lt;2.05, "sands", IF(T114&lt;2.6, "sand mixtures", IF(T114&lt;2.95, "silt mixtures", IF(T114&lt;3.6, "clays","organic clay"))))))</f>
        <v/>
      </c>
      <c r="V114" s="107">
        <f>DEGREES(ATAN(0.373*(LOG(O114/M114)+0.29)))</f>
        <v/>
      </c>
      <c r="W114" s="107">
        <f>17.6+11*LOG(R114)</f>
        <v/>
      </c>
      <c r="X114" s="107">
        <f>IF(N114/100&lt;20, 30,IF(N114/100&lt;40,30+5/20*(N114/100-20),IF(N114/100&lt;120, 35+5/80*(N114/100-40), IF(N114/100&lt;200, 40+5/80*(N114/100-120),45))))</f>
        <v/>
      </c>
    </row>
    <row r="115">
      <c r="A115" t="n">
        <v>2.24</v>
      </c>
      <c r="B115" t="n">
        <v>0.265</v>
      </c>
      <c r="C115" t="n">
        <v>-4</v>
      </c>
      <c r="D115" t="n">
        <v>-1</v>
      </c>
      <c r="E115" s="102" t="n">
        <v>0.8</v>
      </c>
      <c r="F115" s="102">
        <f>IF(C115=0,1,ABS(C115))</f>
        <v/>
      </c>
      <c r="G115" s="102">
        <f>+B115*1000+D115*(1-E115)</f>
        <v/>
      </c>
      <c r="H115" s="102">
        <f>+A116-A115</f>
        <v/>
      </c>
      <c r="I115" s="102">
        <f>+A115+H115/2</f>
        <v/>
      </c>
      <c r="J115" s="102">
        <f>IF(I115&lt;$B$1,17,19)</f>
        <v/>
      </c>
      <c r="K115" s="102">
        <f>+J115*I115</f>
        <v/>
      </c>
      <c r="L115" s="102">
        <f>IF(I115&lt;$B$1,0,9.81*(I115-$B$1))</f>
        <v/>
      </c>
      <c r="M115" s="105">
        <f>+K115-L115</f>
        <v/>
      </c>
      <c r="N115" s="105">
        <f>AVERAGE(B115:B116)*1000</f>
        <v/>
      </c>
      <c r="O115" s="105">
        <f>AVERAGE(G115:G116)</f>
        <v/>
      </c>
      <c r="P115" s="105">
        <f>AVERAGE(F115:F116)</f>
        <v/>
      </c>
      <c r="Q115" s="105">
        <f>AVERAGE(D115:D116)</f>
        <v/>
      </c>
      <c r="R115" s="106">
        <f>(O115-K115)/M115</f>
        <v/>
      </c>
      <c r="S115" s="105">
        <f>+P115/(O115-K115)*100</f>
        <v/>
      </c>
      <c r="T115" s="105">
        <f>+SQRT((3.47-LOG(R115))^2+(1.22+LOG(S115))^2)</f>
        <v/>
      </c>
      <c r="U115" s="39">
        <f>(IF(T115&lt;1.31, "gravelly sand to dense sand", IF(T115&lt;2.05, "sands", IF(T115&lt;2.6, "sand mixtures", IF(T115&lt;2.95, "silt mixtures", IF(T115&lt;3.6, "clays","organic clay"))))))</f>
        <v/>
      </c>
      <c r="V115" s="107">
        <f>DEGREES(ATAN(0.373*(LOG(O115/M115)+0.29)))</f>
        <v/>
      </c>
      <c r="W115" s="107">
        <f>17.6+11*LOG(R115)</f>
        <v/>
      </c>
      <c r="X115" s="107">
        <f>IF(N115/100&lt;20, 30,IF(N115/100&lt;40,30+5/20*(N115/100-20),IF(N115/100&lt;120, 35+5/80*(N115/100-40), IF(N115/100&lt;200, 40+5/80*(N115/100-120),45))))</f>
        <v/>
      </c>
    </row>
    <row r="116">
      <c r="A116" t="n">
        <v>2.26</v>
      </c>
      <c r="B116" t="n">
        <v>0.265</v>
      </c>
      <c r="C116" t="n">
        <v>-4</v>
      </c>
      <c r="D116" t="n">
        <v>0</v>
      </c>
      <c r="E116" s="102" t="n">
        <v>0.8</v>
      </c>
      <c r="F116" s="102">
        <f>IF(C116=0,1,ABS(C116))</f>
        <v/>
      </c>
      <c r="G116" s="102">
        <f>+B116*1000+D116*(1-E116)</f>
        <v/>
      </c>
      <c r="H116" s="102">
        <f>+A117-A116</f>
        <v/>
      </c>
      <c r="I116" s="102">
        <f>+A116+H116/2</f>
        <v/>
      </c>
      <c r="J116" s="102">
        <f>IF(I116&lt;$B$1,17,19)</f>
        <v/>
      </c>
      <c r="K116" s="102">
        <f>+J116*I116</f>
        <v/>
      </c>
      <c r="L116" s="102">
        <f>IF(I116&lt;$B$1,0,9.81*(I116-$B$1))</f>
        <v/>
      </c>
      <c r="M116" s="105">
        <f>+K116-L116</f>
        <v/>
      </c>
      <c r="N116" s="105">
        <f>AVERAGE(B116:B117)*1000</f>
        <v/>
      </c>
      <c r="O116" s="105">
        <f>AVERAGE(G116:G117)</f>
        <v/>
      </c>
      <c r="P116" s="105">
        <f>AVERAGE(F116:F117)</f>
        <v/>
      </c>
      <c r="Q116" s="105">
        <f>AVERAGE(D116:D117)</f>
        <v/>
      </c>
      <c r="R116" s="106">
        <f>(O116-K116)/M116</f>
        <v/>
      </c>
      <c r="S116" s="105">
        <f>+P116/(O116-K116)*100</f>
        <v/>
      </c>
      <c r="T116" s="105">
        <f>+SQRT((3.47-LOG(R116))^2+(1.22+LOG(S116))^2)</f>
        <v/>
      </c>
      <c r="U116" s="39">
        <f>(IF(T116&lt;1.31, "gravelly sand to dense sand", IF(T116&lt;2.05, "sands", IF(T116&lt;2.6, "sand mixtures", IF(T116&lt;2.95, "silt mixtures", IF(T116&lt;3.6, "clays","organic clay"))))))</f>
        <v/>
      </c>
      <c r="V116" s="107">
        <f>DEGREES(ATAN(0.373*(LOG(O116/M116)+0.29)))</f>
        <v/>
      </c>
      <c r="W116" s="107">
        <f>17.6+11*LOG(R116)</f>
        <v/>
      </c>
      <c r="X116" s="107">
        <f>IF(N116/100&lt;20, 30,IF(N116/100&lt;40,30+5/20*(N116/100-20),IF(N116/100&lt;120, 35+5/80*(N116/100-40), IF(N116/100&lt;200, 40+5/80*(N116/100-120),45))))</f>
        <v/>
      </c>
    </row>
    <row r="117">
      <c r="A117" t="n">
        <v>2.28</v>
      </c>
      <c r="B117" t="n">
        <v>0.265</v>
      </c>
      <c r="C117" t="n">
        <v>-4</v>
      </c>
      <c r="D117" t="n">
        <v>0</v>
      </c>
      <c r="E117" s="102" t="n">
        <v>0.8</v>
      </c>
      <c r="F117" s="102">
        <f>IF(C117=0,1,ABS(C117))</f>
        <v/>
      </c>
      <c r="G117" s="102">
        <f>+B117*1000+D117*(1-E117)</f>
        <v/>
      </c>
      <c r="H117" s="102">
        <f>+A118-A117</f>
        <v/>
      </c>
      <c r="I117" s="102">
        <f>+A117+H117/2</f>
        <v/>
      </c>
      <c r="J117" s="102">
        <f>IF(I117&lt;$B$1,17,19)</f>
        <v/>
      </c>
      <c r="K117" s="102">
        <f>+J117*I117</f>
        <v/>
      </c>
      <c r="L117" s="102">
        <f>IF(I117&lt;$B$1,0,9.81*(I117-$B$1))</f>
        <v/>
      </c>
      <c r="M117" s="105">
        <f>+K117-L117</f>
        <v/>
      </c>
      <c r="N117" s="105">
        <f>AVERAGE(B117:B118)*1000</f>
        <v/>
      </c>
      <c r="O117" s="105">
        <f>AVERAGE(G117:G118)</f>
        <v/>
      </c>
      <c r="P117" s="105">
        <f>AVERAGE(F117:F118)</f>
        <v/>
      </c>
      <c r="Q117" s="105">
        <f>AVERAGE(D117:D118)</f>
        <v/>
      </c>
      <c r="R117" s="106">
        <f>(O117-K117)/M117</f>
        <v/>
      </c>
      <c r="S117" s="105">
        <f>+P117/(O117-K117)*100</f>
        <v/>
      </c>
      <c r="T117" s="105">
        <f>+SQRT((3.47-LOG(R117))^2+(1.22+LOG(S117))^2)</f>
        <v/>
      </c>
      <c r="U117" s="39">
        <f>(IF(T117&lt;1.31, "gravelly sand to dense sand", IF(T117&lt;2.05, "sands", IF(T117&lt;2.6, "sand mixtures", IF(T117&lt;2.95, "silt mixtures", IF(T117&lt;3.6, "clays","organic clay"))))))</f>
        <v/>
      </c>
      <c r="V117" s="107">
        <f>DEGREES(ATAN(0.373*(LOG(O117/M117)+0.29)))</f>
        <v/>
      </c>
      <c r="W117" s="107">
        <f>17.6+11*LOG(R117)</f>
        <v/>
      </c>
      <c r="X117" s="107">
        <f>IF(N117/100&lt;20, 30,IF(N117/100&lt;40,30+5/20*(N117/100-20),IF(N117/100&lt;120, 35+5/80*(N117/100-40), IF(N117/100&lt;200, 40+5/80*(N117/100-120),45))))</f>
        <v/>
      </c>
    </row>
    <row r="118">
      <c r="A118" t="n">
        <v>2.3</v>
      </c>
      <c r="B118" t="n">
        <v>0.284</v>
      </c>
      <c r="C118" t="n">
        <v>-4</v>
      </c>
      <c r="D118" t="n">
        <v>0</v>
      </c>
      <c r="E118" s="102" t="n">
        <v>0.8</v>
      </c>
      <c r="F118" s="102">
        <f>IF(C118=0,1,ABS(C118))</f>
        <v/>
      </c>
      <c r="G118" s="102">
        <f>+B118*1000+D118*(1-E118)</f>
        <v/>
      </c>
      <c r="H118" s="102">
        <f>+A119-A118</f>
        <v/>
      </c>
      <c r="I118" s="102">
        <f>+A118+H118/2</f>
        <v/>
      </c>
      <c r="J118" s="102">
        <f>IF(I118&lt;$B$1,17,19)</f>
        <v/>
      </c>
      <c r="K118" s="102">
        <f>+J118*I118</f>
        <v/>
      </c>
      <c r="L118" s="102">
        <f>IF(I118&lt;$B$1,0,9.81*(I118-$B$1))</f>
        <v/>
      </c>
      <c r="M118" s="105">
        <f>+K118-L118</f>
        <v/>
      </c>
      <c r="N118" s="105">
        <f>AVERAGE(B118:B119)*1000</f>
        <v/>
      </c>
      <c r="O118" s="105">
        <f>AVERAGE(G118:G119)</f>
        <v/>
      </c>
      <c r="P118" s="105">
        <f>AVERAGE(F118:F119)</f>
        <v/>
      </c>
      <c r="Q118" s="105">
        <f>AVERAGE(D118:D119)</f>
        <v/>
      </c>
      <c r="R118" s="106">
        <f>(O118-K118)/M118</f>
        <v/>
      </c>
      <c r="S118" s="105">
        <f>+P118/(O118-K118)*100</f>
        <v/>
      </c>
      <c r="T118" s="105">
        <f>+SQRT((3.47-LOG(R118))^2+(1.22+LOG(S118))^2)</f>
        <v/>
      </c>
      <c r="U118" s="39">
        <f>(IF(T118&lt;1.31, "gravelly sand to dense sand", IF(T118&lt;2.05, "sands", IF(T118&lt;2.6, "sand mixtures", IF(T118&lt;2.95, "silt mixtures", IF(T118&lt;3.6, "clays","organic clay"))))))</f>
        <v/>
      </c>
      <c r="V118" s="107">
        <f>DEGREES(ATAN(0.373*(LOG(O118/M118)+0.29)))</f>
        <v/>
      </c>
      <c r="W118" s="107">
        <f>17.6+11*LOG(R118)</f>
        <v/>
      </c>
      <c r="X118" s="107">
        <f>IF(N118/100&lt;20, 30,IF(N118/100&lt;40,30+5/20*(N118/100-20),IF(N118/100&lt;120, 35+5/80*(N118/100-40), IF(N118/100&lt;200, 40+5/80*(N118/100-120),45))))</f>
        <v/>
      </c>
    </row>
    <row r="119">
      <c r="A119" t="n">
        <v>2.32</v>
      </c>
      <c r="B119" t="n">
        <v>0.284</v>
      </c>
      <c r="C119" t="n">
        <v>-4</v>
      </c>
      <c r="D119" t="n">
        <v>1</v>
      </c>
      <c r="E119" s="102" t="n">
        <v>0.8</v>
      </c>
      <c r="F119" s="102">
        <f>IF(C119=0,1,ABS(C119))</f>
        <v/>
      </c>
      <c r="G119" s="102">
        <f>+B119*1000+D119*(1-E119)</f>
        <v/>
      </c>
      <c r="H119" s="102">
        <f>+A120-A119</f>
        <v/>
      </c>
      <c r="I119" s="102">
        <f>+A119+H119/2</f>
        <v/>
      </c>
      <c r="J119" s="102">
        <f>IF(I119&lt;$B$1,17,19)</f>
        <v/>
      </c>
      <c r="K119" s="102">
        <f>+J119*I119</f>
        <v/>
      </c>
      <c r="L119" s="102">
        <f>IF(I119&lt;$B$1,0,9.81*(I119-$B$1))</f>
        <v/>
      </c>
      <c r="M119" s="105">
        <f>+K119-L119</f>
        <v/>
      </c>
      <c r="N119" s="105">
        <f>AVERAGE(B119:B120)*1000</f>
        <v/>
      </c>
      <c r="O119" s="105">
        <f>AVERAGE(G119:G120)</f>
        <v/>
      </c>
      <c r="P119" s="105">
        <f>AVERAGE(F119:F120)</f>
        <v/>
      </c>
      <c r="Q119" s="105">
        <f>AVERAGE(D119:D120)</f>
        <v/>
      </c>
      <c r="R119" s="106">
        <f>(O119-K119)/M119</f>
        <v/>
      </c>
      <c r="S119" s="105">
        <f>+P119/(O119-K119)*100</f>
        <v/>
      </c>
      <c r="T119" s="105">
        <f>+SQRT((3.47-LOG(R119))^2+(1.22+LOG(S119))^2)</f>
        <v/>
      </c>
      <c r="U119" s="39">
        <f>(IF(T119&lt;1.31, "gravelly sand to dense sand", IF(T119&lt;2.05, "sands", IF(T119&lt;2.6, "sand mixtures", IF(T119&lt;2.95, "silt mixtures", IF(T119&lt;3.6, "clays","organic clay"))))))</f>
        <v/>
      </c>
      <c r="V119" s="107">
        <f>DEGREES(ATAN(0.373*(LOG(O119/M119)+0.29)))</f>
        <v/>
      </c>
      <c r="W119" s="107">
        <f>17.6+11*LOG(R119)</f>
        <v/>
      </c>
      <c r="X119" s="107">
        <f>IF(N119/100&lt;20, 30,IF(N119/100&lt;40,30+5/20*(N119/100-20),IF(N119/100&lt;120, 35+5/80*(N119/100-40), IF(N119/100&lt;200, 40+5/80*(N119/100-120),45))))</f>
        <v/>
      </c>
    </row>
    <row r="120">
      <c r="A120" t="n">
        <v>2.34</v>
      </c>
      <c r="B120" t="n">
        <v>0.284</v>
      </c>
      <c r="C120" t="n">
        <v>-4</v>
      </c>
      <c r="D120" t="n">
        <v>2</v>
      </c>
      <c r="E120" s="102" t="n">
        <v>0.8</v>
      </c>
      <c r="F120" s="102">
        <f>IF(C120=0,1,ABS(C120))</f>
        <v/>
      </c>
      <c r="G120" s="102">
        <f>+B120*1000+D120*(1-E120)</f>
        <v/>
      </c>
      <c r="H120" s="102">
        <f>+A121-A120</f>
        <v/>
      </c>
      <c r="I120" s="102">
        <f>+A120+H120/2</f>
        <v/>
      </c>
      <c r="J120" s="102">
        <f>IF(I120&lt;$B$1,17,19)</f>
        <v/>
      </c>
      <c r="K120" s="102">
        <f>+J120*I120</f>
        <v/>
      </c>
      <c r="L120" s="102">
        <f>IF(I120&lt;$B$1,0,9.81*(I120-$B$1))</f>
        <v/>
      </c>
      <c r="M120" s="105">
        <f>+K120-L120</f>
        <v/>
      </c>
      <c r="N120" s="105">
        <f>AVERAGE(B120:B121)*1000</f>
        <v/>
      </c>
      <c r="O120" s="105">
        <f>AVERAGE(G120:G121)</f>
        <v/>
      </c>
      <c r="P120" s="105">
        <f>AVERAGE(F120:F121)</f>
        <v/>
      </c>
      <c r="Q120" s="105">
        <f>AVERAGE(D120:D121)</f>
        <v/>
      </c>
      <c r="R120" s="106">
        <f>(O120-K120)/M120</f>
        <v/>
      </c>
      <c r="S120" s="105">
        <f>+P120/(O120-K120)*100</f>
        <v/>
      </c>
      <c r="T120" s="105">
        <f>+SQRT((3.47-LOG(R120))^2+(1.22+LOG(S120))^2)</f>
        <v/>
      </c>
      <c r="U120" s="39">
        <f>(IF(T120&lt;1.31, "gravelly sand to dense sand", IF(T120&lt;2.05, "sands", IF(T120&lt;2.6, "sand mixtures", IF(T120&lt;2.95, "silt mixtures", IF(T120&lt;3.6, "clays","organic clay"))))))</f>
        <v/>
      </c>
      <c r="V120" s="107">
        <f>DEGREES(ATAN(0.373*(LOG(O120/M120)+0.29)))</f>
        <v/>
      </c>
      <c r="W120" s="107">
        <f>17.6+11*LOG(R120)</f>
        <v/>
      </c>
      <c r="X120" s="107">
        <f>IF(N120/100&lt;20, 30,IF(N120/100&lt;40,30+5/20*(N120/100-20),IF(N120/100&lt;120, 35+5/80*(N120/100-40), IF(N120/100&lt;200, 40+5/80*(N120/100-120),45))))</f>
        <v/>
      </c>
    </row>
    <row r="121">
      <c r="A121" t="n">
        <v>2.36</v>
      </c>
      <c r="B121" t="n">
        <v>0.284</v>
      </c>
      <c r="C121" t="n">
        <v>-4</v>
      </c>
      <c r="D121" t="n">
        <v>2</v>
      </c>
      <c r="E121" s="102" t="n">
        <v>0.8</v>
      </c>
      <c r="F121" s="102">
        <f>IF(C121=0,1,ABS(C121))</f>
        <v/>
      </c>
      <c r="G121" s="102">
        <f>+B121*1000+D121*(1-E121)</f>
        <v/>
      </c>
      <c r="H121" s="102">
        <f>+A122-A121</f>
        <v/>
      </c>
      <c r="I121" s="102">
        <f>+A121+H121/2</f>
        <v/>
      </c>
      <c r="J121" s="102">
        <f>IF(I121&lt;$B$1,17,19)</f>
        <v/>
      </c>
      <c r="K121" s="102">
        <f>+J121*I121</f>
        <v/>
      </c>
      <c r="L121" s="102">
        <f>IF(I121&lt;$B$1,0,9.81*(I121-$B$1))</f>
        <v/>
      </c>
      <c r="M121" s="105">
        <f>+K121-L121</f>
        <v/>
      </c>
      <c r="N121" s="105">
        <f>AVERAGE(B121:B122)*1000</f>
        <v/>
      </c>
      <c r="O121" s="105">
        <f>AVERAGE(G121:G122)</f>
        <v/>
      </c>
      <c r="P121" s="105">
        <f>AVERAGE(F121:F122)</f>
        <v/>
      </c>
      <c r="Q121" s="105">
        <f>AVERAGE(D121:D122)</f>
        <v/>
      </c>
      <c r="R121" s="106">
        <f>(O121-K121)/M121</f>
        <v/>
      </c>
      <c r="S121" s="105">
        <f>+P121/(O121-K121)*100</f>
        <v/>
      </c>
      <c r="T121" s="105">
        <f>+SQRT((3.47-LOG(R121))^2+(1.22+LOG(S121))^2)</f>
        <v/>
      </c>
      <c r="U121" s="39">
        <f>(IF(T121&lt;1.31, "gravelly sand to dense sand", IF(T121&lt;2.05, "sands", IF(T121&lt;2.6, "sand mixtures", IF(T121&lt;2.95, "silt mixtures", IF(T121&lt;3.6, "clays","organic clay"))))))</f>
        <v/>
      </c>
      <c r="V121" s="107">
        <f>DEGREES(ATAN(0.373*(LOG(O121/M121)+0.29)))</f>
        <v/>
      </c>
      <c r="W121" s="107">
        <f>17.6+11*LOG(R121)</f>
        <v/>
      </c>
      <c r="X121" s="107">
        <f>IF(N121/100&lt;20, 30,IF(N121/100&lt;40,30+5/20*(N121/100-20),IF(N121/100&lt;120, 35+5/80*(N121/100-40), IF(N121/100&lt;200, 40+5/80*(N121/100-120),45))))</f>
        <v/>
      </c>
    </row>
    <row r="122">
      <c r="A122" t="n">
        <v>2.38</v>
      </c>
      <c r="B122" t="n">
        <v>0.284</v>
      </c>
      <c r="C122" t="n">
        <v>-3</v>
      </c>
      <c r="D122" t="n">
        <v>2</v>
      </c>
      <c r="E122" s="102" t="n">
        <v>0.8</v>
      </c>
      <c r="F122" s="102">
        <f>IF(C122=0,1,ABS(C122))</f>
        <v/>
      </c>
      <c r="G122" s="102">
        <f>+B122*1000+D122*(1-E122)</f>
        <v/>
      </c>
      <c r="H122" s="102">
        <f>+A123-A122</f>
        <v/>
      </c>
      <c r="I122" s="102">
        <f>+A122+H122/2</f>
        <v/>
      </c>
      <c r="J122" s="102">
        <f>IF(I122&lt;$B$1,17,19)</f>
        <v/>
      </c>
      <c r="K122" s="102">
        <f>+J122*I122</f>
        <v/>
      </c>
      <c r="L122" s="102">
        <f>IF(I122&lt;$B$1,0,9.81*(I122-$B$1))</f>
        <v/>
      </c>
      <c r="M122" s="105">
        <f>+K122-L122</f>
        <v/>
      </c>
      <c r="N122" s="105">
        <f>AVERAGE(B122:B123)*1000</f>
        <v/>
      </c>
      <c r="O122" s="105">
        <f>AVERAGE(G122:G123)</f>
        <v/>
      </c>
      <c r="P122" s="105">
        <f>AVERAGE(F122:F123)</f>
        <v/>
      </c>
      <c r="Q122" s="105">
        <f>AVERAGE(D122:D123)</f>
        <v/>
      </c>
      <c r="R122" s="106">
        <f>(O122-K122)/M122</f>
        <v/>
      </c>
      <c r="S122" s="105">
        <f>+P122/(O122-K122)*100</f>
        <v/>
      </c>
      <c r="T122" s="105">
        <f>+SQRT((3.47-LOG(R122))^2+(1.22+LOG(S122))^2)</f>
        <v/>
      </c>
      <c r="U122" s="39">
        <f>(IF(T122&lt;1.31, "gravelly sand to dense sand", IF(T122&lt;2.05, "sands", IF(T122&lt;2.6, "sand mixtures", IF(T122&lt;2.95, "silt mixtures", IF(T122&lt;3.6, "clays","organic clay"))))))</f>
        <v/>
      </c>
      <c r="V122" s="107">
        <f>DEGREES(ATAN(0.373*(LOG(O122/M122)+0.29)))</f>
        <v/>
      </c>
      <c r="W122" s="107">
        <f>17.6+11*LOG(R122)</f>
        <v/>
      </c>
      <c r="X122" s="107">
        <f>IF(N122/100&lt;20, 30,IF(N122/100&lt;40,30+5/20*(N122/100-20),IF(N122/100&lt;120, 35+5/80*(N122/100-40), IF(N122/100&lt;200, 40+5/80*(N122/100-120),45))))</f>
        <v/>
      </c>
    </row>
    <row r="123">
      <c r="A123" t="n">
        <v>2.4</v>
      </c>
      <c r="B123" t="n">
        <v>0.265</v>
      </c>
      <c r="C123" t="n">
        <v>-3</v>
      </c>
      <c r="D123" t="n">
        <v>2</v>
      </c>
      <c r="E123" s="102" t="n">
        <v>0.8</v>
      </c>
      <c r="F123" s="102">
        <f>IF(C123=0,1,ABS(C123))</f>
        <v/>
      </c>
      <c r="G123" s="102">
        <f>+B123*1000+D123*(1-E123)</f>
        <v/>
      </c>
      <c r="H123" s="102">
        <f>+A124-A123</f>
        <v/>
      </c>
      <c r="I123" s="102">
        <f>+A123+H123/2</f>
        <v/>
      </c>
      <c r="J123" s="102">
        <f>IF(I123&lt;$B$1,17,19)</f>
        <v/>
      </c>
      <c r="K123" s="102">
        <f>+J123*I123</f>
        <v/>
      </c>
      <c r="L123" s="102">
        <f>IF(I123&lt;$B$1,0,9.81*(I123-$B$1))</f>
        <v/>
      </c>
      <c r="M123" s="105">
        <f>+K123-L123</f>
        <v/>
      </c>
      <c r="N123" s="105">
        <f>AVERAGE(B123:B124)*1000</f>
        <v/>
      </c>
      <c r="O123" s="105">
        <f>AVERAGE(G123:G124)</f>
        <v/>
      </c>
      <c r="P123" s="105">
        <f>AVERAGE(F123:F124)</f>
        <v/>
      </c>
      <c r="Q123" s="105">
        <f>AVERAGE(D123:D124)</f>
        <v/>
      </c>
      <c r="R123" s="106">
        <f>(O123-K123)/M123</f>
        <v/>
      </c>
      <c r="S123" s="105">
        <f>+P123/(O123-K123)*100</f>
        <v/>
      </c>
      <c r="T123" s="105">
        <f>+SQRT((3.47-LOG(R123))^2+(1.22+LOG(S123))^2)</f>
        <v/>
      </c>
      <c r="U123" s="39">
        <f>(IF(T123&lt;1.31, "gravelly sand to dense sand", IF(T123&lt;2.05, "sands", IF(T123&lt;2.6, "sand mixtures", IF(T123&lt;2.95, "silt mixtures", IF(T123&lt;3.6, "clays","organic clay"))))))</f>
        <v/>
      </c>
      <c r="V123" s="107">
        <f>DEGREES(ATAN(0.373*(LOG(O123/M123)+0.29)))</f>
        <v/>
      </c>
      <c r="W123" s="107">
        <f>17.6+11*LOG(R123)</f>
        <v/>
      </c>
      <c r="X123" s="107">
        <f>IF(N123/100&lt;20, 30,IF(N123/100&lt;40,30+5/20*(N123/100-20),IF(N123/100&lt;120, 35+5/80*(N123/100-40), IF(N123/100&lt;200, 40+5/80*(N123/100-120),45))))</f>
        <v/>
      </c>
    </row>
    <row r="124">
      <c r="A124" t="n">
        <v>2.42</v>
      </c>
      <c r="B124" t="n">
        <v>0.265</v>
      </c>
      <c r="C124" t="n">
        <v>-4</v>
      </c>
      <c r="D124" t="n">
        <v>2</v>
      </c>
      <c r="E124" s="102" t="n">
        <v>0.8</v>
      </c>
      <c r="F124" s="102">
        <f>IF(C124=0,1,ABS(C124))</f>
        <v/>
      </c>
      <c r="G124" s="102">
        <f>+B124*1000+D124*(1-E124)</f>
        <v/>
      </c>
      <c r="H124" s="102">
        <f>+A125-A124</f>
        <v/>
      </c>
      <c r="I124" s="102">
        <f>+A124+H124/2</f>
        <v/>
      </c>
      <c r="J124" s="102">
        <f>IF(I124&lt;$B$1,17,19)</f>
        <v/>
      </c>
      <c r="K124" s="102">
        <f>+J124*I124</f>
        <v/>
      </c>
      <c r="L124" s="102">
        <f>IF(I124&lt;$B$1,0,9.81*(I124-$B$1))</f>
        <v/>
      </c>
      <c r="M124" s="105">
        <f>+K124-L124</f>
        <v/>
      </c>
      <c r="N124" s="105">
        <f>AVERAGE(B124:B125)*1000</f>
        <v/>
      </c>
      <c r="O124" s="105">
        <f>AVERAGE(G124:G125)</f>
        <v/>
      </c>
      <c r="P124" s="105">
        <f>AVERAGE(F124:F125)</f>
        <v/>
      </c>
      <c r="Q124" s="105">
        <f>AVERAGE(D124:D125)</f>
        <v/>
      </c>
      <c r="R124" s="106">
        <f>(O124-K124)/M124</f>
        <v/>
      </c>
      <c r="S124" s="105">
        <f>+P124/(O124-K124)*100</f>
        <v/>
      </c>
      <c r="T124" s="105">
        <f>+SQRT((3.47-LOG(R124))^2+(1.22+LOG(S124))^2)</f>
        <v/>
      </c>
      <c r="U124" s="39">
        <f>(IF(T124&lt;1.31, "gravelly sand to dense sand", IF(T124&lt;2.05, "sands", IF(T124&lt;2.6, "sand mixtures", IF(T124&lt;2.95, "silt mixtures", IF(T124&lt;3.6, "clays","organic clay"))))))</f>
        <v/>
      </c>
      <c r="V124" s="107">
        <f>DEGREES(ATAN(0.373*(LOG(O124/M124)+0.29)))</f>
        <v/>
      </c>
      <c r="W124" s="107">
        <f>17.6+11*LOG(R124)</f>
        <v/>
      </c>
      <c r="X124" s="107">
        <f>IF(N124/100&lt;20, 30,IF(N124/100&lt;40,30+5/20*(N124/100-20),IF(N124/100&lt;120, 35+5/80*(N124/100-40), IF(N124/100&lt;200, 40+5/80*(N124/100-120),45))))</f>
        <v/>
      </c>
    </row>
    <row r="125">
      <c r="A125" t="n">
        <v>2.44</v>
      </c>
      <c r="B125" t="n">
        <v>0.265</v>
      </c>
      <c r="C125" t="n">
        <v>-4</v>
      </c>
      <c r="D125" t="n">
        <v>3</v>
      </c>
      <c r="E125" s="102" t="n">
        <v>0.8</v>
      </c>
      <c r="F125" s="102">
        <f>IF(C125=0,1,ABS(C125))</f>
        <v/>
      </c>
      <c r="G125" s="102">
        <f>+B125*1000+D125*(1-E125)</f>
        <v/>
      </c>
      <c r="H125" s="102">
        <f>+A126-A125</f>
        <v/>
      </c>
      <c r="I125" s="102">
        <f>+A125+H125/2</f>
        <v/>
      </c>
      <c r="J125" s="102">
        <f>IF(I125&lt;$B$1,17,19)</f>
        <v/>
      </c>
      <c r="K125" s="102">
        <f>+J125*I125</f>
        <v/>
      </c>
      <c r="L125" s="102">
        <f>IF(I125&lt;$B$1,0,9.81*(I125-$B$1))</f>
        <v/>
      </c>
      <c r="M125" s="105">
        <f>+K125-L125</f>
        <v/>
      </c>
      <c r="N125" s="105">
        <f>AVERAGE(B125:B126)*1000</f>
        <v/>
      </c>
      <c r="O125" s="105">
        <f>AVERAGE(G125:G126)</f>
        <v/>
      </c>
      <c r="P125" s="105">
        <f>AVERAGE(F125:F126)</f>
        <v/>
      </c>
      <c r="Q125" s="105">
        <f>AVERAGE(D125:D126)</f>
        <v/>
      </c>
      <c r="R125" s="106">
        <f>(O125-K125)/M125</f>
        <v/>
      </c>
      <c r="S125" s="105">
        <f>+P125/(O125-K125)*100</f>
        <v/>
      </c>
      <c r="T125" s="105">
        <f>+SQRT((3.47-LOG(R125))^2+(1.22+LOG(S125))^2)</f>
        <v/>
      </c>
      <c r="U125" s="39">
        <f>(IF(T125&lt;1.31, "gravelly sand to dense sand", IF(T125&lt;2.05, "sands", IF(T125&lt;2.6, "sand mixtures", IF(T125&lt;2.95, "silt mixtures", IF(T125&lt;3.6, "clays","organic clay"))))))</f>
        <v/>
      </c>
      <c r="V125" s="107">
        <f>DEGREES(ATAN(0.373*(LOG(O125/M125)+0.29)))</f>
        <v/>
      </c>
      <c r="W125" s="107">
        <f>17.6+11*LOG(R125)</f>
        <v/>
      </c>
      <c r="X125" s="107">
        <f>IF(N125/100&lt;20, 30,IF(N125/100&lt;40,30+5/20*(N125/100-20),IF(N125/100&lt;120, 35+5/80*(N125/100-40), IF(N125/100&lt;200, 40+5/80*(N125/100-120),45))))</f>
        <v/>
      </c>
    </row>
    <row r="126">
      <c r="A126" t="n">
        <v>2.46</v>
      </c>
      <c r="B126" t="n">
        <v>0.265</v>
      </c>
      <c r="C126" t="n">
        <v>-4</v>
      </c>
      <c r="D126" t="n">
        <v>3</v>
      </c>
      <c r="E126" s="102" t="n">
        <v>0.8</v>
      </c>
      <c r="F126" s="102">
        <f>IF(C126=0,1,ABS(C126))</f>
        <v/>
      </c>
      <c r="G126" s="102">
        <f>+B126*1000+D126*(1-E126)</f>
        <v/>
      </c>
      <c r="H126" s="102">
        <f>+A127-A126</f>
        <v/>
      </c>
      <c r="I126" s="102">
        <f>+A126+H126/2</f>
        <v/>
      </c>
      <c r="J126" s="102">
        <f>IF(I126&lt;$B$1,17,19)</f>
        <v/>
      </c>
      <c r="K126" s="102">
        <f>+J126*I126</f>
        <v/>
      </c>
      <c r="L126" s="102">
        <f>IF(I126&lt;$B$1,0,9.81*(I126-$B$1))</f>
        <v/>
      </c>
      <c r="M126" s="105">
        <f>+K126-L126</f>
        <v/>
      </c>
      <c r="N126" s="105">
        <f>AVERAGE(B126:B127)*1000</f>
        <v/>
      </c>
      <c r="O126" s="105">
        <f>AVERAGE(G126:G127)</f>
        <v/>
      </c>
      <c r="P126" s="105">
        <f>AVERAGE(F126:F127)</f>
        <v/>
      </c>
      <c r="Q126" s="105">
        <f>AVERAGE(D126:D127)</f>
        <v/>
      </c>
      <c r="R126" s="106">
        <f>(O126-K126)/M126</f>
        <v/>
      </c>
      <c r="S126" s="105">
        <f>+P126/(O126-K126)*100</f>
        <v/>
      </c>
      <c r="T126" s="105">
        <f>+SQRT((3.47-LOG(R126))^2+(1.22+LOG(S126))^2)</f>
        <v/>
      </c>
      <c r="U126" s="39">
        <f>(IF(T126&lt;1.31, "gravelly sand to dense sand", IF(T126&lt;2.05, "sands", IF(T126&lt;2.6, "sand mixtures", IF(T126&lt;2.95, "silt mixtures", IF(T126&lt;3.6, "clays","organic clay"))))))</f>
        <v/>
      </c>
      <c r="V126" s="107">
        <f>DEGREES(ATAN(0.373*(LOG(O126/M126)+0.29)))</f>
        <v/>
      </c>
      <c r="W126" s="107">
        <f>17.6+11*LOG(R126)</f>
        <v/>
      </c>
      <c r="X126" s="107">
        <f>IF(N126/100&lt;20, 30,IF(N126/100&lt;40,30+5/20*(N126/100-20),IF(N126/100&lt;120, 35+5/80*(N126/100-40), IF(N126/100&lt;200, 40+5/80*(N126/100-120),45))))</f>
        <v/>
      </c>
    </row>
    <row r="127">
      <c r="A127" t="n">
        <v>2.48</v>
      </c>
      <c r="B127" t="n">
        <v>0.265</v>
      </c>
      <c r="C127" t="n">
        <v>-4</v>
      </c>
      <c r="D127" t="n">
        <v>3</v>
      </c>
      <c r="E127" s="102" t="n">
        <v>0.8</v>
      </c>
      <c r="F127" s="102">
        <f>IF(C127=0,1,ABS(C127))</f>
        <v/>
      </c>
      <c r="G127" s="102">
        <f>+B127*1000+D127*(1-E127)</f>
        <v/>
      </c>
      <c r="H127" s="102">
        <f>+A128-A127</f>
        <v/>
      </c>
      <c r="I127" s="102">
        <f>+A127+H127/2</f>
        <v/>
      </c>
      <c r="J127" s="102">
        <f>IF(I127&lt;$B$1,17,19)</f>
        <v/>
      </c>
      <c r="K127" s="102">
        <f>+J127*I127</f>
        <v/>
      </c>
      <c r="L127" s="102">
        <f>IF(I127&lt;$B$1,0,9.81*(I127-$B$1))</f>
        <v/>
      </c>
      <c r="M127" s="105">
        <f>+K127-L127</f>
        <v/>
      </c>
      <c r="N127" s="105">
        <f>AVERAGE(B127:B128)*1000</f>
        <v/>
      </c>
      <c r="O127" s="105">
        <f>AVERAGE(G127:G128)</f>
        <v/>
      </c>
      <c r="P127" s="105">
        <f>AVERAGE(F127:F128)</f>
        <v/>
      </c>
      <c r="Q127" s="105">
        <f>AVERAGE(D127:D128)</f>
        <v/>
      </c>
      <c r="R127" s="106">
        <f>(O127-K127)/M127</f>
        <v/>
      </c>
      <c r="S127" s="105">
        <f>+P127/(O127-K127)*100</f>
        <v/>
      </c>
      <c r="T127" s="105">
        <f>+SQRT((3.47-LOG(R127))^2+(1.22+LOG(S127))^2)</f>
        <v/>
      </c>
      <c r="U127" s="39">
        <f>(IF(T127&lt;1.31, "gravelly sand to dense sand", IF(T127&lt;2.05, "sands", IF(T127&lt;2.6, "sand mixtures", IF(T127&lt;2.95, "silt mixtures", IF(T127&lt;3.6, "clays","organic clay"))))))</f>
        <v/>
      </c>
      <c r="V127" s="107">
        <f>DEGREES(ATAN(0.373*(LOG(O127/M127)+0.29)))</f>
        <v/>
      </c>
      <c r="W127" s="107">
        <f>17.6+11*LOG(R127)</f>
        <v/>
      </c>
      <c r="X127" s="107">
        <f>IF(N127/100&lt;20, 30,IF(N127/100&lt;40,30+5/20*(N127/100-20),IF(N127/100&lt;120, 35+5/80*(N127/100-40), IF(N127/100&lt;200, 40+5/80*(N127/100-120),45))))</f>
        <v/>
      </c>
    </row>
    <row r="128">
      <c r="A128" t="n">
        <v>2.5</v>
      </c>
      <c r="B128" t="n">
        <v>0.284</v>
      </c>
      <c r="C128" t="n">
        <v>-3</v>
      </c>
      <c r="D128" t="n">
        <v>4</v>
      </c>
      <c r="E128" s="102" t="n">
        <v>0.8</v>
      </c>
      <c r="F128" s="102">
        <f>IF(C128=0,1,ABS(C128))</f>
        <v/>
      </c>
      <c r="G128" s="102">
        <f>+B128*1000+D128*(1-E128)</f>
        <v/>
      </c>
      <c r="H128" s="102">
        <f>+A129-A128</f>
        <v/>
      </c>
      <c r="I128" s="102">
        <f>+A128+H128/2</f>
        <v/>
      </c>
      <c r="J128" s="102">
        <f>IF(I128&lt;$B$1,17,19)</f>
        <v/>
      </c>
      <c r="K128" s="102">
        <f>+J128*I128</f>
        <v/>
      </c>
      <c r="L128" s="102">
        <f>IF(I128&lt;$B$1,0,9.81*(I128-$B$1))</f>
        <v/>
      </c>
      <c r="M128" s="105">
        <f>+K128-L128</f>
        <v/>
      </c>
      <c r="N128" s="105">
        <f>AVERAGE(B128:B129)*1000</f>
        <v/>
      </c>
      <c r="O128" s="105">
        <f>AVERAGE(G128:G129)</f>
        <v/>
      </c>
      <c r="P128" s="105">
        <f>AVERAGE(F128:F129)</f>
        <v/>
      </c>
      <c r="Q128" s="105">
        <f>AVERAGE(D128:D129)</f>
        <v/>
      </c>
      <c r="R128" s="106">
        <f>(O128-K128)/M128</f>
        <v/>
      </c>
      <c r="S128" s="105">
        <f>+P128/(O128-K128)*100</f>
        <v/>
      </c>
      <c r="T128" s="105">
        <f>+SQRT((3.47-LOG(R128))^2+(1.22+LOG(S128))^2)</f>
        <v/>
      </c>
      <c r="U128" s="39">
        <f>(IF(T128&lt;1.31, "gravelly sand to dense sand", IF(T128&lt;2.05, "sands", IF(T128&lt;2.6, "sand mixtures", IF(T128&lt;2.95, "silt mixtures", IF(T128&lt;3.6, "clays","organic clay"))))))</f>
        <v/>
      </c>
      <c r="V128" s="107">
        <f>DEGREES(ATAN(0.373*(LOG(O128/M128)+0.29)))</f>
        <v/>
      </c>
      <c r="W128" s="107">
        <f>17.6+11*LOG(R128)</f>
        <v/>
      </c>
      <c r="X128" s="107">
        <f>IF(N128/100&lt;20, 30,IF(N128/100&lt;40,30+5/20*(N128/100-20),IF(N128/100&lt;120, 35+5/80*(N128/100-40), IF(N128/100&lt;200, 40+5/80*(N128/100-120),45))))</f>
        <v/>
      </c>
    </row>
    <row r="129">
      <c r="A129" t="n">
        <v>2.52</v>
      </c>
      <c r="B129" t="n">
        <v>0.284</v>
      </c>
      <c r="C129" t="n">
        <v>-3</v>
      </c>
      <c r="D129" t="n">
        <v>4</v>
      </c>
      <c r="E129" s="102" t="n">
        <v>0.8</v>
      </c>
      <c r="F129" s="102">
        <f>IF(C129=0,1,ABS(C129))</f>
        <v/>
      </c>
      <c r="G129" s="102">
        <f>+B129*1000+D129*(1-E129)</f>
        <v/>
      </c>
      <c r="H129" s="102">
        <f>+A130-A129</f>
        <v/>
      </c>
      <c r="I129" s="102">
        <f>+A129+H129/2</f>
        <v/>
      </c>
      <c r="J129" s="102">
        <f>IF(I129&lt;$B$1,17,19)</f>
        <v/>
      </c>
      <c r="K129" s="102">
        <f>+J129*I129</f>
        <v/>
      </c>
      <c r="L129" s="102">
        <f>IF(I129&lt;$B$1,0,9.81*(I129-$B$1))</f>
        <v/>
      </c>
      <c r="M129" s="105">
        <f>+K129-L129</f>
        <v/>
      </c>
      <c r="N129" s="105">
        <f>AVERAGE(B129:B130)*1000</f>
        <v/>
      </c>
      <c r="O129" s="105">
        <f>AVERAGE(G129:G130)</f>
        <v/>
      </c>
      <c r="P129" s="105">
        <f>AVERAGE(F129:F130)</f>
        <v/>
      </c>
      <c r="Q129" s="105">
        <f>AVERAGE(D129:D130)</f>
        <v/>
      </c>
      <c r="R129" s="106">
        <f>(O129-K129)/M129</f>
        <v/>
      </c>
      <c r="S129" s="105">
        <f>+P129/(O129-K129)*100</f>
        <v/>
      </c>
      <c r="T129" s="105">
        <f>+SQRT((3.47-LOG(R129))^2+(1.22+LOG(S129))^2)</f>
        <v/>
      </c>
      <c r="U129" s="39">
        <f>(IF(T129&lt;1.31, "gravelly sand to dense sand", IF(T129&lt;2.05, "sands", IF(T129&lt;2.6, "sand mixtures", IF(T129&lt;2.95, "silt mixtures", IF(T129&lt;3.6, "clays","organic clay"))))))</f>
        <v/>
      </c>
      <c r="V129" s="107">
        <f>DEGREES(ATAN(0.373*(LOG(O129/M129)+0.29)))</f>
        <v/>
      </c>
      <c r="W129" s="107">
        <f>17.6+11*LOG(R129)</f>
        <v/>
      </c>
      <c r="X129" s="107">
        <f>IF(N129/100&lt;20, 30,IF(N129/100&lt;40,30+5/20*(N129/100-20),IF(N129/100&lt;120, 35+5/80*(N129/100-40), IF(N129/100&lt;200, 40+5/80*(N129/100-120),45))))</f>
        <v/>
      </c>
    </row>
    <row r="130">
      <c r="A130" t="n">
        <v>2.54</v>
      </c>
      <c r="B130" t="n">
        <v>0.303</v>
      </c>
      <c r="C130" t="n">
        <v>-4</v>
      </c>
      <c r="D130" t="n">
        <v>5</v>
      </c>
      <c r="E130" s="102" t="n">
        <v>0.8</v>
      </c>
      <c r="F130" s="102">
        <f>IF(C130=0,1,ABS(C130))</f>
        <v/>
      </c>
      <c r="G130" s="102">
        <f>+B130*1000+D130*(1-E130)</f>
        <v/>
      </c>
      <c r="H130" s="102">
        <f>+A131-A130</f>
        <v/>
      </c>
      <c r="I130" s="102">
        <f>+A130+H130/2</f>
        <v/>
      </c>
      <c r="J130" s="102">
        <f>IF(I130&lt;$B$1,17,19)</f>
        <v/>
      </c>
      <c r="K130" s="102">
        <f>+J130*I130</f>
        <v/>
      </c>
      <c r="L130" s="102">
        <f>IF(I130&lt;$B$1,0,9.81*(I130-$B$1))</f>
        <v/>
      </c>
      <c r="M130" s="105">
        <f>+K130-L130</f>
        <v/>
      </c>
      <c r="N130" s="105">
        <f>AVERAGE(B130:B131)*1000</f>
        <v/>
      </c>
      <c r="O130" s="105">
        <f>AVERAGE(G130:G131)</f>
        <v/>
      </c>
      <c r="P130" s="105">
        <f>AVERAGE(F130:F131)</f>
        <v/>
      </c>
      <c r="Q130" s="105">
        <f>AVERAGE(D130:D131)</f>
        <v/>
      </c>
      <c r="R130" s="106">
        <f>(O130-K130)/M130</f>
        <v/>
      </c>
      <c r="S130" s="105">
        <f>+P130/(O130-K130)*100</f>
        <v/>
      </c>
      <c r="T130" s="105">
        <f>+SQRT((3.47-LOG(R130))^2+(1.22+LOG(S130))^2)</f>
        <v/>
      </c>
      <c r="U130" s="39">
        <f>(IF(T130&lt;1.31, "gravelly sand to dense sand", IF(T130&lt;2.05, "sands", IF(T130&lt;2.6, "sand mixtures", IF(T130&lt;2.95, "silt mixtures", IF(T130&lt;3.6, "clays","organic clay"))))))</f>
        <v/>
      </c>
      <c r="V130" s="107">
        <f>DEGREES(ATAN(0.373*(LOG(O130/M130)+0.29)))</f>
        <v/>
      </c>
      <c r="W130" s="107">
        <f>17.6+11*LOG(R130)</f>
        <v/>
      </c>
      <c r="X130" s="107">
        <f>IF(N130/100&lt;20, 30,IF(N130/100&lt;40,30+5/20*(N130/100-20),IF(N130/100&lt;120, 35+5/80*(N130/100-40), IF(N130/100&lt;200, 40+5/80*(N130/100-120),45))))</f>
        <v/>
      </c>
    </row>
    <row r="131">
      <c r="A131" t="n">
        <v>2.56</v>
      </c>
      <c r="B131" t="n">
        <v>0.284</v>
      </c>
      <c r="C131" t="n">
        <v>-4</v>
      </c>
      <c r="D131" t="n">
        <v>5</v>
      </c>
      <c r="E131" s="102" t="n">
        <v>0.8</v>
      </c>
      <c r="F131" s="102">
        <f>IF(C131=0,1,ABS(C131))</f>
        <v/>
      </c>
      <c r="G131" s="102">
        <f>+B131*1000+D131*(1-E131)</f>
        <v/>
      </c>
      <c r="H131" s="102">
        <f>+A132-A131</f>
        <v/>
      </c>
      <c r="I131" s="102">
        <f>+A131+H131/2</f>
        <v/>
      </c>
      <c r="J131" s="102">
        <f>IF(I131&lt;$B$1,17,19)</f>
        <v/>
      </c>
      <c r="K131" s="102">
        <f>+J131*I131</f>
        <v/>
      </c>
      <c r="L131" s="102">
        <f>IF(I131&lt;$B$1,0,9.81*(I131-$B$1))</f>
        <v/>
      </c>
      <c r="M131" s="105">
        <f>+K131-L131</f>
        <v/>
      </c>
      <c r="N131" s="105">
        <f>AVERAGE(B131:B132)*1000</f>
        <v/>
      </c>
      <c r="O131" s="105">
        <f>AVERAGE(G131:G132)</f>
        <v/>
      </c>
      <c r="P131" s="105">
        <f>AVERAGE(F131:F132)</f>
        <v/>
      </c>
      <c r="Q131" s="105">
        <f>AVERAGE(D131:D132)</f>
        <v/>
      </c>
      <c r="R131" s="106">
        <f>(O131-K131)/M131</f>
        <v/>
      </c>
      <c r="S131" s="105">
        <f>+P131/(O131-K131)*100</f>
        <v/>
      </c>
      <c r="T131" s="105">
        <f>+SQRT((3.47-LOG(R131))^2+(1.22+LOG(S131))^2)</f>
        <v/>
      </c>
      <c r="U131" s="39">
        <f>(IF(T131&lt;1.31, "gravelly sand to dense sand", IF(T131&lt;2.05, "sands", IF(T131&lt;2.6, "sand mixtures", IF(T131&lt;2.95, "silt mixtures", IF(T131&lt;3.6, "clays","organic clay"))))))</f>
        <v/>
      </c>
      <c r="V131" s="107">
        <f>DEGREES(ATAN(0.373*(LOG(O131/M131)+0.29)))</f>
        <v/>
      </c>
      <c r="W131" s="107">
        <f>17.6+11*LOG(R131)</f>
        <v/>
      </c>
      <c r="X131" s="107">
        <f>IF(N131/100&lt;20, 30,IF(N131/100&lt;40,30+5/20*(N131/100-20),IF(N131/100&lt;120, 35+5/80*(N131/100-40), IF(N131/100&lt;200, 40+5/80*(N131/100-120),45))))</f>
        <v/>
      </c>
    </row>
    <row r="132">
      <c r="A132" t="n">
        <v>2.58</v>
      </c>
      <c r="B132" t="n">
        <v>0.284</v>
      </c>
      <c r="C132" t="n">
        <v>-3</v>
      </c>
      <c r="D132" t="n">
        <v>5</v>
      </c>
      <c r="E132" s="102" t="n">
        <v>0.8</v>
      </c>
      <c r="F132" s="102">
        <f>IF(C132=0,1,ABS(C132))</f>
        <v/>
      </c>
      <c r="G132" s="102">
        <f>+B132*1000+D132*(1-E132)</f>
        <v/>
      </c>
      <c r="H132" s="102">
        <f>+A133-A132</f>
        <v/>
      </c>
      <c r="I132" s="102">
        <f>+A132+H132/2</f>
        <v/>
      </c>
      <c r="J132" s="102">
        <f>IF(I132&lt;$B$1,17,19)</f>
        <v/>
      </c>
      <c r="K132" s="102">
        <f>+J132*I132</f>
        <v/>
      </c>
      <c r="L132" s="102">
        <f>IF(I132&lt;$B$1,0,9.81*(I132-$B$1))</f>
        <v/>
      </c>
      <c r="M132" s="105">
        <f>+K132-L132</f>
        <v/>
      </c>
      <c r="N132" s="105">
        <f>AVERAGE(B132:B133)*1000</f>
        <v/>
      </c>
      <c r="O132" s="105">
        <f>AVERAGE(G132:G133)</f>
        <v/>
      </c>
      <c r="P132" s="105">
        <f>AVERAGE(F132:F133)</f>
        <v/>
      </c>
      <c r="Q132" s="105">
        <f>AVERAGE(D132:D133)</f>
        <v/>
      </c>
      <c r="R132" s="106">
        <f>(O132-K132)/M132</f>
        <v/>
      </c>
      <c r="S132" s="105">
        <f>+P132/(O132-K132)*100</f>
        <v/>
      </c>
      <c r="T132" s="105">
        <f>+SQRT((3.47-LOG(R132))^2+(1.22+LOG(S132))^2)</f>
        <v/>
      </c>
      <c r="U132" s="39">
        <f>(IF(T132&lt;1.31, "gravelly sand to dense sand", IF(T132&lt;2.05, "sands", IF(T132&lt;2.6, "sand mixtures", IF(T132&lt;2.95, "silt mixtures", IF(T132&lt;3.6, "clays","organic clay"))))))</f>
        <v/>
      </c>
      <c r="V132" s="107">
        <f>DEGREES(ATAN(0.373*(LOG(O132/M132)+0.29)))</f>
        <v/>
      </c>
      <c r="W132" s="107">
        <f>17.6+11*LOG(R132)</f>
        <v/>
      </c>
      <c r="X132" s="107">
        <f>IF(N132/100&lt;20, 30,IF(N132/100&lt;40,30+5/20*(N132/100-20),IF(N132/100&lt;120, 35+5/80*(N132/100-40), IF(N132/100&lt;200, 40+5/80*(N132/100-120),45))))</f>
        <v/>
      </c>
    </row>
    <row r="133">
      <c r="A133" t="n">
        <v>2.6</v>
      </c>
      <c r="B133" t="n">
        <v>0.284</v>
      </c>
      <c r="C133" t="n">
        <v>-4</v>
      </c>
      <c r="D133" t="n">
        <v>6</v>
      </c>
      <c r="E133" s="102" t="n">
        <v>0.8</v>
      </c>
      <c r="F133" s="102">
        <f>IF(C133=0,1,ABS(C133))</f>
        <v/>
      </c>
      <c r="G133" s="102">
        <f>+B133*1000+D133*(1-E133)</f>
        <v/>
      </c>
      <c r="H133" s="102">
        <f>+A134-A133</f>
        <v/>
      </c>
      <c r="I133" s="102">
        <f>+A133+H133/2</f>
        <v/>
      </c>
      <c r="J133" s="102">
        <f>IF(I133&lt;$B$1,17,19)</f>
        <v/>
      </c>
      <c r="K133" s="102">
        <f>+J133*I133</f>
        <v/>
      </c>
      <c r="L133" s="102">
        <f>IF(I133&lt;$B$1,0,9.81*(I133-$B$1))</f>
        <v/>
      </c>
      <c r="M133" s="105">
        <f>+K133-L133</f>
        <v/>
      </c>
      <c r="N133" s="105">
        <f>AVERAGE(B133:B134)*1000</f>
        <v/>
      </c>
      <c r="O133" s="105">
        <f>AVERAGE(G133:G134)</f>
        <v/>
      </c>
      <c r="P133" s="105">
        <f>AVERAGE(F133:F134)</f>
        <v/>
      </c>
      <c r="Q133" s="105">
        <f>AVERAGE(D133:D134)</f>
        <v/>
      </c>
      <c r="R133" s="106">
        <f>(O133-K133)/M133</f>
        <v/>
      </c>
      <c r="S133" s="105">
        <f>+P133/(O133-K133)*100</f>
        <v/>
      </c>
      <c r="T133" s="105">
        <f>+SQRT((3.47-LOG(R133))^2+(1.22+LOG(S133))^2)</f>
        <v/>
      </c>
      <c r="U133" s="39">
        <f>(IF(T133&lt;1.31, "gravelly sand to dense sand", IF(T133&lt;2.05, "sands", IF(T133&lt;2.6, "sand mixtures", IF(T133&lt;2.95, "silt mixtures", IF(T133&lt;3.6, "clays","organic clay"))))))</f>
        <v/>
      </c>
      <c r="V133" s="107">
        <f>DEGREES(ATAN(0.373*(LOG(O133/M133)+0.29)))</f>
        <v/>
      </c>
      <c r="W133" s="107">
        <f>17.6+11*LOG(R133)</f>
        <v/>
      </c>
      <c r="X133" s="107">
        <f>IF(N133/100&lt;20, 30,IF(N133/100&lt;40,30+5/20*(N133/100-20),IF(N133/100&lt;120, 35+5/80*(N133/100-40), IF(N133/100&lt;200, 40+5/80*(N133/100-120),45))))</f>
        <v/>
      </c>
    </row>
    <row r="134">
      <c r="A134" t="n">
        <v>2.62</v>
      </c>
      <c r="B134" t="n">
        <v>0.303</v>
      </c>
      <c r="C134" t="n">
        <v>-4</v>
      </c>
      <c r="D134" t="n">
        <v>6</v>
      </c>
      <c r="E134" s="102" t="n">
        <v>0.8</v>
      </c>
      <c r="F134" s="102">
        <f>IF(C134=0,1,ABS(C134))</f>
        <v/>
      </c>
      <c r="G134" s="102">
        <f>+B134*1000+D134*(1-E134)</f>
        <v/>
      </c>
      <c r="H134" s="102">
        <f>+A135-A134</f>
        <v/>
      </c>
      <c r="I134" s="102">
        <f>+A134+H134/2</f>
        <v/>
      </c>
      <c r="J134" s="102">
        <f>IF(I134&lt;$B$1,17,19)</f>
        <v/>
      </c>
      <c r="K134" s="102">
        <f>+J134*I134</f>
        <v/>
      </c>
      <c r="L134" s="102">
        <f>IF(I134&lt;$B$1,0,9.81*(I134-$B$1))</f>
        <v/>
      </c>
      <c r="M134" s="105">
        <f>+K134-L134</f>
        <v/>
      </c>
      <c r="N134" s="105">
        <f>AVERAGE(B134:B135)*1000</f>
        <v/>
      </c>
      <c r="O134" s="105">
        <f>AVERAGE(G134:G135)</f>
        <v/>
      </c>
      <c r="P134" s="105">
        <f>AVERAGE(F134:F135)</f>
        <v/>
      </c>
      <c r="Q134" s="105">
        <f>AVERAGE(D134:D135)</f>
        <v/>
      </c>
      <c r="R134" s="106">
        <f>(O134-K134)/M134</f>
        <v/>
      </c>
      <c r="S134" s="105">
        <f>+P134/(O134-K134)*100</f>
        <v/>
      </c>
      <c r="T134" s="105">
        <f>+SQRT((3.47-LOG(R134))^2+(1.22+LOG(S134))^2)</f>
        <v/>
      </c>
      <c r="U134" s="39">
        <f>(IF(T134&lt;1.31, "gravelly sand to dense sand", IF(T134&lt;2.05, "sands", IF(T134&lt;2.6, "sand mixtures", IF(T134&lt;2.95, "silt mixtures", IF(T134&lt;3.6, "clays","organic clay"))))))</f>
        <v/>
      </c>
      <c r="V134" s="107">
        <f>DEGREES(ATAN(0.373*(LOG(O134/M134)+0.29)))</f>
        <v/>
      </c>
      <c r="W134" s="107">
        <f>17.6+11*LOG(R134)</f>
        <v/>
      </c>
      <c r="X134" s="107">
        <f>IF(N134/100&lt;20, 30,IF(N134/100&lt;40,30+5/20*(N134/100-20),IF(N134/100&lt;120, 35+5/80*(N134/100-40), IF(N134/100&lt;200, 40+5/80*(N134/100-120),45))))</f>
        <v/>
      </c>
    </row>
    <row r="135">
      <c r="A135" t="n">
        <v>2.64</v>
      </c>
      <c r="B135" t="n">
        <v>0.303</v>
      </c>
      <c r="C135" t="n">
        <v>-4</v>
      </c>
      <c r="D135" t="n">
        <v>7</v>
      </c>
      <c r="E135" s="102" t="n">
        <v>0.8</v>
      </c>
      <c r="F135" s="102">
        <f>IF(C135=0,1,ABS(C135))</f>
        <v/>
      </c>
      <c r="G135" s="102">
        <f>+B135*1000+D135*(1-E135)</f>
        <v/>
      </c>
      <c r="H135" s="102">
        <f>+A136-A135</f>
        <v/>
      </c>
      <c r="I135" s="102">
        <f>+A135+H135/2</f>
        <v/>
      </c>
      <c r="J135" s="102">
        <f>IF(I135&lt;$B$1,17,19)</f>
        <v/>
      </c>
      <c r="K135" s="102">
        <f>+J135*I135</f>
        <v/>
      </c>
      <c r="L135" s="102">
        <f>IF(I135&lt;$B$1,0,9.81*(I135-$B$1))</f>
        <v/>
      </c>
      <c r="M135" s="105">
        <f>+K135-L135</f>
        <v/>
      </c>
      <c r="N135" s="105">
        <f>AVERAGE(B135:B136)*1000</f>
        <v/>
      </c>
      <c r="O135" s="105">
        <f>AVERAGE(G135:G136)</f>
        <v/>
      </c>
      <c r="P135" s="105">
        <f>AVERAGE(F135:F136)</f>
        <v/>
      </c>
      <c r="Q135" s="105">
        <f>AVERAGE(D135:D136)</f>
        <v/>
      </c>
      <c r="R135" s="106">
        <f>(O135-K135)/M135</f>
        <v/>
      </c>
      <c r="S135" s="105">
        <f>+P135/(O135-K135)*100</f>
        <v/>
      </c>
      <c r="T135" s="105">
        <f>+SQRT((3.47-LOG(R135))^2+(1.22+LOG(S135))^2)</f>
        <v/>
      </c>
      <c r="U135" s="39">
        <f>(IF(T135&lt;1.31, "gravelly sand to dense sand", IF(T135&lt;2.05, "sands", IF(T135&lt;2.6, "sand mixtures", IF(T135&lt;2.95, "silt mixtures", IF(T135&lt;3.6, "clays","organic clay"))))))</f>
        <v/>
      </c>
      <c r="V135" s="107">
        <f>DEGREES(ATAN(0.373*(LOG(O135/M135)+0.29)))</f>
        <v/>
      </c>
      <c r="W135" s="107">
        <f>17.6+11*LOG(R135)</f>
        <v/>
      </c>
      <c r="X135" s="107">
        <f>IF(N135/100&lt;20, 30,IF(N135/100&lt;40,30+5/20*(N135/100-20),IF(N135/100&lt;120, 35+5/80*(N135/100-40), IF(N135/100&lt;200, 40+5/80*(N135/100-120),45))))</f>
        <v/>
      </c>
    </row>
    <row r="136">
      <c r="A136" t="n">
        <v>2.66</v>
      </c>
      <c r="B136" t="n">
        <v>0.303</v>
      </c>
      <c r="C136" t="n">
        <v>-4</v>
      </c>
      <c r="D136" t="n">
        <v>8</v>
      </c>
      <c r="E136" s="102" t="n">
        <v>0.8</v>
      </c>
      <c r="F136" s="102">
        <f>IF(C136=0,1,ABS(C136))</f>
        <v/>
      </c>
      <c r="G136" s="102">
        <f>+B136*1000+D136*(1-E136)</f>
        <v/>
      </c>
      <c r="H136" s="102">
        <f>+A137-A136</f>
        <v/>
      </c>
      <c r="I136" s="102">
        <f>+A136+H136/2</f>
        <v/>
      </c>
      <c r="J136" s="102">
        <f>IF(I136&lt;$B$1,17,19)</f>
        <v/>
      </c>
      <c r="K136" s="102">
        <f>+J136*I136</f>
        <v/>
      </c>
      <c r="L136" s="102">
        <f>IF(I136&lt;$B$1,0,9.81*(I136-$B$1))</f>
        <v/>
      </c>
      <c r="M136" s="105">
        <f>+K136-L136</f>
        <v/>
      </c>
      <c r="N136" s="105">
        <f>AVERAGE(B136:B137)*1000</f>
        <v/>
      </c>
      <c r="O136" s="105">
        <f>AVERAGE(G136:G137)</f>
        <v/>
      </c>
      <c r="P136" s="105">
        <f>AVERAGE(F136:F137)</f>
        <v/>
      </c>
      <c r="Q136" s="105">
        <f>AVERAGE(D136:D137)</f>
        <v/>
      </c>
      <c r="R136" s="106">
        <f>(O136-K136)/M136</f>
        <v/>
      </c>
      <c r="S136" s="105">
        <f>+P136/(O136-K136)*100</f>
        <v/>
      </c>
      <c r="T136" s="105">
        <f>+SQRT((3.47-LOG(R136))^2+(1.22+LOG(S136))^2)</f>
        <v/>
      </c>
      <c r="U136" s="39">
        <f>(IF(T136&lt;1.31, "gravelly sand to dense sand", IF(T136&lt;2.05, "sands", IF(T136&lt;2.6, "sand mixtures", IF(T136&lt;2.95, "silt mixtures", IF(T136&lt;3.6, "clays","organic clay"))))))</f>
        <v/>
      </c>
      <c r="V136" s="107">
        <f>DEGREES(ATAN(0.373*(LOG(O136/M136)+0.29)))</f>
        <v/>
      </c>
      <c r="W136" s="107">
        <f>17.6+11*LOG(R136)</f>
        <v/>
      </c>
      <c r="X136" s="107">
        <f>IF(N136/100&lt;20, 30,IF(N136/100&lt;40,30+5/20*(N136/100-20),IF(N136/100&lt;120, 35+5/80*(N136/100-40), IF(N136/100&lt;200, 40+5/80*(N136/100-120),45))))</f>
        <v/>
      </c>
    </row>
    <row r="137">
      <c r="A137" t="n">
        <v>2.68</v>
      </c>
      <c r="B137" t="n">
        <v>0.303</v>
      </c>
      <c r="C137" t="n">
        <v>-4</v>
      </c>
      <c r="D137" t="n">
        <v>9</v>
      </c>
      <c r="E137" s="102" t="n">
        <v>0.8</v>
      </c>
      <c r="F137" s="102">
        <f>IF(C137=0,1,ABS(C137))</f>
        <v/>
      </c>
      <c r="G137" s="102">
        <f>+B137*1000+D137*(1-E137)</f>
        <v/>
      </c>
      <c r="H137" s="102">
        <f>+A138-A137</f>
        <v/>
      </c>
      <c r="I137" s="102">
        <f>+A137+H137/2</f>
        <v/>
      </c>
      <c r="J137" s="102">
        <f>IF(I137&lt;$B$1,17,19)</f>
        <v/>
      </c>
      <c r="K137" s="102">
        <f>+J137*I137</f>
        <v/>
      </c>
      <c r="L137" s="102">
        <f>IF(I137&lt;$B$1,0,9.81*(I137-$B$1))</f>
        <v/>
      </c>
      <c r="M137" s="105">
        <f>+K137-L137</f>
        <v/>
      </c>
      <c r="N137" s="105">
        <f>AVERAGE(B137:B138)*1000</f>
        <v/>
      </c>
      <c r="O137" s="105">
        <f>AVERAGE(G137:G138)</f>
        <v/>
      </c>
      <c r="P137" s="105">
        <f>AVERAGE(F137:F138)</f>
        <v/>
      </c>
      <c r="Q137" s="105">
        <f>AVERAGE(D137:D138)</f>
        <v/>
      </c>
      <c r="R137" s="106">
        <f>(O137-K137)/M137</f>
        <v/>
      </c>
      <c r="S137" s="105">
        <f>+P137/(O137-K137)*100</f>
        <v/>
      </c>
      <c r="T137" s="105">
        <f>+SQRT((3.47-LOG(R137))^2+(1.22+LOG(S137))^2)</f>
        <v/>
      </c>
      <c r="U137" s="39">
        <f>(IF(T137&lt;1.31, "gravelly sand to dense sand", IF(T137&lt;2.05, "sands", IF(T137&lt;2.6, "sand mixtures", IF(T137&lt;2.95, "silt mixtures", IF(T137&lt;3.6, "clays","organic clay"))))))</f>
        <v/>
      </c>
      <c r="V137" s="107">
        <f>DEGREES(ATAN(0.373*(LOG(O137/M137)+0.29)))</f>
        <v/>
      </c>
      <c r="W137" s="107">
        <f>17.6+11*LOG(R137)</f>
        <v/>
      </c>
      <c r="X137" s="107">
        <f>IF(N137/100&lt;20, 30,IF(N137/100&lt;40,30+5/20*(N137/100-20),IF(N137/100&lt;120, 35+5/80*(N137/100-40), IF(N137/100&lt;200, 40+5/80*(N137/100-120),45))))</f>
        <v/>
      </c>
    </row>
    <row r="138">
      <c r="A138" t="n">
        <v>2.7</v>
      </c>
      <c r="B138" t="n">
        <v>0.303</v>
      </c>
      <c r="C138" t="n">
        <v>-4</v>
      </c>
      <c r="D138" t="n">
        <v>9</v>
      </c>
      <c r="E138" s="102" t="n">
        <v>0.8</v>
      </c>
      <c r="F138" s="102">
        <f>IF(C138=0,1,ABS(C138))</f>
        <v/>
      </c>
      <c r="G138" s="102">
        <f>+B138*1000+D138*(1-E138)</f>
        <v/>
      </c>
      <c r="H138" s="102">
        <f>+A139-A138</f>
        <v/>
      </c>
      <c r="I138" s="102">
        <f>+A138+H138/2</f>
        <v/>
      </c>
      <c r="J138" s="102">
        <f>IF(I138&lt;$B$1,17,19)</f>
        <v/>
      </c>
      <c r="K138" s="102">
        <f>+J138*I138</f>
        <v/>
      </c>
      <c r="L138" s="102">
        <f>IF(I138&lt;$B$1,0,9.81*(I138-$B$1))</f>
        <v/>
      </c>
      <c r="M138" s="105">
        <f>+K138-L138</f>
        <v/>
      </c>
      <c r="N138" s="105">
        <f>AVERAGE(B138:B139)*1000</f>
        <v/>
      </c>
      <c r="O138" s="105">
        <f>AVERAGE(G138:G139)</f>
        <v/>
      </c>
      <c r="P138" s="105">
        <f>AVERAGE(F138:F139)</f>
        <v/>
      </c>
      <c r="Q138" s="105">
        <f>AVERAGE(D138:D139)</f>
        <v/>
      </c>
      <c r="R138" s="106">
        <f>(O138-K138)/M138</f>
        <v/>
      </c>
      <c r="S138" s="105">
        <f>+P138/(O138-K138)*100</f>
        <v/>
      </c>
      <c r="T138" s="105">
        <f>+SQRT((3.47-LOG(R138))^2+(1.22+LOG(S138))^2)</f>
        <v/>
      </c>
      <c r="U138" s="39">
        <f>(IF(T138&lt;1.31, "gravelly sand to dense sand", IF(T138&lt;2.05, "sands", IF(T138&lt;2.6, "sand mixtures", IF(T138&lt;2.95, "silt mixtures", IF(T138&lt;3.6, "clays","organic clay"))))))</f>
        <v/>
      </c>
      <c r="V138" s="107">
        <f>DEGREES(ATAN(0.373*(LOG(O138/M138)+0.29)))</f>
        <v/>
      </c>
      <c r="W138" s="107">
        <f>17.6+11*LOG(R138)</f>
        <v/>
      </c>
      <c r="X138" s="107">
        <f>IF(N138/100&lt;20, 30,IF(N138/100&lt;40,30+5/20*(N138/100-20),IF(N138/100&lt;120, 35+5/80*(N138/100-40), IF(N138/100&lt;200, 40+5/80*(N138/100-120),45))))</f>
        <v/>
      </c>
    </row>
    <row r="139">
      <c r="A139" t="n">
        <v>2.72</v>
      </c>
      <c r="B139" t="n">
        <v>0.303</v>
      </c>
      <c r="C139" t="n">
        <v>-4</v>
      </c>
      <c r="D139" t="n">
        <v>10</v>
      </c>
      <c r="E139" s="102" t="n">
        <v>0.8</v>
      </c>
      <c r="F139" s="102">
        <f>IF(C139=0,1,ABS(C139))</f>
        <v/>
      </c>
      <c r="G139" s="102">
        <f>+B139*1000+D139*(1-E139)</f>
        <v/>
      </c>
      <c r="H139" s="102">
        <f>+A140-A139</f>
        <v/>
      </c>
      <c r="I139" s="102">
        <f>+A139+H139/2</f>
        <v/>
      </c>
      <c r="J139" s="102">
        <f>IF(I139&lt;$B$1,17,19)</f>
        <v/>
      </c>
      <c r="K139" s="102">
        <f>+J139*I139</f>
        <v/>
      </c>
      <c r="L139" s="102">
        <f>IF(I139&lt;$B$1,0,9.81*(I139-$B$1))</f>
        <v/>
      </c>
      <c r="M139" s="105">
        <f>+K139-L139</f>
        <v/>
      </c>
      <c r="N139" s="105">
        <f>AVERAGE(B139:B140)*1000</f>
        <v/>
      </c>
      <c r="O139" s="105">
        <f>AVERAGE(G139:G140)</f>
        <v/>
      </c>
      <c r="P139" s="105">
        <f>AVERAGE(F139:F140)</f>
        <v/>
      </c>
      <c r="Q139" s="105">
        <f>AVERAGE(D139:D140)</f>
        <v/>
      </c>
      <c r="R139" s="106">
        <f>(O139-K139)/M139</f>
        <v/>
      </c>
      <c r="S139" s="105">
        <f>+P139/(O139-K139)*100</f>
        <v/>
      </c>
      <c r="T139" s="105">
        <f>+SQRT((3.47-LOG(R139))^2+(1.22+LOG(S139))^2)</f>
        <v/>
      </c>
      <c r="U139" s="39">
        <f>(IF(T139&lt;1.31, "gravelly sand to dense sand", IF(T139&lt;2.05, "sands", IF(T139&lt;2.6, "sand mixtures", IF(T139&lt;2.95, "silt mixtures", IF(T139&lt;3.6, "clays","organic clay"))))))</f>
        <v/>
      </c>
      <c r="V139" s="107">
        <f>DEGREES(ATAN(0.373*(LOG(O139/M139)+0.29)))</f>
        <v/>
      </c>
      <c r="W139" s="107">
        <f>17.6+11*LOG(R139)</f>
        <v/>
      </c>
      <c r="X139" s="107">
        <f>IF(N139/100&lt;20, 30,IF(N139/100&lt;40,30+5/20*(N139/100-20),IF(N139/100&lt;120, 35+5/80*(N139/100-40), IF(N139/100&lt;200, 40+5/80*(N139/100-120),45))))</f>
        <v/>
      </c>
    </row>
    <row r="140">
      <c r="A140" t="n">
        <v>2.74</v>
      </c>
      <c r="B140" t="n">
        <v>0.303</v>
      </c>
      <c r="C140" t="n">
        <v>-3</v>
      </c>
      <c r="D140" t="n">
        <v>10</v>
      </c>
      <c r="E140" s="102" t="n">
        <v>0.8</v>
      </c>
      <c r="F140" s="102">
        <f>IF(C140=0,1,ABS(C140))</f>
        <v/>
      </c>
      <c r="G140" s="102">
        <f>+B140*1000+D140*(1-E140)</f>
        <v/>
      </c>
      <c r="H140" s="102">
        <f>+A141-A140</f>
        <v/>
      </c>
      <c r="I140" s="102">
        <f>+A140+H140/2</f>
        <v/>
      </c>
      <c r="J140" s="102">
        <f>IF(I140&lt;$B$1,17,19)</f>
        <v/>
      </c>
      <c r="K140" s="102">
        <f>+J140*I140</f>
        <v/>
      </c>
      <c r="L140" s="102">
        <f>IF(I140&lt;$B$1,0,9.81*(I140-$B$1))</f>
        <v/>
      </c>
      <c r="M140" s="105">
        <f>+K140-L140</f>
        <v/>
      </c>
      <c r="N140" s="105">
        <f>AVERAGE(B140:B141)*1000</f>
        <v/>
      </c>
      <c r="O140" s="105">
        <f>AVERAGE(G140:G141)</f>
        <v/>
      </c>
      <c r="P140" s="105">
        <f>AVERAGE(F140:F141)</f>
        <v/>
      </c>
      <c r="Q140" s="105">
        <f>AVERAGE(D140:D141)</f>
        <v/>
      </c>
      <c r="R140" s="106">
        <f>(O140-K140)/M140</f>
        <v/>
      </c>
      <c r="S140" s="105">
        <f>+P140/(O140-K140)*100</f>
        <v/>
      </c>
      <c r="T140" s="105">
        <f>+SQRT((3.47-LOG(R140))^2+(1.22+LOG(S140))^2)</f>
        <v/>
      </c>
      <c r="U140" s="39">
        <f>(IF(T140&lt;1.31, "gravelly sand to dense sand", IF(T140&lt;2.05, "sands", IF(T140&lt;2.6, "sand mixtures", IF(T140&lt;2.95, "silt mixtures", IF(T140&lt;3.6, "clays","organic clay"))))))</f>
        <v/>
      </c>
      <c r="V140" s="107">
        <f>DEGREES(ATAN(0.373*(LOG(O140/M140)+0.29)))</f>
        <v/>
      </c>
      <c r="W140" s="107">
        <f>17.6+11*LOG(R140)</f>
        <v/>
      </c>
      <c r="X140" s="107">
        <f>IF(N140/100&lt;20, 30,IF(N140/100&lt;40,30+5/20*(N140/100-20),IF(N140/100&lt;120, 35+5/80*(N140/100-40), IF(N140/100&lt;200, 40+5/80*(N140/100-120),45))))</f>
        <v/>
      </c>
    </row>
    <row r="141">
      <c r="A141" t="n">
        <v>2.76</v>
      </c>
      <c r="B141" t="n">
        <v>0.303</v>
      </c>
      <c r="C141" t="n">
        <v>-3</v>
      </c>
      <c r="D141" t="n">
        <v>10</v>
      </c>
      <c r="E141" s="102" t="n">
        <v>0.8</v>
      </c>
      <c r="F141" s="102">
        <f>IF(C141=0,1,ABS(C141))</f>
        <v/>
      </c>
      <c r="G141" s="102">
        <f>+B141*1000+D141*(1-E141)</f>
        <v/>
      </c>
      <c r="H141" s="102">
        <f>+A142-A141</f>
        <v/>
      </c>
      <c r="I141" s="102">
        <f>+A141+H141/2</f>
        <v/>
      </c>
      <c r="J141" s="102">
        <f>IF(I141&lt;$B$1,17,19)</f>
        <v/>
      </c>
      <c r="K141" s="102">
        <f>+J141*I141</f>
        <v/>
      </c>
      <c r="L141" s="102">
        <f>IF(I141&lt;$B$1,0,9.81*(I141-$B$1))</f>
        <v/>
      </c>
      <c r="M141" s="105">
        <f>+K141-L141</f>
        <v/>
      </c>
      <c r="N141" s="105">
        <f>AVERAGE(B141:B142)*1000</f>
        <v/>
      </c>
      <c r="O141" s="105">
        <f>AVERAGE(G141:G142)</f>
        <v/>
      </c>
      <c r="P141" s="105">
        <f>AVERAGE(F141:F142)</f>
        <v/>
      </c>
      <c r="Q141" s="105">
        <f>AVERAGE(D141:D142)</f>
        <v/>
      </c>
      <c r="R141" s="106">
        <f>(O141-K141)/M141</f>
        <v/>
      </c>
      <c r="S141" s="105">
        <f>+P141/(O141-K141)*100</f>
        <v/>
      </c>
      <c r="T141" s="105">
        <f>+SQRT((3.47-LOG(R141))^2+(1.22+LOG(S141))^2)</f>
        <v/>
      </c>
      <c r="U141" s="39">
        <f>(IF(T141&lt;1.31, "gravelly sand to dense sand", IF(T141&lt;2.05, "sands", IF(T141&lt;2.6, "sand mixtures", IF(T141&lt;2.95, "silt mixtures", IF(T141&lt;3.6, "clays","organic clay"))))))</f>
        <v/>
      </c>
      <c r="V141" s="107">
        <f>DEGREES(ATAN(0.373*(LOG(O141/M141)+0.29)))</f>
        <v/>
      </c>
      <c r="W141" s="107">
        <f>17.6+11*LOG(R141)</f>
        <v/>
      </c>
      <c r="X141" s="107">
        <f>IF(N141/100&lt;20, 30,IF(N141/100&lt;40,30+5/20*(N141/100-20),IF(N141/100&lt;120, 35+5/80*(N141/100-40), IF(N141/100&lt;200, 40+5/80*(N141/100-120),45))))</f>
        <v/>
      </c>
    </row>
    <row r="142">
      <c r="A142" t="n">
        <v>2.78</v>
      </c>
      <c r="B142" t="n">
        <v>0.284</v>
      </c>
      <c r="C142" t="n">
        <v>-3</v>
      </c>
      <c r="D142" t="n">
        <v>11</v>
      </c>
      <c r="E142" s="102" t="n">
        <v>0.8</v>
      </c>
      <c r="F142" s="102">
        <f>IF(C142=0,1,ABS(C142))</f>
        <v/>
      </c>
      <c r="G142" s="102">
        <f>+B142*1000+D142*(1-E142)</f>
        <v/>
      </c>
      <c r="H142" s="102">
        <f>+A143-A142</f>
        <v/>
      </c>
      <c r="I142" s="102">
        <f>+A142+H142/2</f>
        <v/>
      </c>
      <c r="J142" s="102">
        <f>IF(I142&lt;$B$1,17,19)</f>
        <v/>
      </c>
      <c r="K142" s="102">
        <f>+J142*I142</f>
        <v/>
      </c>
      <c r="L142" s="102">
        <f>IF(I142&lt;$B$1,0,9.81*(I142-$B$1))</f>
        <v/>
      </c>
      <c r="M142" s="105">
        <f>+K142-L142</f>
        <v/>
      </c>
      <c r="N142" s="105">
        <f>AVERAGE(B142:B143)*1000</f>
        <v/>
      </c>
      <c r="O142" s="105">
        <f>AVERAGE(G142:G143)</f>
        <v/>
      </c>
      <c r="P142" s="105">
        <f>AVERAGE(F142:F143)</f>
        <v/>
      </c>
      <c r="Q142" s="105">
        <f>AVERAGE(D142:D143)</f>
        <v/>
      </c>
      <c r="R142" s="106">
        <f>(O142-K142)/M142</f>
        <v/>
      </c>
      <c r="S142" s="105">
        <f>+P142/(O142-K142)*100</f>
        <v/>
      </c>
      <c r="T142" s="105">
        <f>+SQRT((3.47-LOG(R142))^2+(1.22+LOG(S142))^2)</f>
        <v/>
      </c>
      <c r="U142" s="39">
        <f>(IF(T142&lt;1.31, "gravelly sand to dense sand", IF(T142&lt;2.05, "sands", IF(T142&lt;2.6, "sand mixtures", IF(T142&lt;2.95, "silt mixtures", IF(T142&lt;3.6, "clays","organic clay"))))))</f>
        <v/>
      </c>
      <c r="V142" s="107">
        <f>DEGREES(ATAN(0.373*(LOG(O142/M142)+0.29)))</f>
        <v/>
      </c>
      <c r="W142" s="107">
        <f>17.6+11*LOG(R142)</f>
        <v/>
      </c>
      <c r="X142" s="107">
        <f>IF(N142/100&lt;20, 30,IF(N142/100&lt;40,30+5/20*(N142/100-20),IF(N142/100&lt;120, 35+5/80*(N142/100-40), IF(N142/100&lt;200, 40+5/80*(N142/100-120),45))))</f>
        <v/>
      </c>
    </row>
    <row r="143">
      <c r="A143" t="n">
        <v>2.8</v>
      </c>
      <c r="B143" t="n">
        <v>0.284</v>
      </c>
      <c r="C143" t="n">
        <v>-3</v>
      </c>
      <c r="D143" t="n">
        <v>12</v>
      </c>
      <c r="E143" s="102" t="n">
        <v>0.8</v>
      </c>
      <c r="F143" s="102">
        <f>IF(C143=0,1,ABS(C143))</f>
        <v/>
      </c>
      <c r="G143" s="102">
        <f>+B143*1000+D143*(1-E143)</f>
        <v/>
      </c>
      <c r="H143" s="102">
        <f>+A144-A143</f>
        <v/>
      </c>
      <c r="I143" s="102">
        <f>+A143+H143/2</f>
        <v/>
      </c>
      <c r="J143" s="102">
        <f>IF(I143&lt;$B$1,17,19)</f>
        <v/>
      </c>
      <c r="K143" s="102">
        <f>+J143*I143</f>
        <v/>
      </c>
      <c r="L143" s="102">
        <f>IF(I143&lt;$B$1,0,9.81*(I143-$B$1))</f>
        <v/>
      </c>
      <c r="M143" s="105">
        <f>+K143-L143</f>
        <v/>
      </c>
      <c r="N143" s="105">
        <f>AVERAGE(B143:B144)*1000</f>
        <v/>
      </c>
      <c r="O143" s="105">
        <f>AVERAGE(G143:G144)</f>
        <v/>
      </c>
      <c r="P143" s="105">
        <f>AVERAGE(F143:F144)</f>
        <v/>
      </c>
      <c r="Q143" s="105">
        <f>AVERAGE(D143:D144)</f>
        <v/>
      </c>
      <c r="R143" s="106">
        <f>(O143-K143)/M143</f>
        <v/>
      </c>
      <c r="S143" s="105">
        <f>+P143/(O143-K143)*100</f>
        <v/>
      </c>
      <c r="T143" s="105">
        <f>+SQRT((3.47-LOG(R143))^2+(1.22+LOG(S143))^2)</f>
        <v/>
      </c>
      <c r="U143" s="39">
        <f>(IF(T143&lt;1.31, "gravelly sand to dense sand", IF(T143&lt;2.05, "sands", IF(T143&lt;2.6, "sand mixtures", IF(T143&lt;2.95, "silt mixtures", IF(T143&lt;3.6, "clays","organic clay"))))))</f>
        <v/>
      </c>
      <c r="V143" s="107">
        <f>DEGREES(ATAN(0.373*(LOG(O143/M143)+0.29)))</f>
        <v/>
      </c>
      <c r="W143" s="107">
        <f>17.6+11*LOG(R143)</f>
        <v/>
      </c>
      <c r="X143" s="107">
        <f>IF(N143/100&lt;20, 30,IF(N143/100&lt;40,30+5/20*(N143/100-20),IF(N143/100&lt;120, 35+5/80*(N143/100-40), IF(N143/100&lt;200, 40+5/80*(N143/100-120),45))))</f>
        <v/>
      </c>
    </row>
    <row r="144">
      <c r="A144" t="n">
        <v>2.82</v>
      </c>
      <c r="B144" t="n">
        <v>0.284</v>
      </c>
      <c r="C144" t="n">
        <v>-3</v>
      </c>
      <c r="D144" t="n">
        <v>12</v>
      </c>
      <c r="E144" s="102" t="n">
        <v>0.8</v>
      </c>
      <c r="F144" s="102">
        <f>IF(C144=0,1,ABS(C144))</f>
        <v/>
      </c>
      <c r="G144" s="102">
        <f>+B144*1000+D144*(1-E144)</f>
        <v/>
      </c>
      <c r="H144" s="102">
        <f>+A145-A144</f>
        <v/>
      </c>
      <c r="I144" s="102">
        <f>+A144+H144/2</f>
        <v/>
      </c>
      <c r="J144" s="102">
        <f>IF(I144&lt;$B$1,17,19)</f>
        <v/>
      </c>
      <c r="K144" s="102">
        <f>+J144*I144</f>
        <v/>
      </c>
      <c r="L144" s="102">
        <f>IF(I144&lt;$B$1,0,9.81*(I144-$B$1))</f>
        <v/>
      </c>
      <c r="M144" s="105">
        <f>+K144-L144</f>
        <v/>
      </c>
      <c r="N144" s="105">
        <f>AVERAGE(B144:B145)*1000</f>
        <v/>
      </c>
      <c r="O144" s="105">
        <f>AVERAGE(G144:G145)</f>
        <v/>
      </c>
      <c r="P144" s="105">
        <f>AVERAGE(F144:F145)</f>
        <v/>
      </c>
      <c r="Q144" s="105">
        <f>AVERAGE(D144:D145)</f>
        <v/>
      </c>
      <c r="R144" s="106">
        <f>(O144-K144)/M144</f>
        <v/>
      </c>
      <c r="S144" s="105">
        <f>+P144/(O144-K144)*100</f>
        <v/>
      </c>
      <c r="T144" s="105">
        <f>+SQRT((3.47-LOG(R144))^2+(1.22+LOG(S144))^2)</f>
        <v/>
      </c>
      <c r="U144" s="39">
        <f>(IF(T144&lt;1.31, "gravelly sand to dense sand", IF(T144&lt;2.05, "sands", IF(T144&lt;2.6, "sand mixtures", IF(T144&lt;2.95, "silt mixtures", IF(T144&lt;3.6, "clays","organic clay"))))))</f>
        <v/>
      </c>
      <c r="V144" s="107">
        <f>DEGREES(ATAN(0.373*(LOG(O144/M144)+0.29)))</f>
        <v/>
      </c>
      <c r="W144" s="107">
        <f>17.6+11*LOG(R144)</f>
        <v/>
      </c>
      <c r="X144" s="107">
        <f>IF(N144/100&lt;20, 30,IF(N144/100&lt;40,30+5/20*(N144/100-20),IF(N144/100&lt;120, 35+5/80*(N144/100-40), IF(N144/100&lt;200, 40+5/80*(N144/100-120),45))))</f>
        <v/>
      </c>
    </row>
    <row r="145">
      <c r="A145" t="n">
        <v>2.84</v>
      </c>
      <c r="B145" t="n">
        <v>0.284</v>
      </c>
      <c r="C145" t="n">
        <v>-3</v>
      </c>
      <c r="D145" t="n">
        <v>12</v>
      </c>
      <c r="E145" s="102" t="n">
        <v>0.8</v>
      </c>
      <c r="F145" s="102">
        <f>IF(C145=0,1,ABS(C145))</f>
        <v/>
      </c>
      <c r="G145" s="102">
        <f>+B145*1000+D145*(1-E145)</f>
        <v/>
      </c>
      <c r="H145" s="102">
        <f>+A146-A145</f>
        <v/>
      </c>
      <c r="I145" s="102">
        <f>+A145+H145/2</f>
        <v/>
      </c>
      <c r="J145" s="102">
        <f>IF(I145&lt;$B$1,17,19)</f>
        <v/>
      </c>
      <c r="K145" s="102">
        <f>+J145*I145</f>
        <v/>
      </c>
      <c r="L145" s="102">
        <f>IF(I145&lt;$B$1,0,9.81*(I145-$B$1))</f>
        <v/>
      </c>
      <c r="M145" s="105">
        <f>+K145-L145</f>
        <v/>
      </c>
      <c r="N145" s="105">
        <f>AVERAGE(B145:B146)*1000</f>
        <v/>
      </c>
      <c r="O145" s="105">
        <f>AVERAGE(G145:G146)</f>
        <v/>
      </c>
      <c r="P145" s="105">
        <f>AVERAGE(F145:F146)</f>
        <v/>
      </c>
      <c r="Q145" s="105">
        <f>AVERAGE(D145:D146)</f>
        <v/>
      </c>
      <c r="R145" s="106">
        <f>(O145-K145)/M145</f>
        <v/>
      </c>
      <c r="S145" s="105">
        <f>+P145/(O145-K145)*100</f>
        <v/>
      </c>
      <c r="T145" s="105">
        <f>+SQRT((3.47-LOG(R145))^2+(1.22+LOG(S145))^2)</f>
        <v/>
      </c>
      <c r="U145" s="39">
        <f>(IF(T145&lt;1.31, "gravelly sand to dense sand", IF(T145&lt;2.05, "sands", IF(T145&lt;2.6, "sand mixtures", IF(T145&lt;2.95, "silt mixtures", IF(T145&lt;3.6, "clays","organic clay"))))))</f>
        <v/>
      </c>
      <c r="V145" s="107">
        <f>DEGREES(ATAN(0.373*(LOG(O145/M145)+0.29)))</f>
        <v/>
      </c>
      <c r="W145" s="107">
        <f>17.6+11*LOG(R145)</f>
        <v/>
      </c>
      <c r="X145" s="107">
        <f>IF(N145/100&lt;20, 30,IF(N145/100&lt;40,30+5/20*(N145/100-20),IF(N145/100&lt;120, 35+5/80*(N145/100-40), IF(N145/100&lt;200, 40+5/80*(N145/100-120),45))))</f>
        <v/>
      </c>
    </row>
    <row r="146">
      <c r="A146" t="n">
        <v>2.86</v>
      </c>
      <c r="B146" t="n">
        <v>0.284</v>
      </c>
      <c r="C146" t="n">
        <v>-3</v>
      </c>
      <c r="D146" t="n">
        <v>12</v>
      </c>
      <c r="E146" s="102" t="n">
        <v>0.8</v>
      </c>
      <c r="F146" s="102">
        <f>IF(C146=0,1,ABS(C146))</f>
        <v/>
      </c>
      <c r="G146" s="102">
        <f>+B146*1000+D146*(1-E146)</f>
        <v/>
      </c>
      <c r="H146" s="102">
        <f>+A147-A146</f>
        <v/>
      </c>
      <c r="I146" s="102">
        <f>+A146+H146/2</f>
        <v/>
      </c>
      <c r="J146" s="102">
        <f>IF(I146&lt;$B$1,17,19)</f>
        <v/>
      </c>
      <c r="K146" s="102">
        <f>+J146*I146</f>
        <v/>
      </c>
      <c r="L146" s="102">
        <f>IF(I146&lt;$B$1,0,9.81*(I146-$B$1))</f>
        <v/>
      </c>
      <c r="M146" s="105">
        <f>+K146-L146</f>
        <v/>
      </c>
      <c r="N146" s="105">
        <f>AVERAGE(B146:B147)*1000</f>
        <v/>
      </c>
      <c r="O146" s="105">
        <f>AVERAGE(G146:G147)</f>
        <v/>
      </c>
      <c r="P146" s="105">
        <f>AVERAGE(F146:F147)</f>
        <v/>
      </c>
      <c r="Q146" s="105">
        <f>AVERAGE(D146:D147)</f>
        <v/>
      </c>
      <c r="R146" s="106">
        <f>(O146-K146)/M146</f>
        <v/>
      </c>
      <c r="S146" s="105">
        <f>+P146/(O146-K146)*100</f>
        <v/>
      </c>
      <c r="T146" s="105">
        <f>+SQRT((3.47-LOG(R146))^2+(1.22+LOG(S146))^2)</f>
        <v/>
      </c>
      <c r="U146" s="39">
        <f>(IF(T146&lt;1.31, "gravelly sand to dense sand", IF(T146&lt;2.05, "sands", IF(T146&lt;2.6, "sand mixtures", IF(T146&lt;2.95, "silt mixtures", IF(T146&lt;3.6, "clays","organic clay"))))))</f>
        <v/>
      </c>
      <c r="V146" s="107">
        <f>DEGREES(ATAN(0.373*(LOG(O146/M146)+0.29)))</f>
        <v/>
      </c>
      <c r="W146" s="107">
        <f>17.6+11*LOG(R146)</f>
        <v/>
      </c>
      <c r="X146" s="107">
        <f>IF(N146/100&lt;20, 30,IF(N146/100&lt;40,30+5/20*(N146/100-20),IF(N146/100&lt;120, 35+5/80*(N146/100-40), IF(N146/100&lt;200, 40+5/80*(N146/100-120),45))))</f>
        <v/>
      </c>
    </row>
    <row r="147">
      <c r="A147" t="n">
        <v>2.88</v>
      </c>
      <c r="B147" t="n">
        <v>0.284</v>
      </c>
      <c r="C147" t="n">
        <v>-3</v>
      </c>
      <c r="D147" t="n">
        <v>14</v>
      </c>
      <c r="E147" s="102" t="n">
        <v>0.8</v>
      </c>
      <c r="F147" s="102">
        <f>IF(C147=0,1,ABS(C147))</f>
        <v/>
      </c>
      <c r="G147" s="102">
        <f>+B147*1000+D147*(1-E147)</f>
        <v/>
      </c>
      <c r="H147" s="102">
        <f>+A148-A147</f>
        <v/>
      </c>
      <c r="I147" s="102">
        <f>+A147+H147/2</f>
        <v/>
      </c>
      <c r="J147" s="102">
        <f>IF(I147&lt;$B$1,17,19)</f>
        <v/>
      </c>
      <c r="K147" s="102">
        <f>+J147*I147</f>
        <v/>
      </c>
      <c r="L147" s="102">
        <f>IF(I147&lt;$B$1,0,9.81*(I147-$B$1))</f>
        <v/>
      </c>
      <c r="M147" s="105">
        <f>+K147-L147</f>
        <v/>
      </c>
      <c r="N147" s="105">
        <f>AVERAGE(B147:B148)*1000</f>
        <v/>
      </c>
      <c r="O147" s="105">
        <f>AVERAGE(G147:G148)</f>
        <v/>
      </c>
      <c r="P147" s="105">
        <f>AVERAGE(F147:F148)</f>
        <v/>
      </c>
      <c r="Q147" s="105">
        <f>AVERAGE(D147:D148)</f>
        <v/>
      </c>
      <c r="R147" s="106">
        <f>(O147-K147)/M147</f>
        <v/>
      </c>
      <c r="S147" s="105">
        <f>+P147/(O147-K147)*100</f>
        <v/>
      </c>
      <c r="T147" s="105">
        <f>+SQRT((3.47-LOG(R147))^2+(1.22+LOG(S147))^2)</f>
        <v/>
      </c>
      <c r="U147" s="39">
        <f>(IF(T147&lt;1.31, "gravelly sand to dense sand", IF(T147&lt;2.05, "sands", IF(T147&lt;2.6, "sand mixtures", IF(T147&lt;2.95, "silt mixtures", IF(T147&lt;3.6, "clays","organic clay"))))))</f>
        <v/>
      </c>
      <c r="V147" s="107">
        <f>DEGREES(ATAN(0.373*(LOG(O147/M147)+0.29)))</f>
        <v/>
      </c>
      <c r="W147" s="107">
        <f>17.6+11*LOG(R147)</f>
        <v/>
      </c>
      <c r="X147" s="107">
        <f>IF(N147/100&lt;20, 30,IF(N147/100&lt;40,30+5/20*(N147/100-20),IF(N147/100&lt;120, 35+5/80*(N147/100-40), IF(N147/100&lt;200, 40+5/80*(N147/100-120),45))))</f>
        <v/>
      </c>
    </row>
    <row r="148">
      <c r="A148" t="n">
        <v>2.9</v>
      </c>
      <c r="B148" t="n">
        <v>0.284</v>
      </c>
      <c r="C148" t="n">
        <v>-4</v>
      </c>
      <c r="D148" t="n">
        <v>14</v>
      </c>
      <c r="E148" s="102" t="n">
        <v>0.8</v>
      </c>
      <c r="F148" s="102">
        <f>IF(C148=0,1,ABS(C148))</f>
        <v/>
      </c>
      <c r="G148" s="102">
        <f>+B148*1000+D148*(1-E148)</f>
        <v/>
      </c>
      <c r="H148" s="102">
        <f>+A149-A148</f>
        <v/>
      </c>
      <c r="I148" s="102">
        <f>+A148+H148/2</f>
        <v/>
      </c>
      <c r="J148" s="102">
        <f>IF(I148&lt;$B$1,17,19)</f>
        <v/>
      </c>
      <c r="K148" s="102">
        <f>+J148*I148</f>
        <v/>
      </c>
      <c r="L148" s="102">
        <f>IF(I148&lt;$B$1,0,9.81*(I148-$B$1))</f>
        <v/>
      </c>
      <c r="M148" s="105">
        <f>+K148-L148</f>
        <v/>
      </c>
      <c r="N148" s="105">
        <f>AVERAGE(B148:B149)*1000</f>
        <v/>
      </c>
      <c r="O148" s="105">
        <f>AVERAGE(G148:G149)</f>
        <v/>
      </c>
      <c r="P148" s="105">
        <f>AVERAGE(F148:F149)</f>
        <v/>
      </c>
      <c r="Q148" s="105">
        <f>AVERAGE(D148:D149)</f>
        <v/>
      </c>
      <c r="R148" s="106">
        <f>(O148-K148)/M148</f>
        <v/>
      </c>
      <c r="S148" s="105">
        <f>+P148/(O148-K148)*100</f>
        <v/>
      </c>
      <c r="T148" s="105">
        <f>+SQRT((3.47-LOG(R148))^2+(1.22+LOG(S148))^2)</f>
        <v/>
      </c>
      <c r="U148" s="39">
        <f>(IF(T148&lt;1.31, "gravelly sand to dense sand", IF(T148&lt;2.05, "sands", IF(T148&lt;2.6, "sand mixtures", IF(T148&lt;2.95, "silt mixtures", IF(T148&lt;3.6, "clays","organic clay"))))))</f>
        <v/>
      </c>
      <c r="V148" s="107">
        <f>DEGREES(ATAN(0.373*(LOG(O148/M148)+0.29)))</f>
        <v/>
      </c>
      <c r="W148" s="107">
        <f>17.6+11*LOG(R148)</f>
        <v/>
      </c>
      <c r="X148" s="107">
        <f>IF(N148/100&lt;20, 30,IF(N148/100&lt;40,30+5/20*(N148/100-20),IF(N148/100&lt;120, 35+5/80*(N148/100-40), IF(N148/100&lt;200, 40+5/80*(N148/100-120),45))))</f>
        <v/>
      </c>
    </row>
    <row r="149">
      <c r="A149" t="n">
        <v>2.92</v>
      </c>
      <c r="B149" t="n">
        <v>0.284</v>
      </c>
      <c r="C149" t="n">
        <v>-4</v>
      </c>
      <c r="D149" t="n">
        <v>15</v>
      </c>
      <c r="E149" s="102" t="n">
        <v>0.8</v>
      </c>
      <c r="F149" s="102">
        <f>IF(C149=0,1,ABS(C149))</f>
        <v/>
      </c>
      <c r="G149" s="102">
        <f>+B149*1000+D149*(1-E149)</f>
        <v/>
      </c>
      <c r="H149" s="102">
        <f>+A150-A149</f>
        <v/>
      </c>
      <c r="I149" s="102">
        <f>+A149+H149/2</f>
        <v/>
      </c>
      <c r="J149" s="102">
        <f>IF(I149&lt;$B$1,17,19)</f>
        <v/>
      </c>
      <c r="K149" s="102">
        <f>+J149*I149</f>
        <v/>
      </c>
      <c r="L149" s="102">
        <f>IF(I149&lt;$B$1,0,9.81*(I149-$B$1))</f>
        <v/>
      </c>
      <c r="M149" s="105">
        <f>+K149-L149</f>
        <v/>
      </c>
      <c r="N149" s="105">
        <f>AVERAGE(B149:B150)*1000</f>
        <v/>
      </c>
      <c r="O149" s="105">
        <f>AVERAGE(G149:G150)</f>
        <v/>
      </c>
      <c r="P149" s="105">
        <f>AVERAGE(F149:F150)</f>
        <v/>
      </c>
      <c r="Q149" s="105">
        <f>AVERAGE(D149:D150)</f>
        <v/>
      </c>
      <c r="R149" s="106">
        <f>(O149-K149)/M149</f>
        <v/>
      </c>
      <c r="S149" s="105">
        <f>+P149/(O149-K149)*100</f>
        <v/>
      </c>
      <c r="T149" s="105">
        <f>+SQRT((3.47-LOG(R149))^2+(1.22+LOG(S149))^2)</f>
        <v/>
      </c>
      <c r="U149" s="39">
        <f>(IF(T149&lt;1.31, "gravelly sand to dense sand", IF(T149&lt;2.05, "sands", IF(T149&lt;2.6, "sand mixtures", IF(T149&lt;2.95, "silt mixtures", IF(T149&lt;3.6, "clays","organic clay"))))))</f>
        <v/>
      </c>
      <c r="V149" s="107">
        <f>DEGREES(ATAN(0.373*(LOG(O149/M149)+0.29)))</f>
        <v/>
      </c>
      <c r="W149" s="107">
        <f>17.6+11*LOG(R149)</f>
        <v/>
      </c>
      <c r="X149" s="107">
        <f>IF(N149/100&lt;20, 30,IF(N149/100&lt;40,30+5/20*(N149/100-20),IF(N149/100&lt;120, 35+5/80*(N149/100-40), IF(N149/100&lt;200, 40+5/80*(N149/100-120),45))))</f>
        <v/>
      </c>
    </row>
    <row r="150">
      <c r="A150" t="n">
        <v>2.94</v>
      </c>
      <c r="B150" t="n">
        <v>0.284</v>
      </c>
      <c r="C150" t="n">
        <v>-4</v>
      </c>
      <c r="D150" t="n">
        <v>16</v>
      </c>
      <c r="E150" s="102" t="n">
        <v>0.8</v>
      </c>
      <c r="F150" s="102">
        <f>IF(C150=0,1,ABS(C150))</f>
        <v/>
      </c>
      <c r="G150" s="102">
        <f>+B150*1000+D150*(1-E150)</f>
        <v/>
      </c>
      <c r="H150" s="102">
        <f>+A151-A150</f>
        <v/>
      </c>
      <c r="I150" s="102">
        <f>+A150+H150/2</f>
        <v/>
      </c>
      <c r="J150" s="102">
        <f>IF(I150&lt;$B$1,17,19)</f>
        <v/>
      </c>
      <c r="K150" s="102">
        <f>+J150*I150</f>
        <v/>
      </c>
      <c r="L150" s="102">
        <f>IF(I150&lt;$B$1,0,9.81*(I150-$B$1))</f>
        <v/>
      </c>
      <c r="M150" s="105">
        <f>+K150-L150</f>
        <v/>
      </c>
      <c r="N150" s="105">
        <f>AVERAGE(B150:B151)*1000</f>
        <v/>
      </c>
      <c r="O150" s="105">
        <f>AVERAGE(G150:G151)</f>
        <v/>
      </c>
      <c r="P150" s="105">
        <f>AVERAGE(F150:F151)</f>
        <v/>
      </c>
      <c r="Q150" s="105">
        <f>AVERAGE(D150:D151)</f>
        <v/>
      </c>
      <c r="R150" s="106">
        <f>(O150-K150)/M150</f>
        <v/>
      </c>
      <c r="S150" s="105">
        <f>+P150/(O150-K150)*100</f>
        <v/>
      </c>
      <c r="T150" s="105">
        <f>+SQRT((3.47-LOG(R150))^2+(1.22+LOG(S150))^2)</f>
        <v/>
      </c>
      <c r="U150" s="39">
        <f>(IF(T150&lt;1.31, "gravelly sand to dense sand", IF(T150&lt;2.05, "sands", IF(T150&lt;2.6, "sand mixtures", IF(T150&lt;2.95, "silt mixtures", IF(T150&lt;3.6, "clays","organic clay"))))))</f>
        <v/>
      </c>
      <c r="V150" s="107">
        <f>DEGREES(ATAN(0.373*(LOG(O150/M150)+0.29)))</f>
        <v/>
      </c>
      <c r="W150" s="107">
        <f>17.6+11*LOG(R150)</f>
        <v/>
      </c>
      <c r="X150" s="107">
        <f>IF(N150/100&lt;20, 30,IF(N150/100&lt;40,30+5/20*(N150/100-20),IF(N150/100&lt;120, 35+5/80*(N150/100-40), IF(N150/100&lt;200, 40+5/80*(N150/100-120),45))))</f>
        <v/>
      </c>
    </row>
    <row r="151">
      <c r="A151" t="n">
        <v>2.96</v>
      </c>
      <c r="B151" t="n">
        <v>0.284</v>
      </c>
      <c r="C151" t="n">
        <v>-3</v>
      </c>
      <c r="D151" t="n">
        <v>16</v>
      </c>
      <c r="E151" s="102" t="n">
        <v>0.8</v>
      </c>
      <c r="F151" s="102">
        <f>IF(C151=0,1,ABS(C151))</f>
        <v/>
      </c>
      <c r="G151" s="102">
        <f>+B151*1000+D151*(1-E151)</f>
        <v/>
      </c>
      <c r="H151" s="102">
        <f>+A152-A151</f>
        <v/>
      </c>
      <c r="I151" s="102">
        <f>+A151+H151/2</f>
        <v/>
      </c>
      <c r="J151" s="102">
        <f>IF(I151&lt;$B$1,17,19)</f>
        <v/>
      </c>
      <c r="K151" s="102">
        <f>+J151*I151</f>
        <v/>
      </c>
      <c r="L151" s="102">
        <f>IF(I151&lt;$B$1,0,9.81*(I151-$B$1))</f>
        <v/>
      </c>
      <c r="M151" s="105">
        <f>+K151-L151</f>
        <v/>
      </c>
      <c r="N151" s="105">
        <f>AVERAGE(B151:B152)*1000</f>
        <v/>
      </c>
      <c r="O151" s="105">
        <f>AVERAGE(G151:G152)</f>
        <v/>
      </c>
      <c r="P151" s="105">
        <f>AVERAGE(F151:F152)</f>
        <v/>
      </c>
      <c r="Q151" s="105">
        <f>AVERAGE(D151:D152)</f>
        <v/>
      </c>
      <c r="R151" s="106">
        <f>(O151-K151)/M151</f>
        <v/>
      </c>
      <c r="S151" s="105">
        <f>+P151/(O151-K151)*100</f>
        <v/>
      </c>
      <c r="T151" s="105">
        <f>+SQRT((3.47-LOG(R151))^2+(1.22+LOG(S151))^2)</f>
        <v/>
      </c>
      <c r="U151" s="39">
        <f>(IF(T151&lt;1.31, "gravelly sand to dense sand", IF(T151&lt;2.05, "sands", IF(T151&lt;2.6, "sand mixtures", IF(T151&lt;2.95, "silt mixtures", IF(T151&lt;3.6, "clays","organic clay"))))))</f>
        <v/>
      </c>
      <c r="V151" s="107">
        <f>DEGREES(ATAN(0.373*(LOG(O151/M151)+0.29)))</f>
        <v/>
      </c>
      <c r="W151" s="107">
        <f>17.6+11*LOG(R151)</f>
        <v/>
      </c>
      <c r="X151" s="107">
        <f>IF(N151/100&lt;20, 30,IF(N151/100&lt;40,30+5/20*(N151/100-20),IF(N151/100&lt;120, 35+5/80*(N151/100-40), IF(N151/100&lt;200, 40+5/80*(N151/100-120),45))))</f>
        <v/>
      </c>
    </row>
    <row r="152">
      <c r="A152" t="n">
        <v>2.98</v>
      </c>
      <c r="B152" t="n">
        <v>0.284</v>
      </c>
      <c r="C152" t="n">
        <v>-3</v>
      </c>
      <c r="D152" t="n">
        <v>17</v>
      </c>
      <c r="E152" s="102" t="n">
        <v>0.8</v>
      </c>
      <c r="F152" s="102">
        <f>IF(C152=0,1,ABS(C152))</f>
        <v/>
      </c>
      <c r="G152" s="102">
        <f>+B152*1000+D152*(1-E152)</f>
        <v/>
      </c>
      <c r="H152" s="102">
        <f>+A153-A152</f>
        <v/>
      </c>
      <c r="I152" s="102">
        <f>+A152+H152/2</f>
        <v/>
      </c>
      <c r="J152" s="102">
        <f>IF(I152&lt;$B$1,17,19)</f>
        <v/>
      </c>
      <c r="K152" s="102">
        <f>+J152*I152</f>
        <v/>
      </c>
      <c r="L152" s="102">
        <f>IF(I152&lt;$B$1,0,9.81*(I152-$B$1))</f>
        <v/>
      </c>
      <c r="M152" s="105">
        <f>+K152-L152</f>
        <v/>
      </c>
      <c r="N152" s="105">
        <f>AVERAGE(B152:B153)*1000</f>
        <v/>
      </c>
      <c r="O152" s="105">
        <f>AVERAGE(G152:G153)</f>
        <v/>
      </c>
      <c r="P152" s="105">
        <f>AVERAGE(F152:F153)</f>
        <v/>
      </c>
      <c r="Q152" s="105">
        <f>AVERAGE(D152:D153)</f>
        <v/>
      </c>
      <c r="R152" s="106">
        <f>(O152-K152)/M152</f>
        <v/>
      </c>
      <c r="S152" s="105">
        <f>+P152/(O152-K152)*100</f>
        <v/>
      </c>
      <c r="T152" s="105">
        <f>+SQRT((3.47-LOG(R152))^2+(1.22+LOG(S152))^2)</f>
        <v/>
      </c>
      <c r="U152" s="39">
        <f>(IF(T152&lt;1.31, "gravelly sand to dense sand", IF(T152&lt;2.05, "sands", IF(T152&lt;2.6, "sand mixtures", IF(T152&lt;2.95, "silt mixtures", IF(T152&lt;3.6, "clays","organic clay"))))))</f>
        <v/>
      </c>
      <c r="V152" s="107">
        <f>DEGREES(ATAN(0.373*(LOG(O152/M152)+0.29)))</f>
        <v/>
      </c>
      <c r="W152" s="107">
        <f>17.6+11*LOG(R152)</f>
        <v/>
      </c>
      <c r="X152" s="107">
        <f>IF(N152/100&lt;20, 30,IF(N152/100&lt;40,30+5/20*(N152/100-20),IF(N152/100&lt;120, 35+5/80*(N152/100-40), IF(N152/100&lt;200, 40+5/80*(N152/100-120),45))))</f>
        <v/>
      </c>
    </row>
    <row r="153">
      <c r="A153" t="n">
        <v>3</v>
      </c>
      <c r="B153" t="n">
        <v>0.284</v>
      </c>
      <c r="C153" t="n">
        <v>-3</v>
      </c>
      <c r="D153" t="n">
        <v>18</v>
      </c>
      <c r="E153" s="102" t="n">
        <v>0.8</v>
      </c>
      <c r="F153" s="102">
        <f>IF(C153=0,1,ABS(C153))</f>
        <v/>
      </c>
      <c r="G153" s="102">
        <f>+B153*1000+D153*(1-E153)</f>
        <v/>
      </c>
      <c r="H153" s="102">
        <f>+A154-A153</f>
        <v/>
      </c>
      <c r="I153" s="102">
        <f>+A153+H153/2</f>
        <v/>
      </c>
      <c r="J153" s="102">
        <f>IF(I153&lt;$B$1,17,19)</f>
        <v/>
      </c>
      <c r="K153" s="102">
        <f>+J153*I153</f>
        <v/>
      </c>
      <c r="L153" s="102">
        <f>IF(I153&lt;$B$1,0,9.81*(I153-$B$1))</f>
        <v/>
      </c>
      <c r="M153" s="105">
        <f>+K153-L153</f>
        <v/>
      </c>
      <c r="N153" s="105">
        <f>AVERAGE(B153:B154)*1000</f>
        <v/>
      </c>
      <c r="O153" s="105">
        <f>AVERAGE(G153:G154)</f>
        <v/>
      </c>
      <c r="P153" s="105">
        <f>AVERAGE(F153:F154)</f>
        <v/>
      </c>
      <c r="Q153" s="105">
        <f>AVERAGE(D153:D154)</f>
        <v/>
      </c>
      <c r="R153" s="106">
        <f>(O153-K153)/M153</f>
        <v/>
      </c>
      <c r="S153" s="105">
        <f>+P153/(O153-K153)*100</f>
        <v/>
      </c>
      <c r="T153" s="105">
        <f>+SQRT((3.47-LOG(R153))^2+(1.22+LOG(S153))^2)</f>
        <v/>
      </c>
      <c r="U153" s="39">
        <f>(IF(T153&lt;1.31, "gravelly sand to dense sand", IF(T153&lt;2.05, "sands", IF(T153&lt;2.6, "sand mixtures", IF(T153&lt;2.95, "silt mixtures", IF(T153&lt;3.6, "clays","organic clay"))))))</f>
        <v/>
      </c>
      <c r="V153" s="107">
        <f>DEGREES(ATAN(0.373*(LOG(O153/M153)+0.29)))</f>
        <v/>
      </c>
      <c r="W153" s="107">
        <f>17.6+11*LOG(R153)</f>
        <v/>
      </c>
      <c r="X153" s="107">
        <f>IF(N153/100&lt;20, 30,IF(N153/100&lt;40,30+5/20*(N153/100-20),IF(N153/100&lt;120, 35+5/80*(N153/100-40), IF(N153/100&lt;200, 40+5/80*(N153/100-120),45))))</f>
        <v/>
      </c>
    </row>
    <row r="154">
      <c r="A154" t="n">
        <v>3.02</v>
      </c>
      <c r="B154" t="n">
        <v>0.322</v>
      </c>
      <c r="C154" t="n">
        <v>-3</v>
      </c>
      <c r="D154" t="n">
        <v>19</v>
      </c>
      <c r="E154" s="102" t="n">
        <v>0.8</v>
      </c>
      <c r="F154" s="102">
        <f>IF(C154=0,1,ABS(C154))</f>
        <v/>
      </c>
      <c r="G154" s="102">
        <f>+B154*1000+D154*(1-E154)</f>
        <v/>
      </c>
      <c r="H154" s="102">
        <f>+A155-A154</f>
        <v/>
      </c>
      <c r="I154" s="102">
        <f>+A154+H154/2</f>
        <v/>
      </c>
      <c r="J154" s="102">
        <f>IF(I154&lt;$B$1,17,19)</f>
        <v/>
      </c>
      <c r="K154" s="102">
        <f>+J154*I154</f>
        <v/>
      </c>
      <c r="L154" s="102">
        <f>IF(I154&lt;$B$1,0,9.81*(I154-$B$1))</f>
        <v/>
      </c>
      <c r="M154" s="105">
        <f>+K154-L154</f>
        <v/>
      </c>
      <c r="N154" s="105">
        <f>AVERAGE(B154:B155)*1000</f>
        <v/>
      </c>
      <c r="O154" s="105">
        <f>AVERAGE(G154:G155)</f>
        <v/>
      </c>
      <c r="P154" s="105">
        <f>AVERAGE(F154:F155)</f>
        <v/>
      </c>
      <c r="Q154" s="105">
        <f>AVERAGE(D154:D155)</f>
        <v/>
      </c>
      <c r="R154" s="106">
        <f>(O154-K154)/M154</f>
        <v/>
      </c>
      <c r="S154" s="105">
        <f>+P154/(O154-K154)*100</f>
        <v/>
      </c>
      <c r="T154" s="105">
        <f>+SQRT((3.47-LOG(R154))^2+(1.22+LOG(S154))^2)</f>
        <v/>
      </c>
      <c r="U154" s="39">
        <f>(IF(T154&lt;1.31, "gravelly sand to dense sand", IF(T154&lt;2.05, "sands", IF(T154&lt;2.6, "sand mixtures", IF(T154&lt;2.95, "silt mixtures", IF(T154&lt;3.6, "clays","organic clay"))))))</f>
        <v/>
      </c>
      <c r="V154" s="107">
        <f>DEGREES(ATAN(0.373*(LOG(O154/M154)+0.29)))</f>
        <v/>
      </c>
      <c r="W154" s="107">
        <f>17.6+11*LOG(R154)</f>
        <v/>
      </c>
      <c r="X154" s="107">
        <f>IF(N154/100&lt;20, 30,IF(N154/100&lt;40,30+5/20*(N154/100-20),IF(N154/100&lt;120, 35+5/80*(N154/100-40), IF(N154/100&lt;200, 40+5/80*(N154/100-120),45))))</f>
        <v/>
      </c>
    </row>
    <row r="155">
      <c r="A155" t="n">
        <v>3.04</v>
      </c>
      <c r="B155" t="n">
        <v>0.322</v>
      </c>
      <c r="C155" t="n">
        <v>-4</v>
      </c>
      <c r="D155" t="n">
        <v>19</v>
      </c>
      <c r="E155" s="102" t="n">
        <v>0.8</v>
      </c>
      <c r="F155" s="102">
        <f>IF(C155=0,1,ABS(C155))</f>
        <v/>
      </c>
      <c r="G155" s="102">
        <f>+B155*1000+D155*(1-E155)</f>
        <v/>
      </c>
      <c r="H155" s="102">
        <f>+A156-A155</f>
        <v/>
      </c>
      <c r="I155" s="102">
        <f>+A155+H155/2</f>
        <v/>
      </c>
      <c r="J155" s="102">
        <f>IF(I155&lt;$B$1,17,19)</f>
        <v/>
      </c>
      <c r="K155" s="102">
        <f>+J155*I155</f>
        <v/>
      </c>
      <c r="L155" s="102">
        <f>IF(I155&lt;$B$1,0,9.81*(I155-$B$1))</f>
        <v/>
      </c>
      <c r="M155" s="105">
        <f>+K155-L155</f>
        <v/>
      </c>
      <c r="N155" s="105">
        <f>AVERAGE(B155:B156)*1000</f>
        <v/>
      </c>
      <c r="O155" s="105">
        <f>AVERAGE(G155:G156)</f>
        <v/>
      </c>
      <c r="P155" s="105">
        <f>AVERAGE(F155:F156)</f>
        <v/>
      </c>
      <c r="Q155" s="105">
        <f>AVERAGE(D155:D156)</f>
        <v/>
      </c>
      <c r="R155" s="106">
        <f>(O155-K155)/M155</f>
        <v/>
      </c>
      <c r="S155" s="105">
        <f>+P155/(O155-K155)*100</f>
        <v/>
      </c>
      <c r="T155" s="105">
        <f>+SQRT((3.47-LOG(R155))^2+(1.22+LOG(S155))^2)</f>
        <v/>
      </c>
      <c r="U155" s="39">
        <f>(IF(T155&lt;1.31, "gravelly sand to dense sand", IF(T155&lt;2.05, "sands", IF(T155&lt;2.6, "sand mixtures", IF(T155&lt;2.95, "silt mixtures", IF(T155&lt;3.6, "clays","organic clay"))))))</f>
        <v/>
      </c>
      <c r="V155" s="107">
        <f>DEGREES(ATAN(0.373*(LOG(O155/M155)+0.29)))</f>
        <v/>
      </c>
      <c r="W155" s="107">
        <f>17.6+11*LOG(R155)</f>
        <v/>
      </c>
      <c r="X155" s="107">
        <f>IF(N155/100&lt;20, 30,IF(N155/100&lt;40,30+5/20*(N155/100-20),IF(N155/100&lt;120, 35+5/80*(N155/100-40), IF(N155/100&lt;200, 40+5/80*(N155/100-120),45))))</f>
        <v/>
      </c>
    </row>
    <row r="156">
      <c r="A156" t="n">
        <v>3.06</v>
      </c>
      <c r="B156" t="n">
        <v>0.322</v>
      </c>
      <c r="C156" t="n">
        <v>-3</v>
      </c>
      <c r="D156" t="n">
        <v>19</v>
      </c>
      <c r="E156" s="102" t="n">
        <v>0.8</v>
      </c>
      <c r="F156" s="102">
        <f>IF(C156=0,1,ABS(C156))</f>
        <v/>
      </c>
      <c r="G156" s="102">
        <f>+B156*1000+D156*(1-E156)</f>
        <v/>
      </c>
      <c r="H156" s="102">
        <f>+A157-A156</f>
        <v/>
      </c>
      <c r="I156" s="102">
        <f>+A156+H156/2</f>
        <v/>
      </c>
      <c r="J156" s="102">
        <f>IF(I156&lt;$B$1,17,19)</f>
        <v/>
      </c>
      <c r="K156" s="102">
        <f>+J156*I156</f>
        <v/>
      </c>
      <c r="L156" s="102">
        <f>IF(I156&lt;$B$1,0,9.81*(I156-$B$1))</f>
        <v/>
      </c>
      <c r="M156" s="105">
        <f>+K156-L156</f>
        <v/>
      </c>
      <c r="N156" s="105">
        <f>AVERAGE(B156:B157)*1000</f>
        <v/>
      </c>
      <c r="O156" s="105">
        <f>AVERAGE(G156:G157)</f>
        <v/>
      </c>
      <c r="P156" s="105">
        <f>AVERAGE(F156:F157)</f>
        <v/>
      </c>
      <c r="Q156" s="105">
        <f>AVERAGE(D156:D157)</f>
        <v/>
      </c>
      <c r="R156" s="106">
        <f>(O156-K156)/M156</f>
        <v/>
      </c>
      <c r="S156" s="105">
        <f>+P156/(O156-K156)*100</f>
        <v/>
      </c>
      <c r="T156" s="105">
        <f>+SQRT((3.47-LOG(R156))^2+(1.22+LOG(S156))^2)</f>
        <v/>
      </c>
      <c r="U156" s="39">
        <f>(IF(T156&lt;1.31, "gravelly sand to dense sand", IF(T156&lt;2.05, "sands", IF(T156&lt;2.6, "sand mixtures", IF(T156&lt;2.95, "silt mixtures", IF(T156&lt;3.6, "clays","organic clay"))))))</f>
        <v/>
      </c>
      <c r="V156" s="107">
        <f>DEGREES(ATAN(0.373*(LOG(O156/M156)+0.29)))</f>
        <v/>
      </c>
      <c r="W156" s="107">
        <f>17.6+11*LOG(R156)</f>
        <v/>
      </c>
      <c r="X156" s="107">
        <f>IF(N156/100&lt;20, 30,IF(N156/100&lt;40,30+5/20*(N156/100-20),IF(N156/100&lt;120, 35+5/80*(N156/100-40), IF(N156/100&lt;200, 40+5/80*(N156/100-120),45))))</f>
        <v/>
      </c>
    </row>
    <row r="157">
      <c r="A157" t="n">
        <v>3.08</v>
      </c>
      <c r="B157" t="n">
        <v>0.303</v>
      </c>
      <c r="C157" t="n">
        <v>-3</v>
      </c>
      <c r="D157" t="n">
        <v>20</v>
      </c>
      <c r="E157" s="102" t="n">
        <v>0.8</v>
      </c>
      <c r="F157" s="102">
        <f>IF(C157=0,1,ABS(C157))</f>
        <v/>
      </c>
      <c r="G157" s="102">
        <f>+B157*1000+D157*(1-E157)</f>
        <v/>
      </c>
      <c r="H157" s="102">
        <f>+A158-A157</f>
        <v/>
      </c>
      <c r="I157" s="102">
        <f>+A157+H157/2</f>
        <v/>
      </c>
      <c r="J157" s="102">
        <f>IF(I157&lt;$B$1,17,19)</f>
        <v/>
      </c>
      <c r="K157" s="102">
        <f>+J157*I157</f>
        <v/>
      </c>
      <c r="L157" s="102">
        <f>IF(I157&lt;$B$1,0,9.81*(I157-$B$1))</f>
        <v/>
      </c>
      <c r="M157" s="105">
        <f>+K157-L157</f>
        <v/>
      </c>
      <c r="N157" s="105">
        <f>AVERAGE(B157:B158)*1000</f>
        <v/>
      </c>
      <c r="O157" s="105">
        <f>AVERAGE(G157:G158)</f>
        <v/>
      </c>
      <c r="P157" s="105">
        <f>AVERAGE(F157:F158)</f>
        <v/>
      </c>
      <c r="Q157" s="105">
        <f>AVERAGE(D157:D158)</f>
        <v/>
      </c>
      <c r="R157" s="106">
        <f>(O157-K157)/M157</f>
        <v/>
      </c>
      <c r="S157" s="105">
        <f>+P157/(O157-K157)*100</f>
        <v/>
      </c>
      <c r="T157" s="105">
        <f>+SQRT((3.47-LOG(R157))^2+(1.22+LOG(S157))^2)</f>
        <v/>
      </c>
      <c r="U157" s="39">
        <f>(IF(T157&lt;1.31, "gravelly sand to dense sand", IF(T157&lt;2.05, "sands", IF(T157&lt;2.6, "sand mixtures", IF(T157&lt;2.95, "silt mixtures", IF(T157&lt;3.6, "clays","organic clay"))))))</f>
        <v/>
      </c>
      <c r="V157" s="107">
        <f>DEGREES(ATAN(0.373*(LOG(O157/M157)+0.29)))</f>
        <v/>
      </c>
      <c r="W157" s="107">
        <f>17.6+11*LOG(R157)</f>
        <v/>
      </c>
      <c r="X157" s="107">
        <f>IF(N157/100&lt;20, 30,IF(N157/100&lt;40,30+5/20*(N157/100-20),IF(N157/100&lt;120, 35+5/80*(N157/100-40), IF(N157/100&lt;200, 40+5/80*(N157/100-120),45))))</f>
        <v/>
      </c>
    </row>
    <row r="158">
      <c r="A158" t="n">
        <v>3.1</v>
      </c>
      <c r="B158" t="n">
        <v>0.284</v>
      </c>
      <c r="C158" t="n">
        <v>-3</v>
      </c>
      <c r="D158" t="n">
        <v>20</v>
      </c>
      <c r="E158" s="102" t="n">
        <v>0.8</v>
      </c>
      <c r="F158" s="102">
        <f>IF(C158=0,1,ABS(C158))</f>
        <v/>
      </c>
      <c r="G158" s="102">
        <f>+B158*1000+D158*(1-E158)</f>
        <v/>
      </c>
      <c r="H158" s="102">
        <f>+A159-A158</f>
        <v/>
      </c>
      <c r="I158" s="102">
        <f>+A158+H158/2</f>
        <v/>
      </c>
      <c r="J158" s="102">
        <f>IF(I158&lt;$B$1,17,19)</f>
        <v/>
      </c>
      <c r="K158" s="102">
        <f>+J158*I158</f>
        <v/>
      </c>
      <c r="L158" s="102">
        <f>IF(I158&lt;$B$1,0,9.81*(I158-$B$1))</f>
        <v/>
      </c>
      <c r="M158" s="105">
        <f>+K158-L158</f>
        <v/>
      </c>
      <c r="N158" s="105">
        <f>AVERAGE(B158:B159)*1000</f>
        <v/>
      </c>
      <c r="O158" s="105">
        <f>AVERAGE(G158:G159)</f>
        <v/>
      </c>
      <c r="P158" s="105">
        <f>AVERAGE(F158:F159)</f>
        <v/>
      </c>
      <c r="Q158" s="105">
        <f>AVERAGE(D158:D159)</f>
        <v/>
      </c>
      <c r="R158" s="106">
        <f>(O158-K158)/M158</f>
        <v/>
      </c>
      <c r="S158" s="105">
        <f>+P158/(O158-K158)*100</f>
        <v/>
      </c>
      <c r="T158" s="105">
        <f>+SQRT((3.47-LOG(R158))^2+(1.22+LOG(S158))^2)</f>
        <v/>
      </c>
      <c r="U158" s="39">
        <f>(IF(T158&lt;1.31, "gravelly sand to dense sand", IF(T158&lt;2.05, "sands", IF(T158&lt;2.6, "sand mixtures", IF(T158&lt;2.95, "silt mixtures", IF(T158&lt;3.6, "clays","organic clay"))))))</f>
        <v/>
      </c>
      <c r="V158" s="107">
        <f>DEGREES(ATAN(0.373*(LOG(O158/M158)+0.29)))</f>
        <v/>
      </c>
      <c r="W158" s="107">
        <f>17.6+11*LOG(R158)</f>
        <v/>
      </c>
      <c r="X158" s="107">
        <f>IF(N158/100&lt;20, 30,IF(N158/100&lt;40,30+5/20*(N158/100-20),IF(N158/100&lt;120, 35+5/80*(N158/100-40), IF(N158/100&lt;200, 40+5/80*(N158/100-120),45))))</f>
        <v/>
      </c>
    </row>
    <row r="159">
      <c r="A159" t="n">
        <v>3.12</v>
      </c>
      <c r="B159" t="n">
        <v>0.303</v>
      </c>
      <c r="C159" t="n">
        <v>-3</v>
      </c>
      <c r="D159" t="n">
        <v>21</v>
      </c>
      <c r="E159" s="102" t="n">
        <v>0.8</v>
      </c>
      <c r="F159" s="102">
        <f>IF(C159=0,1,ABS(C159))</f>
        <v/>
      </c>
      <c r="G159" s="102">
        <f>+B159*1000+D159*(1-E159)</f>
        <v/>
      </c>
      <c r="H159" s="102">
        <f>+A160-A159</f>
        <v/>
      </c>
      <c r="I159" s="102">
        <f>+A159+H159/2</f>
        <v/>
      </c>
      <c r="J159" s="102">
        <f>IF(I159&lt;$B$1,17,19)</f>
        <v/>
      </c>
      <c r="K159" s="102">
        <f>+J159*I159</f>
        <v/>
      </c>
      <c r="L159" s="102">
        <f>IF(I159&lt;$B$1,0,9.81*(I159-$B$1))</f>
        <v/>
      </c>
      <c r="M159" s="105">
        <f>+K159-L159</f>
        <v/>
      </c>
      <c r="N159" s="105">
        <f>AVERAGE(B159:B160)*1000</f>
        <v/>
      </c>
      <c r="O159" s="105">
        <f>AVERAGE(G159:G160)</f>
        <v/>
      </c>
      <c r="P159" s="105">
        <f>AVERAGE(F159:F160)</f>
        <v/>
      </c>
      <c r="Q159" s="105">
        <f>AVERAGE(D159:D160)</f>
        <v/>
      </c>
      <c r="R159" s="106">
        <f>(O159-K159)/M159</f>
        <v/>
      </c>
      <c r="S159" s="105">
        <f>+P159/(O159-K159)*100</f>
        <v/>
      </c>
      <c r="T159" s="105">
        <f>+SQRT((3.47-LOG(R159))^2+(1.22+LOG(S159))^2)</f>
        <v/>
      </c>
      <c r="U159" s="39">
        <f>(IF(T159&lt;1.31, "gravelly sand to dense sand", IF(T159&lt;2.05, "sands", IF(T159&lt;2.6, "sand mixtures", IF(T159&lt;2.95, "silt mixtures", IF(T159&lt;3.6, "clays","organic clay"))))))</f>
        <v/>
      </c>
      <c r="V159" s="107">
        <f>DEGREES(ATAN(0.373*(LOG(O159/M159)+0.29)))</f>
        <v/>
      </c>
      <c r="W159" s="107">
        <f>17.6+11*LOG(R159)</f>
        <v/>
      </c>
      <c r="X159" s="107">
        <f>IF(N159/100&lt;20, 30,IF(N159/100&lt;40,30+5/20*(N159/100-20),IF(N159/100&lt;120, 35+5/80*(N159/100-40), IF(N159/100&lt;200, 40+5/80*(N159/100-120),45))))</f>
        <v/>
      </c>
    </row>
    <row r="160">
      <c r="A160" t="n">
        <v>3.14</v>
      </c>
      <c r="B160" t="n">
        <v>0.303</v>
      </c>
      <c r="C160" t="n">
        <v>-3</v>
      </c>
      <c r="D160" t="n">
        <v>22</v>
      </c>
      <c r="E160" s="102" t="n">
        <v>0.8</v>
      </c>
      <c r="F160" s="102">
        <f>IF(C160=0,1,ABS(C160))</f>
        <v/>
      </c>
      <c r="G160" s="102">
        <f>+B160*1000+D160*(1-E160)</f>
        <v/>
      </c>
      <c r="H160" s="102">
        <f>+A161-A160</f>
        <v/>
      </c>
      <c r="I160" s="102">
        <f>+A160+H160/2</f>
        <v/>
      </c>
      <c r="J160" s="102">
        <f>IF(I160&lt;$B$1,17,19)</f>
        <v/>
      </c>
      <c r="K160" s="102">
        <f>+J160*I160</f>
        <v/>
      </c>
      <c r="L160" s="102">
        <f>IF(I160&lt;$B$1,0,9.81*(I160-$B$1))</f>
        <v/>
      </c>
      <c r="M160" s="105">
        <f>+K160-L160</f>
        <v/>
      </c>
      <c r="N160" s="105">
        <f>AVERAGE(B160:B161)*1000</f>
        <v/>
      </c>
      <c r="O160" s="105">
        <f>AVERAGE(G160:G161)</f>
        <v/>
      </c>
      <c r="P160" s="105">
        <f>AVERAGE(F160:F161)</f>
        <v/>
      </c>
      <c r="Q160" s="105">
        <f>AVERAGE(D160:D161)</f>
        <v/>
      </c>
      <c r="R160" s="106">
        <f>(O160-K160)/M160</f>
        <v/>
      </c>
      <c r="S160" s="105">
        <f>+P160/(O160-K160)*100</f>
        <v/>
      </c>
      <c r="T160" s="105">
        <f>+SQRT((3.47-LOG(R160))^2+(1.22+LOG(S160))^2)</f>
        <v/>
      </c>
      <c r="U160" s="39">
        <f>(IF(T160&lt;1.31, "gravelly sand to dense sand", IF(T160&lt;2.05, "sands", IF(T160&lt;2.6, "sand mixtures", IF(T160&lt;2.95, "silt mixtures", IF(T160&lt;3.6, "clays","organic clay"))))))</f>
        <v/>
      </c>
      <c r="V160" s="107">
        <f>DEGREES(ATAN(0.373*(LOG(O160/M160)+0.29)))</f>
        <v/>
      </c>
      <c r="W160" s="107">
        <f>17.6+11*LOG(R160)</f>
        <v/>
      </c>
      <c r="X160" s="107">
        <f>IF(N160/100&lt;20, 30,IF(N160/100&lt;40,30+5/20*(N160/100-20),IF(N160/100&lt;120, 35+5/80*(N160/100-40), IF(N160/100&lt;200, 40+5/80*(N160/100-120),45))))</f>
        <v/>
      </c>
    </row>
    <row r="161">
      <c r="A161" t="n">
        <v>3.16</v>
      </c>
      <c r="B161" t="n">
        <v>0.303</v>
      </c>
      <c r="C161" t="n">
        <v>-3</v>
      </c>
      <c r="D161" t="n">
        <v>52</v>
      </c>
      <c r="E161" s="102" t="n">
        <v>0.8</v>
      </c>
      <c r="F161" s="102">
        <f>IF(C161=0,1,ABS(C161))</f>
        <v/>
      </c>
      <c r="G161" s="102">
        <f>+B161*1000+D161*(1-E161)</f>
        <v/>
      </c>
      <c r="H161" s="102">
        <f>+A162-A161</f>
        <v/>
      </c>
      <c r="I161" s="102">
        <f>+A161+H161/2</f>
        <v/>
      </c>
      <c r="J161" s="102">
        <f>IF(I161&lt;$B$1,17,19)</f>
        <v/>
      </c>
      <c r="K161" s="102">
        <f>+J161*I161</f>
        <v/>
      </c>
      <c r="L161" s="102">
        <f>IF(I161&lt;$B$1,0,9.81*(I161-$B$1))</f>
        <v/>
      </c>
      <c r="M161" s="105">
        <f>+K161-L161</f>
        <v/>
      </c>
      <c r="N161" s="105">
        <f>AVERAGE(B161:B162)*1000</f>
        <v/>
      </c>
      <c r="O161" s="105">
        <f>AVERAGE(G161:G162)</f>
        <v/>
      </c>
      <c r="P161" s="105">
        <f>AVERAGE(F161:F162)</f>
        <v/>
      </c>
      <c r="Q161" s="105">
        <f>AVERAGE(D161:D162)</f>
        <v/>
      </c>
      <c r="R161" s="106">
        <f>(O161-K161)/M161</f>
        <v/>
      </c>
      <c r="S161" s="105">
        <f>+P161/(O161-K161)*100</f>
        <v/>
      </c>
      <c r="T161" s="105">
        <f>+SQRT((3.47-LOG(R161))^2+(1.22+LOG(S161))^2)</f>
        <v/>
      </c>
      <c r="U161" s="39">
        <f>(IF(T161&lt;1.31, "gravelly sand to dense sand", IF(T161&lt;2.05, "sands", IF(T161&lt;2.6, "sand mixtures", IF(T161&lt;2.95, "silt mixtures", IF(T161&lt;3.6, "clays","organic clay"))))))</f>
        <v/>
      </c>
      <c r="V161" s="107">
        <f>DEGREES(ATAN(0.373*(LOG(O161/M161)+0.29)))</f>
        <v/>
      </c>
      <c r="W161" s="107">
        <f>17.6+11*LOG(R161)</f>
        <v/>
      </c>
      <c r="X161" s="107">
        <f>IF(N161/100&lt;20, 30,IF(N161/100&lt;40,30+5/20*(N161/100-20),IF(N161/100&lt;120, 35+5/80*(N161/100-40), IF(N161/100&lt;200, 40+5/80*(N161/100-120),45))))</f>
        <v/>
      </c>
    </row>
    <row r="162">
      <c r="A162" t="n">
        <v>3.18</v>
      </c>
      <c r="B162" t="n">
        <v>0.303</v>
      </c>
      <c r="C162" t="n">
        <v>-3</v>
      </c>
      <c r="D162" t="n">
        <v>43</v>
      </c>
      <c r="E162" s="102" t="n">
        <v>0.8</v>
      </c>
      <c r="F162" s="102">
        <f>IF(C162=0,1,ABS(C162))</f>
        <v/>
      </c>
      <c r="G162" s="102">
        <f>+B162*1000+D162*(1-E162)</f>
        <v/>
      </c>
      <c r="H162" s="102">
        <f>+A163-A162</f>
        <v/>
      </c>
      <c r="I162" s="102">
        <f>+A162+H162/2</f>
        <v/>
      </c>
      <c r="J162" s="102">
        <f>IF(I162&lt;$B$1,17,19)</f>
        <v/>
      </c>
      <c r="K162" s="102">
        <f>+J162*I162</f>
        <v/>
      </c>
      <c r="L162" s="102">
        <f>IF(I162&lt;$B$1,0,9.81*(I162-$B$1))</f>
        <v/>
      </c>
      <c r="M162" s="105">
        <f>+K162-L162</f>
        <v/>
      </c>
      <c r="N162" s="105">
        <f>AVERAGE(B162:B163)*1000</f>
        <v/>
      </c>
      <c r="O162" s="105">
        <f>AVERAGE(G162:G163)</f>
        <v/>
      </c>
      <c r="P162" s="105">
        <f>AVERAGE(F162:F163)</f>
        <v/>
      </c>
      <c r="Q162" s="105">
        <f>AVERAGE(D162:D163)</f>
        <v/>
      </c>
      <c r="R162" s="106">
        <f>(O162-K162)/M162</f>
        <v/>
      </c>
      <c r="S162" s="105">
        <f>+P162/(O162-K162)*100</f>
        <v/>
      </c>
      <c r="T162" s="105">
        <f>+SQRT((3.47-LOG(R162))^2+(1.22+LOG(S162))^2)</f>
        <v/>
      </c>
      <c r="U162" s="39">
        <f>(IF(T162&lt;1.31, "gravelly sand to dense sand", IF(T162&lt;2.05, "sands", IF(T162&lt;2.6, "sand mixtures", IF(T162&lt;2.95, "silt mixtures", IF(T162&lt;3.6, "clays","organic clay"))))))</f>
        <v/>
      </c>
      <c r="V162" s="107">
        <f>DEGREES(ATAN(0.373*(LOG(O162/M162)+0.29)))</f>
        <v/>
      </c>
      <c r="W162" s="107">
        <f>17.6+11*LOG(R162)</f>
        <v/>
      </c>
      <c r="X162" s="107">
        <f>IF(N162/100&lt;20, 30,IF(N162/100&lt;40,30+5/20*(N162/100-20),IF(N162/100&lt;120, 35+5/80*(N162/100-40), IF(N162/100&lt;200, 40+5/80*(N162/100-120),45))))</f>
        <v/>
      </c>
    </row>
    <row r="163">
      <c r="A163" t="n">
        <v>3.2</v>
      </c>
      <c r="B163" t="n">
        <v>0.322</v>
      </c>
      <c r="C163" t="n">
        <v>-3</v>
      </c>
      <c r="D163" t="n">
        <v>38</v>
      </c>
      <c r="E163" s="102" t="n">
        <v>0.8</v>
      </c>
      <c r="F163" s="102">
        <f>IF(C163=0,1,ABS(C163))</f>
        <v/>
      </c>
      <c r="G163" s="102">
        <f>+B163*1000+D163*(1-E163)</f>
        <v/>
      </c>
      <c r="H163" s="102">
        <f>+A164-A163</f>
        <v/>
      </c>
      <c r="I163" s="102">
        <f>+A163+H163/2</f>
        <v/>
      </c>
      <c r="J163" s="102">
        <f>IF(I163&lt;$B$1,17,19)</f>
        <v/>
      </c>
      <c r="K163" s="102">
        <f>+J163*I163</f>
        <v/>
      </c>
      <c r="L163" s="102">
        <f>IF(I163&lt;$B$1,0,9.81*(I163-$B$1))</f>
        <v/>
      </c>
      <c r="M163" s="105">
        <f>+K163-L163</f>
        <v/>
      </c>
      <c r="N163" s="105">
        <f>AVERAGE(B163:B164)*1000</f>
        <v/>
      </c>
      <c r="O163" s="105">
        <f>AVERAGE(G163:G164)</f>
        <v/>
      </c>
      <c r="P163" s="105">
        <f>AVERAGE(F163:F164)</f>
        <v/>
      </c>
      <c r="Q163" s="105">
        <f>AVERAGE(D163:D164)</f>
        <v/>
      </c>
      <c r="R163" s="106">
        <f>(O163-K163)/M163</f>
        <v/>
      </c>
      <c r="S163" s="105">
        <f>+P163/(O163-K163)*100</f>
        <v/>
      </c>
      <c r="T163" s="105">
        <f>+SQRT((3.47-LOG(R163))^2+(1.22+LOG(S163))^2)</f>
        <v/>
      </c>
      <c r="U163" s="39">
        <f>(IF(T163&lt;1.31, "gravelly sand to dense sand", IF(T163&lt;2.05, "sands", IF(T163&lt;2.6, "sand mixtures", IF(T163&lt;2.95, "silt mixtures", IF(T163&lt;3.6, "clays","organic clay"))))))</f>
        <v/>
      </c>
      <c r="V163" s="107">
        <f>DEGREES(ATAN(0.373*(LOG(O163/M163)+0.29)))</f>
        <v/>
      </c>
      <c r="W163" s="107">
        <f>17.6+11*LOG(R163)</f>
        <v/>
      </c>
      <c r="X163" s="107">
        <f>IF(N163/100&lt;20, 30,IF(N163/100&lt;40,30+5/20*(N163/100-20),IF(N163/100&lt;120, 35+5/80*(N163/100-40), IF(N163/100&lt;200, 40+5/80*(N163/100-120),45))))</f>
        <v/>
      </c>
    </row>
    <row r="164">
      <c r="A164" t="n">
        <v>3.22</v>
      </c>
      <c r="B164" t="n">
        <v>0.303</v>
      </c>
      <c r="C164" t="n">
        <v>-3</v>
      </c>
      <c r="D164" t="n">
        <v>37</v>
      </c>
      <c r="E164" s="102" t="n">
        <v>0.8</v>
      </c>
      <c r="F164" s="102">
        <f>IF(C164=0,1,ABS(C164))</f>
        <v/>
      </c>
      <c r="G164" s="102">
        <f>+B164*1000+D164*(1-E164)</f>
        <v/>
      </c>
      <c r="H164" s="102">
        <f>+A165-A164</f>
        <v/>
      </c>
      <c r="I164" s="102">
        <f>+A164+H164/2</f>
        <v/>
      </c>
      <c r="J164" s="102">
        <f>IF(I164&lt;$B$1,17,19)</f>
        <v/>
      </c>
      <c r="K164" s="102">
        <f>+J164*I164</f>
        <v/>
      </c>
      <c r="L164" s="102">
        <f>IF(I164&lt;$B$1,0,9.81*(I164-$B$1))</f>
        <v/>
      </c>
      <c r="M164" s="105">
        <f>+K164-L164</f>
        <v/>
      </c>
      <c r="N164" s="105">
        <f>AVERAGE(B164:B165)*1000</f>
        <v/>
      </c>
      <c r="O164" s="105">
        <f>AVERAGE(G164:G165)</f>
        <v/>
      </c>
      <c r="P164" s="105">
        <f>AVERAGE(F164:F165)</f>
        <v/>
      </c>
      <c r="Q164" s="105">
        <f>AVERAGE(D164:D165)</f>
        <v/>
      </c>
      <c r="R164" s="106">
        <f>(O164-K164)/M164</f>
        <v/>
      </c>
      <c r="S164" s="105">
        <f>+P164/(O164-K164)*100</f>
        <v/>
      </c>
      <c r="T164" s="105">
        <f>+SQRT((3.47-LOG(R164))^2+(1.22+LOG(S164))^2)</f>
        <v/>
      </c>
      <c r="U164" s="39">
        <f>(IF(T164&lt;1.31, "gravelly sand to dense sand", IF(T164&lt;2.05, "sands", IF(T164&lt;2.6, "sand mixtures", IF(T164&lt;2.95, "silt mixtures", IF(T164&lt;3.6, "clays","organic clay"))))))</f>
        <v/>
      </c>
      <c r="V164" s="107">
        <f>DEGREES(ATAN(0.373*(LOG(O164/M164)+0.29)))</f>
        <v/>
      </c>
      <c r="W164" s="107">
        <f>17.6+11*LOG(R164)</f>
        <v/>
      </c>
      <c r="X164" s="107">
        <f>IF(N164/100&lt;20, 30,IF(N164/100&lt;40,30+5/20*(N164/100-20),IF(N164/100&lt;120, 35+5/80*(N164/100-40), IF(N164/100&lt;200, 40+5/80*(N164/100-120),45))))</f>
        <v/>
      </c>
    </row>
    <row r="165">
      <c r="A165" t="n">
        <v>3.24</v>
      </c>
      <c r="B165" t="n">
        <v>0.303</v>
      </c>
      <c r="C165" t="n">
        <v>-3</v>
      </c>
      <c r="D165" t="n">
        <v>38</v>
      </c>
      <c r="E165" s="102" t="n">
        <v>0.8</v>
      </c>
      <c r="F165" s="102">
        <f>IF(C165=0,1,ABS(C165))</f>
        <v/>
      </c>
      <c r="G165" s="102">
        <f>+B165*1000+D165*(1-E165)</f>
        <v/>
      </c>
      <c r="H165" s="102">
        <f>+A166-A165</f>
        <v/>
      </c>
      <c r="I165" s="102">
        <f>+A165+H165/2</f>
        <v/>
      </c>
      <c r="J165" s="102">
        <f>IF(I165&lt;$B$1,17,19)</f>
        <v/>
      </c>
      <c r="K165" s="102">
        <f>+J165*I165</f>
        <v/>
      </c>
      <c r="L165" s="102">
        <f>IF(I165&lt;$B$1,0,9.81*(I165-$B$1))</f>
        <v/>
      </c>
      <c r="M165" s="105">
        <f>+K165-L165</f>
        <v/>
      </c>
      <c r="N165" s="105">
        <f>AVERAGE(B165:B166)*1000</f>
        <v/>
      </c>
      <c r="O165" s="105">
        <f>AVERAGE(G165:G166)</f>
        <v/>
      </c>
      <c r="P165" s="105">
        <f>AVERAGE(F165:F166)</f>
        <v/>
      </c>
      <c r="Q165" s="105">
        <f>AVERAGE(D165:D166)</f>
        <v/>
      </c>
      <c r="R165" s="106">
        <f>(O165-K165)/M165</f>
        <v/>
      </c>
      <c r="S165" s="105">
        <f>+P165/(O165-K165)*100</f>
        <v/>
      </c>
      <c r="T165" s="105">
        <f>+SQRT((3.47-LOG(R165))^2+(1.22+LOG(S165))^2)</f>
        <v/>
      </c>
      <c r="U165" s="39">
        <f>(IF(T165&lt;1.31, "gravelly sand to dense sand", IF(T165&lt;2.05, "sands", IF(T165&lt;2.6, "sand mixtures", IF(T165&lt;2.95, "silt mixtures", IF(T165&lt;3.6, "clays","organic clay"))))))</f>
        <v/>
      </c>
      <c r="V165" s="107">
        <f>DEGREES(ATAN(0.373*(LOG(O165/M165)+0.29)))</f>
        <v/>
      </c>
      <c r="W165" s="107">
        <f>17.6+11*LOG(R165)</f>
        <v/>
      </c>
      <c r="X165" s="107">
        <f>IF(N165/100&lt;20, 30,IF(N165/100&lt;40,30+5/20*(N165/100-20),IF(N165/100&lt;120, 35+5/80*(N165/100-40), IF(N165/100&lt;200, 40+5/80*(N165/100-120),45))))</f>
        <v/>
      </c>
    </row>
    <row r="166">
      <c r="A166" t="n">
        <v>3.26</v>
      </c>
      <c r="B166" t="n">
        <v>0.322</v>
      </c>
      <c r="C166" t="n">
        <v>-3</v>
      </c>
      <c r="D166" t="n">
        <v>38</v>
      </c>
      <c r="E166" s="102" t="n">
        <v>0.8</v>
      </c>
      <c r="F166" s="102">
        <f>IF(C166=0,1,ABS(C166))</f>
        <v/>
      </c>
      <c r="G166" s="102">
        <f>+B166*1000+D166*(1-E166)</f>
        <v/>
      </c>
      <c r="H166" s="102">
        <f>+A167-A166</f>
        <v/>
      </c>
      <c r="I166" s="102">
        <f>+A166+H166/2</f>
        <v/>
      </c>
      <c r="J166" s="102">
        <f>IF(I166&lt;$B$1,17,19)</f>
        <v/>
      </c>
      <c r="K166" s="102">
        <f>+J166*I166</f>
        <v/>
      </c>
      <c r="L166" s="102">
        <f>IF(I166&lt;$B$1,0,9.81*(I166-$B$1))</f>
        <v/>
      </c>
      <c r="M166" s="105">
        <f>+K166-L166</f>
        <v/>
      </c>
      <c r="N166" s="105">
        <f>AVERAGE(B166:B167)*1000</f>
        <v/>
      </c>
      <c r="O166" s="105">
        <f>AVERAGE(G166:G167)</f>
        <v/>
      </c>
      <c r="P166" s="105">
        <f>AVERAGE(F166:F167)</f>
        <v/>
      </c>
      <c r="Q166" s="105">
        <f>AVERAGE(D166:D167)</f>
        <v/>
      </c>
      <c r="R166" s="106">
        <f>(O166-K166)/M166</f>
        <v/>
      </c>
      <c r="S166" s="105">
        <f>+P166/(O166-K166)*100</f>
        <v/>
      </c>
      <c r="T166" s="105">
        <f>+SQRT((3.47-LOG(R166))^2+(1.22+LOG(S166))^2)</f>
        <v/>
      </c>
      <c r="U166" s="39">
        <f>(IF(T166&lt;1.31, "gravelly sand to dense sand", IF(T166&lt;2.05, "sands", IF(T166&lt;2.6, "sand mixtures", IF(T166&lt;2.95, "silt mixtures", IF(T166&lt;3.6, "clays","organic clay"))))))</f>
        <v/>
      </c>
      <c r="V166" s="107">
        <f>DEGREES(ATAN(0.373*(LOG(O166/M166)+0.29)))</f>
        <v/>
      </c>
      <c r="W166" s="107">
        <f>17.6+11*LOG(R166)</f>
        <v/>
      </c>
      <c r="X166" s="107">
        <f>IF(N166/100&lt;20, 30,IF(N166/100&lt;40,30+5/20*(N166/100-20),IF(N166/100&lt;120, 35+5/80*(N166/100-40), IF(N166/100&lt;200, 40+5/80*(N166/100-120),45))))</f>
        <v/>
      </c>
    </row>
    <row r="167">
      <c r="A167" t="n">
        <v>3.28</v>
      </c>
      <c r="B167" t="n">
        <v>0.341</v>
      </c>
      <c r="C167" t="n">
        <v>-3</v>
      </c>
      <c r="D167" t="n">
        <v>38</v>
      </c>
      <c r="E167" s="102" t="n">
        <v>0.8</v>
      </c>
      <c r="F167" s="102">
        <f>IF(C167=0,1,ABS(C167))</f>
        <v/>
      </c>
      <c r="G167" s="102">
        <f>+B167*1000+D167*(1-E167)</f>
        <v/>
      </c>
      <c r="H167" s="102">
        <f>+A168-A167</f>
        <v/>
      </c>
      <c r="I167" s="102">
        <f>+A167+H167/2</f>
        <v/>
      </c>
      <c r="J167" s="102">
        <f>IF(I167&lt;$B$1,17,19)</f>
        <v/>
      </c>
      <c r="K167" s="102">
        <f>+J167*I167</f>
        <v/>
      </c>
      <c r="L167" s="102">
        <f>IF(I167&lt;$B$1,0,9.81*(I167-$B$1))</f>
        <v/>
      </c>
      <c r="M167" s="105">
        <f>+K167-L167</f>
        <v/>
      </c>
      <c r="N167" s="105">
        <f>AVERAGE(B167:B168)*1000</f>
        <v/>
      </c>
      <c r="O167" s="105">
        <f>AVERAGE(G167:G168)</f>
        <v/>
      </c>
      <c r="P167" s="105">
        <f>AVERAGE(F167:F168)</f>
        <v/>
      </c>
      <c r="Q167" s="105">
        <f>AVERAGE(D167:D168)</f>
        <v/>
      </c>
      <c r="R167" s="106">
        <f>(O167-K167)/M167</f>
        <v/>
      </c>
      <c r="S167" s="105">
        <f>+P167/(O167-K167)*100</f>
        <v/>
      </c>
      <c r="T167" s="105">
        <f>+SQRT((3.47-LOG(R167))^2+(1.22+LOG(S167))^2)</f>
        <v/>
      </c>
      <c r="U167" s="39">
        <f>(IF(T167&lt;1.31, "gravelly sand to dense sand", IF(T167&lt;2.05, "sands", IF(T167&lt;2.6, "sand mixtures", IF(T167&lt;2.95, "silt mixtures", IF(T167&lt;3.6, "clays","organic clay"))))))</f>
        <v/>
      </c>
      <c r="V167" s="107">
        <f>DEGREES(ATAN(0.373*(LOG(O167/M167)+0.29)))</f>
        <v/>
      </c>
      <c r="W167" s="107">
        <f>17.6+11*LOG(R167)</f>
        <v/>
      </c>
      <c r="X167" s="107">
        <f>IF(N167/100&lt;20, 30,IF(N167/100&lt;40,30+5/20*(N167/100-20),IF(N167/100&lt;120, 35+5/80*(N167/100-40), IF(N167/100&lt;200, 40+5/80*(N167/100-120),45))))</f>
        <v/>
      </c>
    </row>
    <row r="168">
      <c r="A168" t="n">
        <v>3.3</v>
      </c>
      <c r="B168" t="n">
        <v>0.341</v>
      </c>
      <c r="C168" t="n">
        <v>-3</v>
      </c>
      <c r="D168" t="n">
        <v>38</v>
      </c>
      <c r="E168" s="102" t="n">
        <v>0.8</v>
      </c>
      <c r="F168" s="102">
        <f>IF(C168=0,1,ABS(C168))</f>
        <v/>
      </c>
      <c r="G168" s="102">
        <f>+B168*1000+D168*(1-E168)</f>
        <v/>
      </c>
      <c r="H168" s="102">
        <f>+A169-A168</f>
        <v/>
      </c>
      <c r="I168" s="102">
        <f>+A168+H168/2</f>
        <v/>
      </c>
      <c r="J168" s="102">
        <f>IF(I168&lt;$B$1,17,19)</f>
        <v/>
      </c>
      <c r="K168" s="102">
        <f>+J168*I168</f>
        <v/>
      </c>
      <c r="L168" s="102">
        <f>IF(I168&lt;$B$1,0,9.81*(I168-$B$1))</f>
        <v/>
      </c>
      <c r="M168" s="105">
        <f>+K168-L168</f>
        <v/>
      </c>
      <c r="N168" s="105">
        <f>AVERAGE(B168:B169)*1000</f>
        <v/>
      </c>
      <c r="O168" s="105">
        <f>AVERAGE(G168:G169)</f>
        <v/>
      </c>
      <c r="P168" s="105">
        <f>AVERAGE(F168:F169)</f>
        <v/>
      </c>
      <c r="Q168" s="105">
        <f>AVERAGE(D168:D169)</f>
        <v/>
      </c>
      <c r="R168" s="106">
        <f>(O168-K168)/M168</f>
        <v/>
      </c>
      <c r="S168" s="105">
        <f>+P168/(O168-K168)*100</f>
        <v/>
      </c>
      <c r="T168" s="105">
        <f>+SQRT((3.47-LOG(R168))^2+(1.22+LOG(S168))^2)</f>
        <v/>
      </c>
      <c r="U168" s="39">
        <f>(IF(T168&lt;1.31, "gravelly sand to dense sand", IF(T168&lt;2.05, "sands", IF(T168&lt;2.6, "sand mixtures", IF(T168&lt;2.95, "silt mixtures", IF(T168&lt;3.6, "clays","organic clay"))))))</f>
        <v/>
      </c>
      <c r="V168" s="107">
        <f>DEGREES(ATAN(0.373*(LOG(O168/M168)+0.29)))</f>
        <v/>
      </c>
      <c r="W168" s="107">
        <f>17.6+11*LOG(R168)</f>
        <v/>
      </c>
      <c r="X168" s="107">
        <f>IF(N168/100&lt;20, 30,IF(N168/100&lt;40,30+5/20*(N168/100-20),IF(N168/100&lt;120, 35+5/80*(N168/100-40), IF(N168/100&lt;200, 40+5/80*(N168/100-120),45))))</f>
        <v/>
      </c>
    </row>
    <row r="169">
      <c r="A169" t="n">
        <v>3.32</v>
      </c>
      <c r="B169" t="n">
        <v>0.341</v>
      </c>
      <c r="C169" t="n">
        <v>-3</v>
      </c>
      <c r="D169" t="n">
        <v>41</v>
      </c>
      <c r="E169" s="102" t="n">
        <v>0.8</v>
      </c>
      <c r="F169" s="102">
        <f>IF(C169=0,1,ABS(C169))</f>
        <v/>
      </c>
      <c r="G169" s="102">
        <f>+B169*1000+D169*(1-E169)</f>
        <v/>
      </c>
      <c r="H169" s="102">
        <f>+A170-A169</f>
        <v/>
      </c>
      <c r="I169" s="102">
        <f>+A169+H169/2</f>
        <v/>
      </c>
      <c r="J169" s="102">
        <f>IF(I169&lt;$B$1,17,19)</f>
        <v/>
      </c>
      <c r="K169" s="102">
        <f>+J169*I169</f>
        <v/>
      </c>
      <c r="L169" s="102">
        <f>IF(I169&lt;$B$1,0,9.81*(I169-$B$1))</f>
        <v/>
      </c>
      <c r="M169" s="105">
        <f>+K169-L169</f>
        <v/>
      </c>
      <c r="N169" s="105">
        <f>AVERAGE(B169:B170)*1000</f>
        <v/>
      </c>
      <c r="O169" s="105">
        <f>AVERAGE(G169:G170)</f>
        <v/>
      </c>
      <c r="P169" s="105">
        <f>AVERAGE(F169:F170)</f>
        <v/>
      </c>
      <c r="Q169" s="105">
        <f>AVERAGE(D169:D170)</f>
        <v/>
      </c>
      <c r="R169" s="106">
        <f>(O169-K169)/M169</f>
        <v/>
      </c>
      <c r="S169" s="105">
        <f>+P169/(O169-K169)*100</f>
        <v/>
      </c>
      <c r="T169" s="105">
        <f>+SQRT((3.47-LOG(R169))^2+(1.22+LOG(S169))^2)</f>
        <v/>
      </c>
      <c r="U169" s="39">
        <f>(IF(T169&lt;1.31, "gravelly sand to dense sand", IF(T169&lt;2.05, "sands", IF(T169&lt;2.6, "sand mixtures", IF(T169&lt;2.95, "silt mixtures", IF(T169&lt;3.6, "clays","organic clay"))))))</f>
        <v/>
      </c>
      <c r="V169" s="107">
        <f>DEGREES(ATAN(0.373*(LOG(O169/M169)+0.29)))</f>
        <v/>
      </c>
      <c r="W169" s="107">
        <f>17.6+11*LOG(R169)</f>
        <v/>
      </c>
      <c r="X169" s="107">
        <f>IF(N169/100&lt;20, 30,IF(N169/100&lt;40,30+5/20*(N169/100-20),IF(N169/100&lt;120, 35+5/80*(N169/100-40), IF(N169/100&lt;200, 40+5/80*(N169/100-120),45))))</f>
        <v/>
      </c>
    </row>
    <row r="170">
      <c r="A170" t="n">
        <v>3.34</v>
      </c>
      <c r="B170" t="n">
        <v>0.417</v>
      </c>
      <c r="C170" t="n">
        <v>-3</v>
      </c>
      <c r="D170" t="n">
        <v>46</v>
      </c>
      <c r="E170" s="102" t="n">
        <v>0.8</v>
      </c>
      <c r="F170" s="102">
        <f>IF(C170=0,1,ABS(C170))</f>
        <v/>
      </c>
      <c r="G170" s="102">
        <f>+B170*1000+D170*(1-E170)</f>
        <v/>
      </c>
      <c r="H170" s="102">
        <f>+A171-A170</f>
        <v/>
      </c>
      <c r="I170" s="102">
        <f>+A170+H170/2</f>
        <v/>
      </c>
      <c r="J170" s="102">
        <f>IF(I170&lt;$B$1,17,19)</f>
        <v/>
      </c>
      <c r="K170" s="102">
        <f>+J170*I170</f>
        <v/>
      </c>
      <c r="L170" s="102">
        <f>IF(I170&lt;$B$1,0,9.81*(I170-$B$1))</f>
        <v/>
      </c>
      <c r="M170" s="105">
        <f>+K170-L170</f>
        <v/>
      </c>
      <c r="N170" s="105">
        <f>AVERAGE(B170:B171)*1000</f>
        <v/>
      </c>
      <c r="O170" s="105">
        <f>AVERAGE(G170:G171)</f>
        <v/>
      </c>
      <c r="P170" s="105">
        <f>AVERAGE(F170:F171)</f>
        <v/>
      </c>
      <c r="Q170" s="105">
        <f>AVERAGE(D170:D171)</f>
        <v/>
      </c>
      <c r="R170" s="106">
        <f>(O170-K170)/M170</f>
        <v/>
      </c>
      <c r="S170" s="105">
        <f>+P170/(O170-K170)*100</f>
        <v/>
      </c>
      <c r="T170" s="105">
        <f>+SQRT((3.47-LOG(R170))^2+(1.22+LOG(S170))^2)</f>
        <v/>
      </c>
      <c r="U170" s="39">
        <f>(IF(T170&lt;1.31, "gravelly sand to dense sand", IF(T170&lt;2.05, "sands", IF(T170&lt;2.6, "sand mixtures", IF(T170&lt;2.95, "silt mixtures", IF(T170&lt;3.6, "clays","organic clay"))))))</f>
        <v/>
      </c>
      <c r="V170" s="107">
        <f>DEGREES(ATAN(0.373*(LOG(O170/M170)+0.29)))</f>
        <v/>
      </c>
      <c r="W170" s="107">
        <f>17.6+11*LOG(R170)</f>
        <v/>
      </c>
      <c r="X170" s="107">
        <f>IF(N170/100&lt;20, 30,IF(N170/100&lt;40,30+5/20*(N170/100-20),IF(N170/100&lt;120, 35+5/80*(N170/100-40), IF(N170/100&lt;200, 40+5/80*(N170/100-120),45))))</f>
        <v/>
      </c>
    </row>
    <row r="171">
      <c r="A171" t="n">
        <v>3.36</v>
      </c>
      <c r="B171" t="n">
        <v>0.455</v>
      </c>
      <c r="C171" t="n">
        <v>-2</v>
      </c>
      <c r="D171" t="n">
        <v>50</v>
      </c>
      <c r="E171" s="102" t="n">
        <v>0.8</v>
      </c>
      <c r="F171" s="102">
        <f>IF(C171=0,1,ABS(C171))</f>
        <v/>
      </c>
      <c r="G171" s="102">
        <f>+B171*1000+D171*(1-E171)</f>
        <v/>
      </c>
      <c r="H171" s="102">
        <f>+A172-A171</f>
        <v/>
      </c>
      <c r="I171" s="102">
        <f>+A171+H171/2</f>
        <v/>
      </c>
      <c r="J171" s="102">
        <f>IF(I171&lt;$B$1,17,19)</f>
        <v/>
      </c>
      <c r="K171" s="102">
        <f>+J171*I171</f>
        <v/>
      </c>
      <c r="L171" s="102">
        <f>IF(I171&lt;$B$1,0,9.81*(I171-$B$1))</f>
        <v/>
      </c>
      <c r="M171" s="105">
        <f>+K171-L171</f>
        <v/>
      </c>
      <c r="N171" s="105">
        <f>AVERAGE(B171:B172)*1000</f>
        <v/>
      </c>
      <c r="O171" s="105">
        <f>AVERAGE(G171:G172)</f>
        <v/>
      </c>
      <c r="P171" s="105">
        <f>AVERAGE(F171:F172)</f>
        <v/>
      </c>
      <c r="Q171" s="105">
        <f>AVERAGE(D171:D172)</f>
        <v/>
      </c>
      <c r="R171" s="106">
        <f>(O171-K171)/M171</f>
        <v/>
      </c>
      <c r="S171" s="105">
        <f>+P171/(O171-K171)*100</f>
        <v/>
      </c>
      <c r="T171" s="105">
        <f>+SQRT((3.47-LOG(R171))^2+(1.22+LOG(S171))^2)</f>
        <v/>
      </c>
      <c r="U171" s="39">
        <f>(IF(T171&lt;1.31, "gravelly sand to dense sand", IF(T171&lt;2.05, "sands", IF(T171&lt;2.6, "sand mixtures", IF(T171&lt;2.95, "silt mixtures", IF(T171&lt;3.6, "clays","organic clay"))))))</f>
        <v/>
      </c>
      <c r="V171" s="107">
        <f>DEGREES(ATAN(0.373*(LOG(O171/M171)+0.29)))</f>
        <v/>
      </c>
      <c r="W171" s="107">
        <f>17.6+11*LOG(R171)</f>
        <v/>
      </c>
      <c r="X171" s="107">
        <f>IF(N171/100&lt;20, 30,IF(N171/100&lt;40,30+5/20*(N171/100-20),IF(N171/100&lt;120, 35+5/80*(N171/100-40), IF(N171/100&lt;200, 40+5/80*(N171/100-120),45))))</f>
        <v/>
      </c>
    </row>
    <row r="172">
      <c r="A172" t="n">
        <v>3.38</v>
      </c>
      <c r="B172" t="n">
        <v>0.474</v>
      </c>
      <c r="C172" t="n">
        <v>-2</v>
      </c>
      <c r="D172" t="n">
        <v>47</v>
      </c>
      <c r="E172" s="102" t="n">
        <v>0.8</v>
      </c>
      <c r="F172" s="102">
        <f>IF(C172=0,1,ABS(C172))</f>
        <v/>
      </c>
      <c r="G172" s="102">
        <f>+B172*1000+D172*(1-E172)</f>
        <v/>
      </c>
      <c r="H172" s="102">
        <f>+A173-A172</f>
        <v/>
      </c>
      <c r="I172" s="102">
        <f>+A172+H172/2</f>
        <v/>
      </c>
      <c r="J172" s="102">
        <f>IF(I172&lt;$B$1,17,19)</f>
        <v/>
      </c>
      <c r="K172" s="102">
        <f>+J172*I172</f>
        <v/>
      </c>
      <c r="L172" s="102">
        <f>IF(I172&lt;$B$1,0,9.81*(I172-$B$1))</f>
        <v/>
      </c>
      <c r="M172" s="105">
        <f>+K172-L172</f>
        <v/>
      </c>
      <c r="N172" s="105">
        <f>AVERAGE(B172:B173)*1000</f>
        <v/>
      </c>
      <c r="O172" s="105">
        <f>AVERAGE(G172:G173)</f>
        <v/>
      </c>
      <c r="P172" s="105">
        <f>AVERAGE(F172:F173)</f>
        <v/>
      </c>
      <c r="Q172" s="105">
        <f>AVERAGE(D172:D173)</f>
        <v/>
      </c>
      <c r="R172" s="106">
        <f>(O172-K172)/M172</f>
        <v/>
      </c>
      <c r="S172" s="105">
        <f>+P172/(O172-K172)*100</f>
        <v/>
      </c>
      <c r="T172" s="105">
        <f>+SQRT((3.47-LOG(R172))^2+(1.22+LOG(S172))^2)</f>
        <v/>
      </c>
      <c r="U172" s="39">
        <f>(IF(T172&lt;1.31, "gravelly sand to dense sand", IF(T172&lt;2.05, "sands", IF(T172&lt;2.6, "sand mixtures", IF(T172&lt;2.95, "silt mixtures", IF(T172&lt;3.6, "clays","organic clay"))))))</f>
        <v/>
      </c>
      <c r="V172" s="107">
        <f>DEGREES(ATAN(0.373*(LOG(O172/M172)+0.29)))</f>
        <v/>
      </c>
      <c r="W172" s="107">
        <f>17.6+11*LOG(R172)</f>
        <v/>
      </c>
      <c r="X172" s="107">
        <f>IF(N172/100&lt;20, 30,IF(N172/100&lt;40,30+5/20*(N172/100-20),IF(N172/100&lt;120, 35+5/80*(N172/100-40), IF(N172/100&lt;200, 40+5/80*(N172/100-120),45))))</f>
        <v/>
      </c>
    </row>
    <row r="173">
      <c r="A173" t="n">
        <v>3.4</v>
      </c>
      <c r="B173" t="n">
        <v>0.417</v>
      </c>
      <c r="C173" t="n">
        <v>-1</v>
      </c>
      <c r="D173" t="n">
        <v>44</v>
      </c>
      <c r="E173" s="102" t="n">
        <v>0.8</v>
      </c>
      <c r="F173" s="102">
        <f>IF(C173=0,1,ABS(C173))</f>
        <v/>
      </c>
      <c r="G173" s="102">
        <f>+B173*1000+D173*(1-E173)</f>
        <v/>
      </c>
      <c r="H173" s="102">
        <f>+A174-A173</f>
        <v/>
      </c>
      <c r="I173" s="102">
        <f>+A173+H173/2</f>
        <v/>
      </c>
      <c r="J173" s="102">
        <f>IF(I173&lt;$B$1,17,19)</f>
        <v/>
      </c>
      <c r="K173" s="102">
        <f>+J173*I173</f>
        <v/>
      </c>
      <c r="L173" s="102">
        <f>IF(I173&lt;$B$1,0,9.81*(I173-$B$1))</f>
        <v/>
      </c>
      <c r="M173" s="105">
        <f>+K173-L173</f>
        <v/>
      </c>
      <c r="N173" s="105">
        <f>AVERAGE(B173:B174)*1000</f>
        <v/>
      </c>
      <c r="O173" s="105">
        <f>AVERAGE(G173:G174)</f>
        <v/>
      </c>
      <c r="P173" s="105">
        <f>AVERAGE(F173:F174)</f>
        <v/>
      </c>
      <c r="Q173" s="105">
        <f>AVERAGE(D173:D174)</f>
        <v/>
      </c>
      <c r="R173" s="106">
        <f>(O173-K173)/M173</f>
        <v/>
      </c>
      <c r="S173" s="105">
        <f>+P173/(O173-K173)*100</f>
        <v/>
      </c>
      <c r="T173" s="105">
        <f>+SQRT((3.47-LOG(R173))^2+(1.22+LOG(S173))^2)</f>
        <v/>
      </c>
      <c r="U173" s="39">
        <f>(IF(T173&lt;1.31, "gravelly sand to dense sand", IF(T173&lt;2.05, "sands", IF(T173&lt;2.6, "sand mixtures", IF(T173&lt;2.95, "silt mixtures", IF(T173&lt;3.6, "clays","organic clay"))))))</f>
        <v/>
      </c>
      <c r="V173" s="107">
        <f>DEGREES(ATAN(0.373*(LOG(O173/M173)+0.29)))</f>
        <v/>
      </c>
      <c r="W173" s="107">
        <f>17.6+11*LOG(R173)</f>
        <v/>
      </c>
      <c r="X173" s="107">
        <f>IF(N173/100&lt;20, 30,IF(N173/100&lt;40,30+5/20*(N173/100-20),IF(N173/100&lt;120, 35+5/80*(N173/100-40), IF(N173/100&lt;200, 40+5/80*(N173/100-120),45))))</f>
        <v/>
      </c>
    </row>
    <row r="174">
      <c r="A174" t="n">
        <v>3.42</v>
      </c>
      <c r="B174" t="n">
        <v>0.417</v>
      </c>
      <c r="C174" t="n">
        <v>0</v>
      </c>
      <c r="D174" t="n">
        <v>44</v>
      </c>
      <c r="E174" s="102" t="n">
        <v>0.8</v>
      </c>
      <c r="F174" s="102">
        <f>IF(C174=0,1,ABS(C174))</f>
        <v/>
      </c>
      <c r="G174" s="102">
        <f>+B174*1000+D174*(1-E174)</f>
        <v/>
      </c>
      <c r="H174" s="102">
        <f>+A175-A174</f>
        <v/>
      </c>
      <c r="I174" s="102">
        <f>+A174+H174/2</f>
        <v/>
      </c>
      <c r="J174" s="102">
        <f>IF(I174&lt;$B$1,17,19)</f>
        <v/>
      </c>
      <c r="K174" s="102">
        <f>+J174*I174</f>
        <v/>
      </c>
      <c r="L174" s="102">
        <f>IF(I174&lt;$B$1,0,9.81*(I174-$B$1))</f>
        <v/>
      </c>
      <c r="M174" s="105">
        <f>+K174-L174</f>
        <v/>
      </c>
      <c r="N174" s="105">
        <f>AVERAGE(B174:B175)*1000</f>
        <v/>
      </c>
      <c r="O174" s="105">
        <f>AVERAGE(G174:G175)</f>
        <v/>
      </c>
      <c r="P174" s="105">
        <f>AVERAGE(F174:F175)</f>
        <v/>
      </c>
      <c r="Q174" s="105">
        <f>AVERAGE(D174:D175)</f>
        <v/>
      </c>
      <c r="R174" s="106">
        <f>(O174-K174)/M174</f>
        <v/>
      </c>
      <c r="S174" s="105">
        <f>+P174/(O174-K174)*100</f>
        <v/>
      </c>
      <c r="T174" s="105">
        <f>+SQRT((3.47-LOG(R174))^2+(1.22+LOG(S174))^2)</f>
        <v/>
      </c>
      <c r="U174" s="39">
        <f>(IF(T174&lt;1.31, "gravelly sand to dense sand", IF(T174&lt;2.05, "sands", IF(T174&lt;2.6, "sand mixtures", IF(T174&lt;2.95, "silt mixtures", IF(T174&lt;3.6, "clays","organic clay"))))))</f>
        <v/>
      </c>
      <c r="V174" s="107">
        <f>DEGREES(ATAN(0.373*(LOG(O174/M174)+0.29)))</f>
        <v/>
      </c>
      <c r="W174" s="107">
        <f>17.6+11*LOG(R174)</f>
        <v/>
      </c>
      <c r="X174" s="107">
        <f>IF(N174/100&lt;20, 30,IF(N174/100&lt;40,30+5/20*(N174/100-20),IF(N174/100&lt;120, 35+5/80*(N174/100-40), IF(N174/100&lt;200, 40+5/80*(N174/100-120),45))))</f>
        <v/>
      </c>
    </row>
    <row r="175">
      <c r="A175" t="n">
        <v>3.44</v>
      </c>
      <c r="B175" t="n">
        <v>0.436</v>
      </c>
      <c r="C175" t="n">
        <v>1</v>
      </c>
      <c r="D175" t="n">
        <v>45</v>
      </c>
      <c r="E175" s="102" t="n">
        <v>0.8</v>
      </c>
      <c r="F175" s="102">
        <f>IF(C175=0,1,ABS(C175))</f>
        <v/>
      </c>
      <c r="G175" s="102">
        <f>+B175*1000+D175*(1-E175)</f>
        <v/>
      </c>
      <c r="H175" s="102">
        <f>+A176-A175</f>
        <v/>
      </c>
      <c r="I175" s="102">
        <f>+A175+H175/2</f>
        <v/>
      </c>
      <c r="J175" s="102">
        <f>IF(I175&lt;$B$1,17,19)</f>
        <v/>
      </c>
      <c r="K175" s="102">
        <f>+J175*I175</f>
        <v/>
      </c>
      <c r="L175" s="102">
        <f>IF(I175&lt;$B$1,0,9.81*(I175-$B$1))</f>
        <v/>
      </c>
      <c r="M175" s="105">
        <f>+K175-L175</f>
        <v/>
      </c>
      <c r="N175" s="105">
        <f>AVERAGE(B175:B176)*1000</f>
        <v/>
      </c>
      <c r="O175" s="105">
        <f>AVERAGE(G175:G176)</f>
        <v/>
      </c>
      <c r="P175" s="105">
        <f>AVERAGE(F175:F176)</f>
        <v/>
      </c>
      <c r="Q175" s="105">
        <f>AVERAGE(D175:D176)</f>
        <v/>
      </c>
      <c r="R175" s="106">
        <f>(O175-K175)/M175</f>
        <v/>
      </c>
      <c r="S175" s="105">
        <f>+P175/(O175-K175)*100</f>
        <v/>
      </c>
      <c r="T175" s="105">
        <f>+SQRT((3.47-LOG(R175))^2+(1.22+LOG(S175))^2)</f>
        <v/>
      </c>
      <c r="U175" s="39">
        <f>(IF(T175&lt;1.31, "gravelly sand to dense sand", IF(T175&lt;2.05, "sands", IF(T175&lt;2.6, "sand mixtures", IF(T175&lt;2.95, "silt mixtures", IF(T175&lt;3.6, "clays","organic clay"))))))</f>
        <v/>
      </c>
      <c r="V175" s="107">
        <f>DEGREES(ATAN(0.373*(LOG(O175/M175)+0.29)))</f>
        <v/>
      </c>
      <c r="W175" s="107">
        <f>17.6+11*LOG(R175)</f>
        <v/>
      </c>
      <c r="X175" s="107">
        <f>IF(N175/100&lt;20, 30,IF(N175/100&lt;40,30+5/20*(N175/100-20),IF(N175/100&lt;120, 35+5/80*(N175/100-40), IF(N175/100&lt;200, 40+5/80*(N175/100-120),45))))</f>
        <v/>
      </c>
    </row>
    <row r="176">
      <c r="A176" t="n">
        <v>3.46</v>
      </c>
      <c r="B176" t="n">
        <v>0.474</v>
      </c>
      <c r="C176" t="n">
        <v>1</v>
      </c>
      <c r="D176" t="n">
        <v>48</v>
      </c>
      <c r="E176" s="102" t="n">
        <v>0.8</v>
      </c>
      <c r="F176" s="102">
        <f>IF(C176=0,1,ABS(C176))</f>
        <v/>
      </c>
      <c r="G176" s="102">
        <f>+B176*1000+D176*(1-E176)</f>
        <v/>
      </c>
      <c r="H176" s="102">
        <f>+A177-A176</f>
        <v/>
      </c>
      <c r="I176" s="102">
        <f>+A176+H176/2</f>
        <v/>
      </c>
      <c r="J176" s="102">
        <f>IF(I176&lt;$B$1,17,19)</f>
        <v/>
      </c>
      <c r="K176" s="102">
        <f>+J176*I176</f>
        <v/>
      </c>
      <c r="L176" s="102">
        <f>IF(I176&lt;$B$1,0,9.81*(I176-$B$1))</f>
        <v/>
      </c>
      <c r="M176" s="105">
        <f>+K176-L176</f>
        <v/>
      </c>
      <c r="N176" s="105">
        <f>AVERAGE(B176:B177)*1000</f>
        <v/>
      </c>
      <c r="O176" s="105">
        <f>AVERAGE(G176:G177)</f>
        <v/>
      </c>
      <c r="P176" s="105">
        <f>AVERAGE(F176:F177)</f>
        <v/>
      </c>
      <c r="Q176" s="105">
        <f>AVERAGE(D176:D177)</f>
        <v/>
      </c>
      <c r="R176" s="106">
        <f>(O176-K176)/M176</f>
        <v/>
      </c>
      <c r="S176" s="105">
        <f>+P176/(O176-K176)*100</f>
        <v/>
      </c>
      <c r="T176" s="105">
        <f>+SQRT((3.47-LOG(R176))^2+(1.22+LOG(S176))^2)</f>
        <v/>
      </c>
      <c r="U176" s="39">
        <f>(IF(T176&lt;1.31, "gravelly sand to dense sand", IF(T176&lt;2.05, "sands", IF(T176&lt;2.6, "sand mixtures", IF(T176&lt;2.95, "silt mixtures", IF(T176&lt;3.6, "clays","organic clay"))))))</f>
        <v/>
      </c>
      <c r="V176" s="107">
        <f>DEGREES(ATAN(0.373*(LOG(O176/M176)+0.29)))</f>
        <v/>
      </c>
      <c r="W176" s="107">
        <f>17.6+11*LOG(R176)</f>
        <v/>
      </c>
      <c r="X176" s="107">
        <f>IF(N176/100&lt;20, 30,IF(N176/100&lt;40,30+5/20*(N176/100-20),IF(N176/100&lt;120, 35+5/80*(N176/100-40), IF(N176/100&lt;200, 40+5/80*(N176/100-120),45))))</f>
        <v/>
      </c>
    </row>
    <row r="177">
      <c r="A177" t="n">
        <v>3.48</v>
      </c>
      <c r="B177" t="n">
        <v>0.493</v>
      </c>
      <c r="C177" t="n">
        <v>1</v>
      </c>
      <c r="D177" t="n">
        <v>50</v>
      </c>
      <c r="E177" s="102" t="n">
        <v>0.8</v>
      </c>
      <c r="F177" s="102">
        <f>IF(C177=0,1,ABS(C177))</f>
        <v/>
      </c>
      <c r="G177" s="102">
        <f>+B177*1000+D177*(1-E177)</f>
        <v/>
      </c>
      <c r="H177" s="102">
        <f>+A178-A177</f>
        <v/>
      </c>
      <c r="I177" s="102">
        <f>+A177+H177/2</f>
        <v/>
      </c>
      <c r="J177" s="102">
        <f>IF(I177&lt;$B$1,17,19)</f>
        <v/>
      </c>
      <c r="K177" s="102">
        <f>+J177*I177</f>
        <v/>
      </c>
      <c r="L177" s="102">
        <f>IF(I177&lt;$B$1,0,9.81*(I177-$B$1))</f>
        <v/>
      </c>
      <c r="M177" s="105">
        <f>+K177-L177</f>
        <v/>
      </c>
      <c r="N177" s="105">
        <f>AVERAGE(B177:B178)*1000</f>
        <v/>
      </c>
      <c r="O177" s="105">
        <f>AVERAGE(G177:G178)</f>
        <v/>
      </c>
      <c r="P177" s="105">
        <f>AVERAGE(F177:F178)</f>
        <v/>
      </c>
      <c r="Q177" s="105">
        <f>AVERAGE(D177:D178)</f>
        <v/>
      </c>
      <c r="R177" s="106">
        <f>(O177-K177)/M177</f>
        <v/>
      </c>
      <c r="S177" s="105">
        <f>+P177/(O177-K177)*100</f>
        <v/>
      </c>
      <c r="T177" s="105">
        <f>+SQRT((3.47-LOG(R177))^2+(1.22+LOG(S177))^2)</f>
        <v/>
      </c>
      <c r="U177" s="39">
        <f>(IF(T177&lt;1.31, "gravelly sand to dense sand", IF(T177&lt;2.05, "sands", IF(T177&lt;2.6, "sand mixtures", IF(T177&lt;2.95, "silt mixtures", IF(T177&lt;3.6, "clays","organic clay"))))))</f>
        <v/>
      </c>
      <c r="V177" s="107">
        <f>DEGREES(ATAN(0.373*(LOG(O177/M177)+0.29)))</f>
        <v/>
      </c>
      <c r="W177" s="107">
        <f>17.6+11*LOG(R177)</f>
        <v/>
      </c>
      <c r="X177" s="107">
        <f>IF(N177/100&lt;20, 30,IF(N177/100&lt;40,30+5/20*(N177/100-20),IF(N177/100&lt;120, 35+5/80*(N177/100-40), IF(N177/100&lt;200, 40+5/80*(N177/100-120),45))))</f>
        <v/>
      </c>
    </row>
    <row r="178">
      <c r="A178" t="n">
        <v>3.5</v>
      </c>
      <c r="B178" t="n">
        <v>0.511</v>
      </c>
      <c r="C178" t="n">
        <v>3</v>
      </c>
      <c r="D178" t="n">
        <v>48</v>
      </c>
      <c r="E178" s="102" t="n">
        <v>0.8</v>
      </c>
      <c r="F178" s="102">
        <f>IF(C178=0,1,ABS(C178))</f>
        <v/>
      </c>
      <c r="G178" s="102">
        <f>+B178*1000+D178*(1-E178)</f>
        <v/>
      </c>
      <c r="H178" s="102">
        <f>+A179-A178</f>
        <v/>
      </c>
      <c r="I178" s="102">
        <f>+A178+H178/2</f>
        <v/>
      </c>
      <c r="J178" s="102">
        <f>IF(I178&lt;$B$1,17,19)</f>
        <v/>
      </c>
      <c r="K178" s="102">
        <f>+J178*I178</f>
        <v/>
      </c>
      <c r="L178" s="102">
        <f>IF(I178&lt;$B$1,0,9.81*(I178-$B$1))</f>
        <v/>
      </c>
      <c r="M178" s="105">
        <f>+K178-L178</f>
        <v/>
      </c>
      <c r="N178" s="105">
        <f>AVERAGE(B178:B179)*1000</f>
        <v/>
      </c>
      <c r="O178" s="105">
        <f>AVERAGE(G178:G179)</f>
        <v/>
      </c>
      <c r="P178" s="105">
        <f>AVERAGE(F178:F179)</f>
        <v/>
      </c>
      <c r="Q178" s="105">
        <f>AVERAGE(D178:D179)</f>
        <v/>
      </c>
      <c r="R178" s="106">
        <f>(O178-K178)/M178</f>
        <v/>
      </c>
      <c r="S178" s="105">
        <f>+P178/(O178-K178)*100</f>
        <v/>
      </c>
      <c r="T178" s="105">
        <f>+SQRT((3.47-LOG(R178))^2+(1.22+LOG(S178))^2)</f>
        <v/>
      </c>
      <c r="U178" s="39">
        <f>(IF(T178&lt;1.31, "gravelly sand to dense sand", IF(T178&lt;2.05, "sands", IF(T178&lt;2.6, "sand mixtures", IF(T178&lt;2.95, "silt mixtures", IF(T178&lt;3.6, "clays","organic clay"))))))</f>
        <v/>
      </c>
      <c r="V178" s="107">
        <f>DEGREES(ATAN(0.373*(LOG(O178/M178)+0.29)))</f>
        <v/>
      </c>
      <c r="W178" s="107">
        <f>17.6+11*LOG(R178)</f>
        <v/>
      </c>
      <c r="X178" s="107">
        <f>IF(N178/100&lt;20, 30,IF(N178/100&lt;40,30+5/20*(N178/100-20),IF(N178/100&lt;120, 35+5/80*(N178/100-40), IF(N178/100&lt;200, 40+5/80*(N178/100-120),45))))</f>
        <v/>
      </c>
    </row>
    <row r="179">
      <c r="A179" t="n">
        <v>3.52</v>
      </c>
      <c r="B179" t="n">
        <v>0.493</v>
      </c>
      <c r="C179" t="n">
        <v>3</v>
      </c>
      <c r="D179" t="n">
        <v>47</v>
      </c>
      <c r="E179" s="102" t="n">
        <v>0.8</v>
      </c>
      <c r="F179" s="102">
        <f>IF(C179=0,1,ABS(C179))</f>
        <v/>
      </c>
      <c r="G179" s="102">
        <f>+B179*1000+D179*(1-E179)</f>
        <v/>
      </c>
      <c r="H179" s="102">
        <f>+A180-A179</f>
        <v/>
      </c>
      <c r="I179" s="102">
        <f>+A179+H179/2</f>
        <v/>
      </c>
      <c r="J179" s="102">
        <f>IF(I179&lt;$B$1,17,19)</f>
        <v/>
      </c>
      <c r="K179" s="102">
        <f>+J179*I179</f>
        <v/>
      </c>
      <c r="L179" s="102">
        <f>IF(I179&lt;$B$1,0,9.81*(I179-$B$1))</f>
        <v/>
      </c>
      <c r="M179" s="105">
        <f>+K179-L179</f>
        <v/>
      </c>
      <c r="N179" s="105">
        <f>AVERAGE(B179:B180)*1000</f>
        <v/>
      </c>
      <c r="O179" s="105">
        <f>AVERAGE(G179:G180)</f>
        <v/>
      </c>
      <c r="P179" s="105">
        <f>AVERAGE(F179:F180)</f>
        <v/>
      </c>
      <c r="Q179" s="105">
        <f>AVERAGE(D179:D180)</f>
        <v/>
      </c>
      <c r="R179" s="106">
        <f>(O179-K179)/M179</f>
        <v/>
      </c>
      <c r="S179" s="105">
        <f>+P179/(O179-K179)*100</f>
        <v/>
      </c>
      <c r="T179" s="105">
        <f>+SQRT((3.47-LOG(R179))^2+(1.22+LOG(S179))^2)</f>
        <v/>
      </c>
      <c r="U179" s="39">
        <f>(IF(T179&lt;1.31, "gravelly sand to dense sand", IF(T179&lt;2.05, "sands", IF(T179&lt;2.6, "sand mixtures", IF(T179&lt;2.95, "silt mixtures", IF(T179&lt;3.6, "clays","organic clay"))))))</f>
        <v/>
      </c>
      <c r="V179" s="107">
        <f>DEGREES(ATAN(0.373*(LOG(O179/M179)+0.29)))</f>
        <v/>
      </c>
      <c r="W179" s="107">
        <f>17.6+11*LOG(R179)</f>
        <v/>
      </c>
      <c r="X179" s="107">
        <f>IF(N179/100&lt;20, 30,IF(N179/100&lt;40,30+5/20*(N179/100-20),IF(N179/100&lt;120, 35+5/80*(N179/100-40), IF(N179/100&lt;200, 40+5/80*(N179/100-120),45))))</f>
        <v/>
      </c>
    </row>
    <row r="180">
      <c r="A180" t="n">
        <v>3.54</v>
      </c>
      <c r="B180" t="n">
        <v>0.455</v>
      </c>
      <c r="C180" t="n">
        <v>3</v>
      </c>
      <c r="D180" t="n">
        <v>46</v>
      </c>
      <c r="E180" s="102" t="n">
        <v>0.8</v>
      </c>
      <c r="F180" s="102">
        <f>IF(C180=0,1,ABS(C180))</f>
        <v/>
      </c>
      <c r="G180" s="102">
        <f>+B180*1000+D180*(1-E180)</f>
        <v/>
      </c>
      <c r="H180" s="102">
        <f>+A181-A180</f>
        <v/>
      </c>
      <c r="I180" s="102">
        <f>+A180+H180/2</f>
        <v/>
      </c>
      <c r="J180" s="102">
        <f>IF(I180&lt;$B$1,17,19)</f>
        <v/>
      </c>
      <c r="K180" s="102">
        <f>+J180*I180</f>
        <v/>
      </c>
      <c r="L180" s="102">
        <f>IF(I180&lt;$B$1,0,9.81*(I180-$B$1))</f>
        <v/>
      </c>
      <c r="M180" s="105">
        <f>+K180-L180</f>
        <v/>
      </c>
      <c r="N180" s="105">
        <f>AVERAGE(B180:B181)*1000</f>
        <v/>
      </c>
      <c r="O180" s="105">
        <f>AVERAGE(G180:G181)</f>
        <v/>
      </c>
      <c r="P180" s="105">
        <f>AVERAGE(F180:F181)</f>
        <v/>
      </c>
      <c r="Q180" s="105">
        <f>AVERAGE(D180:D181)</f>
        <v/>
      </c>
      <c r="R180" s="106">
        <f>(O180-K180)/M180</f>
        <v/>
      </c>
      <c r="S180" s="105">
        <f>+P180/(O180-K180)*100</f>
        <v/>
      </c>
      <c r="T180" s="105">
        <f>+SQRT((3.47-LOG(R180))^2+(1.22+LOG(S180))^2)</f>
        <v/>
      </c>
      <c r="U180" s="39">
        <f>(IF(T180&lt;1.31, "gravelly sand to dense sand", IF(T180&lt;2.05, "sands", IF(T180&lt;2.6, "sand mixtures", IF(T180&lt;2.95, "silt mixtures", IF(T180&lt;3.6, "clays","organic clay"))))))</f>
        <v/>
      </c>
      <c r="V180" s="107">
        <f>DEGREES(ATAN(0.373*(LOG(O180/M180)+0.29)))</f>
        <v/>
      </c>
      <c r="W180" s="107">
        <f>17.6+11*LOG(R180)</f>
        <v/>
      </c>
      <c r="X180" s="107">
        <f>IF(N180/100&lt;20, 30,IF(N180/100&lt;40,30+5/20*(N180/100-20),IF(N180/100&lt;120, 35+5/80*(N180/100-40), IF(N180/100&lt;200, 40+5/80*(N180/100-120),45))))</f>
        <v/>
      </c>
    </row>
    <row r="181">
      <c r="A181" t="n">
        <v>3.56</v>
      </c>
      <c r="B181" t="n">
        <v>0.436</v>
      </c>
      <c r="C181" t="n">
        <v>3</v>
      </c>
      <c r="D181" t="n">
        <v>53</v>
      </c>
      <c r="E181" s="102" t="n">
        <v>0.8</v>
      </c>
      <c r="F181" s="102">
        <f>IF(C181=0,1,ABS(C181))</f>
        <v/>
      </c>
      <c r="G181" s="102">
        <f>+B181*1000+D181*(1-E181)</f>
        <v/>
      </c>
      <c r="H181" s="102">
        <f>+A182-A181</f>
        <v/>
      </c>
      <c r="I181" s="102">
        <f>+A181+H181/2</f>
        <v/>
      </c>
      <c r="J181" s="102">
        <f>IF(I181&lt;$B$1,17,19)</f>
        <v/>
      </c>
      <c r="K181" s="102">
        <f>+J181*I181</f>
        <v/>
      </c>
      <c r="L181" s="102">
        <f>IF(I181&lt;$B$1,0,9.81*(I181-$B$1))</f>
        <v/>
      </c>
      <c r="M181" s="105">
        <f>+K181-L181</f>
        <v/>
      </c>
      <c r="N181" s="105">
        <f>AVERAGE(B181:B182)*1000</f>
        <v/>
      </c>
      <c r="O181" s="105">
        <f>AVERAGE(G181:G182)</f>
        <v/>
      </c>
      <c r="P181" s="105">
        <f>AVERAGE(F181:F182)</f>
        <v/>
      </c>
      <c r="Q181" s="105">
        <f>AVERAGE(D181:D182)</f>
        <v/>
      </c>
      <c r="R181" s="106">
        <f>(O181-K181)/M181</f>
        <v/>
      </c>
      <c r="S181" s="105">
        <f>+P181/(O181-K181)*100</f>
        <v/>
      </c>
      <c r="T181" s="105">
        <f>+SQRT((3.47-LOG(R181))^2+(1.22+LOG(S181))^2)</f>
        <v/>
      </c>
      <c r="U181" s="39">
        <f>(IF(T181&lt;1.31, "gravelly sand to dense sand", IF(T181&lt;2.05, "sands", IF(T181&lt;2.6, "sand mixtures", IF(T181&lt;2.95, "silt mixtures", IF(T181&lt;3.6, "clays","organic clay"))))))</f>
        <v/>
      </c>
      <c r="V181" s="107">
        <f>DEGREES(ATAN(0.373*(LOG(O181/M181)+0.29)))</f>
        <v/>
      </c>
      <c r="W181" s="107">
        <f>17.6+11*LOG(R181)</f>
        <v/>
      </c>
      <c r="X181" s="107">
        <f>IF(N181/100&lt;20, 30,IF(N181/100&lt;40,30+5/20*(N181/100-20),IF(N181/100&lt;120, 35+5/80*(N181/100-40), IF(N181/100&lt;200, 40+5/80*(N181/100-120),45))))</f>
        <v/>
      </c>
    </row>
    <row r="182">
      <c r="A182" t="n">
        <v>3.58</v>
      </c>
      <c r="B182" t="n">
        <v>0.493</v>
      </c>
      <c r="C182" t="n">
        <v>3</v>
      </c>
      <c r="D182" t="n">
        <v>53</v>
      </c>
      <c r="E182" s="102" t="n">
        <v>0.8</v>
      </c>
      <c r="F182" s="102">
        <f>IF(C182=0,1,ABS(C182))</f>
        <v/>
      </c>
      <c r="G182" s="102">
        <f>+B182*1000+D182*(1-E182)</f>
        <v/>
      </c>
      <c r="H182" s="102">
        <f>+A183-A182</f>
        <v/>
      </c>
      <c r="I182" s="102">
        <f>+A182+H182/2</f>
        <v/>
      </c>
      <c r="J182" s="102">
        <f>IF(I182&lt;$B$1,17,19)</f>
        <v/>
      </c>
      <c r="K182" s="102">
        <f>+J182*I182</f>
        <v/>
      </c>
      <c r="L182" s="102">
        <f>IF(I182&lt;$B$1,0,9.81*(I182-$B$1))</f>
        <v/>
      </c>
      <c r="M182" s="105">
        <f>+K182-L182</f>
        <v/>
      </c>
      <c r="N182" s="105">
        <f>AVERAGE(B182:B183)*1000</f>
        <v/>
      </c>
      <c r="O182" s="105">
        <f>AVERAGE(G182:G183)</f>
        <v/>
      </c>
      <c r="P182" s="105">
        <f>AVERAGE(F182:F183)</f>
        <v/>
      </c>
      <c r="Q182" s="105">
        <f>AVERAGE(D182:D183)</f>
        <v/>
      </c>
      <c r="R182" s="106">
        <f>(O182-K182)/M182</f>
        <v/>
      </c>
      <c r="S182" s="105">
        <f>+P182/(O182-K182)*100</f>
        <v/>
      </c>
      <c r="T182" s="105">
        <f>+SQRT((3.47-LOG(R182))^2+(1.22+LOG(S182))^2)</f>
        <v/>
      </c>
      <c r="U182" s="39">
        <f>(IF(T182&lt;1.31, "gravelly sand to dense sand", IF(T182&lt;2.05, "sands", IF(T182&lt;2.6, "sand mixtures", IF(T182&lt;2.95, "silt mixtures", IF(T182&lt;3.6, "clays","organic clay"))))))</f>
        <v/>
      </c>
      <c r="V182" s="107">
        <f>DEGREES(ATAN(0.373*(LOG(O182/M182)+0.29)))</f>
        <v/>
      </c>
      <c r="W182" s="107">
        <f>17.6+11*LOG(R182)</f>
        <v/>
      </c>
      <c r="X182" s="107">
        <f>IF(N182/100&lt;20, 30,IF(N182/100&lt;40,30+5/20*(N182/100-20),IF(N182/100&lt;120, 35+5/80*(N182/100-40), IF(N182/100&lt;200, 40+5/80*(N182/100-120),45))))</f>
        <v/>
      </c>
    </row>
    <row r="183">
      <c r="A183" t="n">
        <v>3.6</v>
      </c>
      <c r="B183" t="n">
        <v>0.511</v>
      </c>
      <c r="C183" t="n">
        <v>2</v>
      </c>
      <c r="D183" t="n">
        <v>54</v>
      </c>
      <c r="E183" s="102" t="n">
        <v>0.8</v>
      </c>
      <c r="F183" s="102">
        <f>IF(C183=0,1,ABS(C183))</f>
        <v/>
      </c>
      <c r="G183" s="102">
        <f>+B183*1000+D183*(1-E183)</f>
        <v/>
      </c>
      <c r="H183" s="102">
        <f>+A184-A183</f>
        <v/>
      </c>
      <c r="I183" s="102">
        <f>+A183+H183/2</f>
        <v/>
      </c>
      <c r="J183" s="102">
        <f>IF(I183&lt;$B$1,17,19)</f>
        <v/>
      </c>
      <c r="K183" s="102">
        <f>+J183*I183</f>
        <v/>
      </c>
      <c r="L183" s="102">
        <f>IF(I183&lt;$B$1,0,9.81*(I183-$B$1))</f>
        <v/>
      </c>
      <c r="M183" s="105">
        <f>+K183-L183</f>
        <v/>
      </c>
      <c r="N183" s="105">
        <f>AVERAGE(B183:B184)*1000</f>
        <v/>
      </c>
      <c r="O183" s="105">
        <f>AVERAGE(G183:G184)</f>
        <v/>
      </c>
      <c r="P183" s="105">
        <f>AVERAGE(F183:F184)</f>
        <v/>
      </c>
      <c r="Q183" s="105">
        <f>AVERAGE(D183:D184)</f>
        <v/>
      </c>
      <c r="R183" s="106">
        <f>(O183-K183)/M183</f>
        <v/>
      </c>
      <c r="S183" s="105">
        <f>+P183/(O183-K183)*100</f>
        <v/>
      </c>
      <c r="T183" s="105">
        <f>+SQRT((3.47-LOG(R183))^2+(1.22+LOG(S183))^2)</f>
        <v/>
      </c>
      <c r="U183" s="39">
        <f>(IF(T183&lt;1.31, "gravelly sand to dense sand", IF(T183&lt;2.05, "sands", IF(T183&lt;2.6, "sand mixtures", IF(T183&lt;2.95, "silt mixtures", IF(T183&lt;3.6, "clays","organic clay"))))))</f>
        <v/>
      </c>
      <c r="V183" s="107">
        <f>DEGREES(ATAN(0.373*(LOG(O183/M183)+0.29)))</f>
        <v/>
      </c>
      <c r="W183" s="107">
        <f>17.6+11*LOG(R183)</f>
        <v/>
      </c>
      <c r="X183" s="107">
        <f>IF(N183/100&lt;20, 30,IF(N183/100&lt;40,30+5/20*(N183/100-20),IF(N183/100&lt;120, 35+5/80*(N183/100-40), IF(N183/100&lt;200, 40+5/80*(N183/100-120),45))))</f>
        <v/>
      </c>
    </row>
    <row r="184">
      <c r="A184" t="n">
        <v>3.62</v>
      </c>
      <c r="B184" t="n">
        <v>0.587</v>
      </c>
      <c r="C184" t="n">
        <v>1</v>
      </c>
      <c r="D184" t="n">
        <v>57</v>
      </c>
      <c r="E184" s="102" t="n">
        <v>0.8</v>
      </c>
      <c r="F184" s="102">
        <f>IF(C184=0,1,ABS(C184))</f>
        <v/>
      </c>
      <c r="G184" s="102">
        <f>+B184*1000+D184*(1-E184)</f>
        <v/>
      </c>
      <c r="H184" s="102">
        <f>+A185-A184</f>
        <v/>
      </c>
      <c r="I184" s="102">
        <f>+A184+H184/2</f>
        <v/>
      </c>
      <c r="J184" s="102">
        <f>IF(I184&lt;$B$1,17,19)</f>
        <v/>
      </c>
      <c r="K184" s="102">
        <f>+J184*I184</f>
        <v/>
      </c>
      <c r="L184" s="102">
        <f>IF(I184&lt;$B$1,0,9.81*(I184-$B$1))</f>
        <v/>
      </c>
      <c r="M184" s="105">
        <f>+K184-L184</f>
        <v/>
      </c>
      <c r="N184" s="105">
        <f>AVERAGE(B184:B185)*1000</f>
        <v/>
      </c>
      <c r="O184" s="105">
        <f>AVERAGE(G184:G185)</f>
        <v/>
      </c>
      <c r="P184" s="105">
        <f>AVERAGE(F184:F185)</f>
        <v/>
      </c>
      <c r="Q184" s="105">
        <f>AVERAGE(D184:D185)</f>
        <v/>
      </c>
      <c r="R184" s="106">
        <f>(O184-K184)/M184</f>
        <v/>
      </c>
      <c r="S184" s="105">
        <f>+P184/(O184-K184)*100</f>
        <v/>
      </c>
      <c r="T184" s="105">
        <f>+SQRT((3.47-LOG(R184))^2+(1.22+LOG(S184))^2)</f>
        <v/>
      </c>
      <c r="U184" s="39">
        <f>(IF(T184&lt;1.31, "gravelly sand to dense sand", IF(T184&lt;2.05, "sands", IF(T184&lt;2.6, "sand mixtures", IF(T184&lt;2.95, "silt mixtures", IF(T184&lt;3.6, "clays","organic clay"))))))</f>
        <v/>
      </c>
      <c r="V184" s="107">
        <f>DEGREES(ATAN(0.373*(LOG(O184/M184)+0.29)))</f>
        <v/>
      </c>
      <c r="W184" s="107">
        <f>17.6+11*LOG(R184)</f>
        <v/>
      </c>
      <c r="X184" s="107">
        <f>IF(N184/100&lt;20, 30,IF(N184/100&lt;40,30+5/20*(N184/100-20),IF(N184/100&lt;120, 35+5/80*(N184/100-40), IF(N184/100&lt;200, 40+5/80*(N184/100-120),45))))</f>
        <v/>
      </c>
    </row>
    <row r="185">
      <c r="A185" t="n">
        <v>3.64</v>
      </c>
      <c r="B185" t="n">
        <v>0.606</v>
      </c>
      <c r="C185" t="n">
        <v>1</v>
      </c>
      <c r="D185" t="n">
        <v>54</v>
      </c>
      <c r="E185" s="102" t="n">
        <v>0.8</v>
      </c>
      <c r="F185" s="102">
        <f>IF(C185=0,1,ABS(C185))</f>
        <v/>
      </c>
      <c r="G185" s="102">
        <f>+B185*1000+D185*(1-E185)</f>
        <v/>
      </c>
      <c r="H185" s="102">
        <f>+A186-A185</f>
        <v/>
      </c>
      <c r="I185" s="102">
        <f>+A185+H185/2</f>
        <v/>
      </c>
      <c r="J185" s="102">
        <f>IF(I185&lt;$B$1,17,19)</f>
        <v/>
      </c>
      <c r="K185" s="102">
        <f>+J185*I185</f>
        <v/>
      </c>
      <c r="L185" s="102">
        <f>IF(I185&lt;$B$1,0,9.81*(I185-$B$1))</f>
        <v/>
      </c>
      <c r="M185" s="105">
        <f>+K185-L185</f>
        <v/>
      </c>
      <c r="N185" s="105">
        <f>AVERAGE(B185:B186)*1000</f>
        <v/>
      </c>
      <c r="O185" s="105">
        <f>AVERAGE(G185:G186)</f>
        <v/>
      </c>
      <c r="P185" s="105">
        <f>AVERAGE(F185:F186)</f>
        <v/>
      </c>
      <c r="Q185" s="105">
        <f>AVERAGE(D185:D186)</f>
        <v/>
      </c>
      <c r="R185" s="106">
        <f>(O185-K185)/M185</f>
        <v/>
      </c>
      <c r="S185" s="105">
        <f>+P185/(O185-K185)*100</f>
        <v/>
      </c>
      <c r="T185" s="105">
        <f>+SQRT((3.47-LOG(R185))^2+(1.22+LOG(S185))^2)</f>
        <v/>
      </c>
      <c r="U185" s="39">
        <f>(IF(T185&lt;1.31, "gravelly sand to dense sand", IF(T185&lt;2.05, "sands", IF(T185&lt;2.6, "sand mixtures", IF(T185&lt;2.95, "silt mixtures", IF(T185&lt;3.6, "clays","organic clay"))))))</f>
        <v/>
      </c>
      <c r="V185" s="107">
        <f>DEGREES(ATAN(0.373*(LOG(O185/M185)+0.29)))</f>
        <v/>
      </c>
      <c r="W185" s="107">
        <f>17.6+11*LOG(R185)</f>
        <v/>
      </c>
      <c r="X185" s="107">
        <f>IF(N185/100&lt;20, 30,IF(N185/100&lt;40,30+5/20*(N185/100-20),IF(N185/100&lt;120, 35+5/80*(N185/100-40), IF(N185/100&lt;200, 40+5/80*(N185/100-120),45))))</f>
        <v/>
      </c>
    </row>
    <row r="186">
      <c r="A186" t="n">
        <v>3.66</v>
      </c>
      <c r="B186" t="n">
        <v>0.625</v>
      </c>
      <c r="C186" t="n">
        <v>1</v>
      </c>
      <c r="D186" t="n">
        <v>53</v>
      </c>
      <c r="E186" s="102" t="n">
        <v>0.8</v>
      </c>
      <c r="F186" s="102">
        <f>IF(C186=0,1,ABS(C186))</f>
        <v/>
      </c>
      <c r="G186" s="102">
        <f>+B186*1000+D186*(1-E186)</f>
        <v/>
      </c>
      <c r="H186" s="102">
        <f>+A187-A186</f>
        <v/>
      </c>
      <c r="I186" s="102">
        <f>+A186+H186/2</f>
        <v/>
      </c>
      <c r="J186" s="102">
        <f>IF(I186&lt;$B$1,17,19)</f>
        <v/>
      </c>
      <c r="K186" s="102">
        <f>+J186*I186</f>
        <v/>
      </c>
      <c r="L186" s="102">
        <f>IF(I186&lt;$B$1,0,9.81*(I186-$B$1))</f>
        <v/>
      </c>
      <c r="M186" s="105">
        <f>+K186-L186</f>
        <v/>
      </c>
      <c r="N186" s="105">
        <f>AVERAGE(B186:B187)*1000</f>
        <v/>
      </c>
      <c r="O186" s="105">
        <f>AVERAGE(G186:G187)</f>
        <v/>
      </c>
      <c r="P186" s="105">
        <f>AVERAGE(F186:F187)</f>
        <v/>
      </c>
      <c r="Q186" s="105">
        <f>AVERAGE(D186:D187)</f>
        <v/>
      </c>
      <c r="R186" s="106">
        <f>(O186-K186)/M186</f>
        <v/>
      </c>
      <c r="S186" s="105">
        <f>+P186/(O186-K186)*100</f>
        <v/>
      </c>
      <c r="T186" s="105">
        <f>+SQRT((3.47-LOG(R186))^2+(1.22+LOG(S186))^2)</f>
        <v/>
      </c>
      <c r="U186" s="39">
        <f>(IF(T186&lt;1.31, "gravelly sand to dense sand", IF(T186&lt;2.05, "sands", IF(T186&lt;2.6, "sand mixtures", IF(T186&lt;2.95, "silt mixtures", IF(T186&lt;3.6, "clays","organic clay"))))))</f>
        <v/>
      </c>
      <c r="V186" s="107">
        <f>DEGREES(ATAN(0.373*(LOG(O186/M186)+0.29)))</f>
        <v/>
      </c>
      <c r="W186" s="107">
        <f>17.6+11*LOG(R186)</f>
        <v/>
      </c>
      <c r="X186" s="107">
        <f>IF(N186/100&lt;20, 30,IF(N186/100&lt;40,30+5/20*(N186/100-20),IF(N186/100&lt;120, 35+5/80*(N186/100-40), IF(N186/100&lt;200, 40+5/80*(N186/100-120),45))))</f>
        <v/>
      </c>
    </row>
    <row r="187">
      <c r="A187" t="n">
        <v>3.68</v>
      </c>
      <c r="B187" t="n">
        <v>0.5679999999999999</v>
      </c>
      <c r="C187" t="n">
        <v>4</v>
      </c>
      <c r="D187" t="n">
        <v>55</v>
      </c>
      <c r="E187" s="102" t="n">
        <v>0.8</v>
      </c>
      <c r="F187" s="102">
        <f>IF(C187=0,1,ABS(C187))</f>
        <v/>
      </c>
      <c r="G187" s="102">
        <f>+B187*1000+D187*(1-E187)</f>
        <v/>
      </c>
      <c r="H187" s="102">
        <f>+A188-A187</f>
        <v/>
      </c>
      <c r="I187" s="102">
        <f>+A187+H187/2</f>
        <v/>
      </c>
      <c r="J187" s="102">
        <f>IF(I187&lt;$B$1,17,19)</f>
        <v/>
      </c>
      <c r="K187" s="102">
        <f>+J187*I187</f>
        <v/>
      </c>
      <c r="L187" s="102">
        <f>IF(I187&lt;$B$1,0,9.81*(I187-$B$1))</f>
        <v/>
      </c>
      <c r="M187" s="105">
        <f>+K187-L187</f>
        <v/>
      </c>
      <c r="N187" s="105">
        <f>AVERAGE(B187:B188)*1000</f>
        <v/>
      </c>
      <c r="O187" s="105">
        <f>AVERAGE(G187:G188)</f>
        <v/>
      </c>
      <c r="P187" s="105">
        <f>AVERAGE(F187:F188)</f>
        <v/>
      </c>
      <c r="Q187" s="105">
        <f>AVERAGE(D187:D188)</f>
        <v/>
      </c>
      <c r="R187" s="106">
        <f>(O187-K187)/M187</f>
        <v/>
      </c>
      <c r="S187" s="105">
        <f>+P187/(O187-K187)*100</f>
        <v/>
      </c>
      <c r="T187" s="105">
        <f>+SQRT((3.47-LOG(R187))^2+(1.22+LOG(S187))^2)</f>
        <v/>
      </c>
      <c r="U187" s="39">
        <f>(IF(T187&lt;1.31, "gravelly sand to dense sand", IF(T187&lt;2.05, "sands", IF(T187&lt;2.6, "sand mixtures", IF(T187&lt;2.95, "silt mixtures", IF(T187&lt;3.6, "clays","organic clay"))))))</f>
        <v/>
      </c>
      <c r="V187" s="107">
        <f>DEGREES(ATAN(0.373*(LOG(O187/M187)+0.29)))</f>
        <v/>
      </c>
      <c r="W187" s="107">
        <f>17.6+11*LOG(R187)</f>
        <v/>
      </c>
      <c r="X187" s="107">
        <f>IF(N187/100&lt;20, 30,IF(N187/100&lt;40,30+5/20*(N187/100-20),IF(N187/100&lt;120, 35+5/80*(N187/100-40), IF(N187/100&lt;200, 40+5/80*(N187/100-120),45))))</f>
        <v/>
      </c>
    </row>
    <row r="188">
      <c r="A188" t="n">
        <v>3.7</v>
      </c>
      <c r="B188" t="n">
        <v>0.947</v>
      </c>
      <c r="C188" t="n">
        <v>5</v>
      </c>
      <c r="D188" t="n">
        <v>62</v>
      </c>
      <c r="E188" s="102" t="n">
        <v>0.8</v>
      </c>
      <c r="F188" s="102">
        <f>IF(C188=0,1,ABS(C188))</f>
        <v/>
      </c>
      <c r="G188" s="102">
        <f>+B188*1000+D188*(1-E188)</f>
        <v/>
      </c>
      <c r="H188" s="102">
        <f>+A189-A188</f>
        <v/>
      </c>
      <c r="I188" s="102">
        <f>+A188+H188/2</f>
        <v/>
      </c>
      <c r="J188" s="102">
        <f>IF(I188&lt;$B$1,17,19)</f>
        <v/>
      </c>
      <c r="K188" s="102">
        <f>+J188*I188</f>
        <v/>
      </c>
      <c r="L188" s="102">
        <f>IF(I188&lt;$B$1,0,9.81*(I188-$B$1))</f>
        <v/>
      </c>
      <c r="M188" s="105">
        <f>+K188-L188</f>
        <v/>
      </c>
      <c r="N188" s="105">
        <f>AVERAGE(B188:B189)*1000</f>
        <v/>
      </c>
      <c r="O188" s="105">
        <f>AVERAGE(G188:G189)</f>
        <v/>
      </c>
      <c r="P188" s="105">
        <f>AVERAGE(F188:F189)</f>
        <v/>
      </c>
      <c r="Q188" s="105">
        <f>AVERAGE(D188:D189)</f>
        <v/>
      </c>
      <c r="R188" s="106">
        <f>(O188-K188)/M188</f>
        <v/>
      </c>
      <c r="S188" s="105">
        <f>+P188/(O188-K188)*100</f>
        <v/>
      </c>
      <c r="T188" s="105">
        <f>+SQRT((3.47-LOG(R188))^2+(1.22+LOG(S188))^2)</f>
        <v/>
      </c>
      <c r="U188" s="39">
        <f>(IF(T188&lt;1.31, "gravelly sand to dense sand", IF(T188&lt;2.05, "sands", IF(T188&lt;2.6, "sand mixtures", IF(T188&lt;2.95, "silt mixtures", IF(T188&lt;3.6, "clays","organic clay"))))))</f>
        <v/>
      </c>
      <c r="V188" s="107">
        <f>DEGREES(ATAN(0.373*(LOG(O188/M188)+0.29)))</f>
        <v/>
      </c>
      <c r="W188" s="107">
        <f>17.6+11*LOG(R188)</f>
        <v/>
      </c>
      <c r="X188" s="107">
        <f>IF(N188/100&lt;20, 30,IF(N188/100&lt;40,30+5/20*(N188/100-20),IF(N188/100&lt;120, 35+5/80*(N188/100-40), IF(N188/100&lt;200, 40+5/80*(N188/100-120),45))))</f>
        <v/>
      </c>
    </row>
    <row r="189">
      <c r="A189" t="n">
        <v>3.72</v>
      </c>
      <c r="B189" t="n">
        <v>1.648</v>
      </c>
      <c r="C189" t="n">
        <v>9</v>
      </c>
      <c r="D189" t="n">
        <v>79</v>
      </c>
      <c r="E189" s="102" t="n">
        <v>0.8</v>
      </c>
      <c r="F189" s="102">
        <f>IF(C189=0,1,ABS(C189))</f>
        <v/>
      </c>
      <c r="G189" s="102">
        <f>+B189*1000+D189*(1-E189)</f>
        <v/>
      </c>
      <c r="H189" s="102">
        <f>+A190-A189</f>
        <v/>
      </c>
      <c r="I189" s="102">
        <f>+A189+H189/2</f>
        <v/>
      </c>
      <c r="J189" s="102">
        <f>IF(I189&lt;$B$1,17,19)</f>
        <v/>
      </c>
      <c r="K189" s="102">
        <f>+J189*I189</f>
        <v/>
      </c>
      <c r="L189" s="102">
        <f>IF(I189&lt;$B$1,0,9.81*(I189-$B$1))</f>
        <v/>
      </c>
      <c r="M189" s="105">
        <f>+K189-L189</f>
        <v/>
      </c>
      <c r="N189" s="105">
        <f>AVERAGE(B189:B190)*1000</f>
        <v/>
      </c>
      <c r="O189" s="105">
        <f>AVERAGE(G189:G190)</f>
        <v/>
      </c>
      <c r="P189" s="105">
        <f>AVERAGE(F189:F190)</f>
        <v/>
      </c>
      <c r="Q189" s="105">
        <f>AVERAGE(D189:D190)</f>
        <v/>
      </c>
      <c r="R189" s="106">
        <f>(O189-K189)/M189</f>
        <v/>
      </c>
      <c r="S189" s="105">
        <f>+P189/(O189-K189)*100</f>
        <v/>
      </c>
      <c r="T189" s="105">
        <f>+SQRT((3.47-LOG(R189))^2+(1.22+LOG(S189))^2)</f>
        <v/>
      </c>
      <c r="U189" s="39">
        <f>(IF(T189&lt;1.31, "gravelly sand to dense sand", IF(T189&lt;2.05, "sands", IF(T189&lt;2.6, "sand mixtures", IF(T189&lt;2.95, "silt mixtures", IF(T189&lt;3.6, "clays","organic clay"))))))</f>
        <v/>
      </c>
      <c r="V189" s="107">
        <f>DEGREES(ATAN(0.373*(LOG(O189/M189)+0.29)))</f>
        <v/>
      </c>
      <c r="W189" s="107">
        <f>17.6+11*LOG(R189)</f>
        <v/>
      </c>
      <c r="X189" s="107">
        <f>IF(N189/100&lt;20, 30,IF(N189/100&lt;40,30+5/20*(N189/100-20),IF(N189/100&lt;120, 35+5/80*(N189/100-40), IF(N189/100&lt;200, 40+5/80*(N189/100-120),45))))</f>
        <v/>
      </c>
    </row>
    <row r="190">
      <c r="A190" t="n">
        <v>3.74</v>
      </c>
      <c r="B190" t="n">
        <v>2.387</v>
      </c>
      <c r="C190" t="n">
        <v>4</v>
      </c>
      <c r="D190" t="n">
        <v>56</v>
      </c>
      <c r="E190" s="102" t="n">
        <v>0.8</v>
      </c>
      <c r="F190" s="102">
        <f>IF(C190=0,1,ABS(C190))</f>
        <v/>
      </c>
      <c r="G190" s="102">
        <f>+B190*1000+D190*(1-E190)</f>
        <v/>
      </c>
      <c r="H190" s="102">
        <f>+A191-A190</f>
        <v/>
      </c>
      <c r="I190" s="102">
        <f>+A190+H190/2</f>
        <v/>
      </c>
      <c r="J190" s="102">
        <f>IF(I190&lt;$B$1,17,19)</f>
        <v/>
      </c>
      <c r="K190" s="102">
        <f>+J190*I190</f>
        <v/>
      </c>
      <c r="L190" s="102">
        <f>IF(I190&lt;$B$1,0,9.81*(I190-$B$1))</f>
        <v/>
      </c>
      <c r="M190" s="105">
        <f>+K190-L190</f>
        <v/>
      </c>
      <c r="N190" s="105">
        <f>AVERAGE(B190:B191)*1000</f>
        <v/>
      </c>
      <c r="O190" s="105">
        <f>AVERAGE(G190:G191)</f>
        <v/>
      </c>
      <c r="P190" s="105">
        <f>AVERAGE(F190:F191)</f>
        <v/>
      </c>
      <c r="Q190" s="105">
        <f>AVERAGE(D190:D191)</f>
        <v/>
      </c>
      <c r="R190" s="106">
        <f>(O190-K190)/M190</f>
        <v/>
      </c>
      <c r="S190" s="105">
        <f>+P190/(O190-K190)*100</f>
        <v/>
      </c>
      <c r="T190" s="105">
        <f>+SQRT((3.47-LOG(R190))^2+(1.22+LOG(S190))^2)</f>
        <v/>
      </c>
      <c r="U190" s="39">
        <f>(IF(T190&lt;1.31, "gravelly sand to dense sand", IF(T190&lt;2.05, "sands", IF(T190&lt;2.6, "sand mixtures", IF(T190&lt;2.95, "silt mixtures", IF(T190&lt;3.6, "clays","organic clay"))))))</f>
        <v/>
      </c>
      <c r="V190" s="107">
        <f>DEGREES(ATAN(0.373*(LOG(O190/M190)+0.29)))</f>
        <v/>
      </c>
      <c r="W190" s="107">
        <f>17.6+11*LOG(R190)</f>
        <v/>
      </c>
      <c r="X190" s="107">
        <f>IF(N190/100&lt;20, 30,IF(N190/100&lt;40,30+5/20*(N190/100-20),IF(N190/100&lt;120, 35+5/80*(N190/100-40), IF(N190/100&lt;200, 40+5/80*(N190/100-120),45))))</f>
        <v/>
      </c>
    </row>
    <row r="191">
      <c r="A191" t="n">
        <v>3.76</v>
      </c>
      <c r="B191" t="n">
        <v>2.728</v>
      </c>
      <c r="C191" t="n">
        <v>3</v>
      </c>
      <c r="D191" t="n">
        <v>46</v>
      </c>
      <c r="E191" s="102" t="n">
        <v>0.8</v>
      </c>
      <c r="F191" s="102">
        <f>IF(C191=0,1,ABS(C191))</f>
        <v/>
      </c>
      <c r="G191" s="102">
        <f>+B191*1000+D191*(1-E191)</f>
        <v/>
      </c>
      <c r="H191" s="102">
        <f>+A192-A191</f>
        <v/>
      </c>
      <c r="I191" s="102">
        <f>+A191+H191/2</f>
        <v/>
      </c>
      <c r="J191" s="102">
        <f>IF(I191&lt;$B$1,17,19)</f>
        <v/>
      </c>
      <c r="K191" s="102">
        <f>+J191*I191</f>
        <v/>
      </c>
      <c r="L191" s="102">
        <f>IF(I191&lt;$B$1,0,9.81*(I191-$B$1))</f>
        <v/>
      </c>
      <c r="M191" s="105">
        <f>+K191-L191</f>
        <v/>
      </c>
      <c r="N191" s="105">
        <f>AVERAGE(B191:B192)*1000</f>
        <v/>
      </c>
      <c r="O191" s="105">
        <f>AVERAGE(G191:G192)</f>
        <v/>
      </c>
      <c r="P191" s="105">
        <f>AVERAGE(F191:F192)</f>
        <v/>
      </c>
      <c r="Q191" s="105">
        <f>AVERAGE(D191:D192)</f>
        <v/>
      </c>
      <c r="R191" s="106">
        <f>(O191-K191)/M191</f>
        <v/>
      </c>
      <c r="S191" s="105">
        <f>+P191/(O191-K191)*100</f>
        <v/>
      </c>
      <c r="T191" s="105">
        <f>+SQRT((3.47-LOG(R191))^2+(1.22+LOG(S191))^2)</f>
        <v/>
      </c>
      <c r="U191" s="39">
        <f>(IF(T191&lt;1.31, "gravelly sand to dense sand", IF(T191&lt;2.05, "sands", IF(T191&lt;2.6, "sand mixtures", IF(T191&lt;2.95, "silt mixtures", IF(T191&lt;3.6, "clays","organic clay"))))))</f>
        <v/>
      </c>
      <c r="V191" s="107">
        <f>DEGREES(ATAN(0.373*(LOG(O191/M191)+0.29)))</f>
        <v/>
      </c>
      <c r="W191" s="107">
        <f>17.6+11*LOG(R191)</f>
        <v/>
      </c>
      <c r="X191" s="107">
        <f>IF(N191/100&lt;20, 30,IF(N191/100&lt;40,30+5/20*(N191/100-20),IF(N191/100&lt;120, 35+5/80*(N191/100-40), IF(N191/100&lt;200, 40+5/80*(N191/100-120),45))))</f>
        <v/>
      </c>
    </row>
    <row r="192">
      <c r="A192" t="n">
        <v>3.78</v>
      </c>
      <c r="B192" t="n">
        <v>2.482</v>
      </c>
      <c r="C192" t="n">
        <v>2</v>
      </c>
      <c r="D192" t="n">
        <v>41</v>
      </c>
      <c r="E192" s="102" t="n">
        <v>0.8</v>
      </c>
      <c r="F192" s="102">
        <f>IF(C192=0,1,ABS(C192))</f>
        <v/>
      </c>
      <c r="G192" s="102">
        <f>+B192*1000+D192*(1-E192)</f>
        <v/>
      </c>
      <c r="H192" s="102">
        <f>+A193-A192</f>
        <v/>
      </c>
      <c r="I192" s="102">
        <f>+A192+H192/2</f>
        <v/>
      </c>
      <c r="J192" s="102">
        <f>IF(I192&lt;$B$1,17,19)</f>
        <v/>
      </c>
      <c r="K192" s="102">
        <f>+J192*I192</f>
        <v/>
      </c>
      <c r="L192" s="102">
        <f>IF(I192&lt;$B$1,0,9.81*(I192-$B$1))</f>
        <v/>
      </c>
      <c r="M192" s="105">
        <f>+K192-L192</f>
        <v/>
      </c>
      <c r="N192" s="105">
        <f>AVERAGE(B192:B193)*1000</f>
        <v/>
      </c>
      <c r="O192" s="105">
        <f>AVERAGE(G192:G193)</f>
        <v/>
      </c>
      <c r="P192" s="105">
        <f>AVERAGE(F192:F193)</f>
        <v/>
      </c>
      <c r="Q192" s="105">
        <f>AVERAGE(D192:D193)</f>
        <v/>
      </c>
      <c r="R192" s="106">
        <f>(O192-K192)/M192</f>
        <v/>
      </c>
      <c r="S192" s="105">
        <f>+P192/(O192-K192)*100</f>
        <v/>
      </c>
      <c r="T192" s="105">
        <f>+SQRT((3.47-LOG(R192))^2+(1.22+LOG(S192))^2)</f>
        <v/>
      </c>
      <c r="U192" s="39">
        <f>(IF(T192&lt;1.31, "gravelly sand to dense sand", IF(T192&lt;2.05, "sands", IF(T192&lt;2.6, "sand mixtures", IF(T192&lt;2.95, "silt mixtures", IF(T192&lt;3.6, "clays","organic clay"))))))</f>
        <v/>
      </c>
      <c r="V192" s="107">
        <f>DEGREES(ATAN(0.373*(LOG(O192/M192)+0.29)))</f>
        <v/>
      </c>
      <c r="W192" s="107">
        <f>17.6+11*LOG(R192)</f>
        <v/>
      </c>
      <c r="X192" s="107">
        <f>IF(N192/100&lt;20, 30,IF(N192/100&lt;40,30+5/20*(N192/100-20),IF(N192/100&lt;120, 35+5/80*(N192/100-40), IF(N192/100&lt;200, 40+5/80*(N192/100-120),45))))</f>
        <v/>
      </c>
    </row>
    <row r="193">
      <c r="A193" t="n">
        <v>3.8</v>
      </c>
      <c r="B193" t="n">
        <v>2.33</v>
      </c>
      <c r="C193" t="n">
        <v>1</v>
      </c>
      <c r="D193" t="n">
        <v>36</v>
      </c>
      <c r="E193" s="102" t="n">
        <v>0.8</v>
      </c>
      <c r="F193" s="102">
        <f>IF(C193=0,1,ABS(C193))</f>
        <v/>
      </c>
      <c r="G193" s="102">
        <f>+B193*1000+D193*(1-E193)</f>
        <v/>
      </c>
      <c r="H193" s="102">
        <f>+A194-A193</f>
        <v/>
      </c>
      <c r="I193" s="102">
        <f>+A193+H193/2</f>
        <v/>
      </c>
      <c r="J193" s="102">
        <f>IF(I193&lt;$B$1,17,19)</f>
        <v/>
      </c>
      <c r="K193" s="102">
        <f>+J193*I193</f>
        <v/>
      </c>
      <c r="L193" s="102">
        <f>IF(I193&lt;$B$1,0,9.81*(I193-$B$1))</f>
        <v/>
      </c>
      <c r="M193" s="105">
        <f>+K193-L193</f>
        <v/>
      </c>
      <c r="N193" s="105">
        <f>AVERAGE(B193:B194)*1000</f>
        <v/>
      </c>
      <c r="O193" s="105">
        <f>AVERAGE(G193:G194)</f>
        <v/>
      </c>
      <c r="P193" s="105">
        <f>AVERAGE(F193:F194)</f>
        <v/>
      </c>
      <c r="Q193" s="105">
        <f>AVERAGE(D193:D194)</f>
        <v/>
      </c>
      <c r="R193" s="106">
        <f>(O193-K193)/M193</f>
        <v/>
      </c>
      <c r="S193" s="105">
        <f>+P193/(O193-K193)*100</f>
        <v/>
      </c>
      <c r="T193" s="105">
        <f>+SQRT((3.47-LOG(R193))^2+(1.22+LOG(S193))^2)</f>
        <v/>
      </c>
      <c r="U193" s="39">
        <f>(IF(T193&lt;1.31, "gravelly sand to dense sand", IF(T193&lt;2.05, "sands", IF(T193&lt;2.6, "sand mixtures", IF(T193&lt;2.95, "silt mixtures", IF(T193&lt;3.6, "clays","organic clay"))))))</f>
        <v/>
      </c>
      <c r="V193" s="107">
        <f>DEGREES(ATAN(0.373*(LOG(O193/M193)+0.29)))</f>
        <v/>
      </c>
      <c r="W193" s="107">
        <f>17.6+11*LOG(R193)</f>
        <v/>
      </c>
      <c r="X193" s="107">
        <f>IF(N193/100&lt;20, 30,IF(N193/100&lt;40,30+5/20*(N193/100-20),IF(N193/100&lt;120, 35+5/80*(N193/100-40), IF(N193/100&lt;200, 40+5/80*(N193/100-120),45))))</f>
        <v/>
      </c>
    </row>
    <row r="194">
      <c r="A194" t="n">
        <v>3.82</v>
      </c>
      <c r="B194" t="n">
        <v>3.183</v>
      </c>
      <c r="C194" t="n">
        <v>2</v>
      </c>
      <c r="D194" t="n">
        <v>38</v>
      </c>
      <c r="E194" s="102" t="n">
        <v>0.8</v>
      </c>
      <c r="F194" s="102">
        <f>IF(C194=0,1,ABS(C194))</f>
        <v/>
      </c>
      <c r="G194" s="102">
        <f>+B194*1000+D194*(1-E194)</f>
        <v/>
      </c>
      <c r="H194" s="102">
        <f>+A195-A194</f>
        <v/>
      </c>
      <c r="I194" s="102">
        <f>+A194+H194/2</f>
        <v/>
      </c>
      <c r="J194" s="102">
        <f>IF(I194&lt;$B$1,17,19)</f>
        <v/>
      </c>
      <c r="K194" s="102">
        <f>+J194*I194</f>
        <v/>
      </c>
      <c r="L194" s="102">
        <f>IF(I194&lt;$B$1,0,9.81*(I194-$B$1))</f>
        <v/>
      </c>
      <c r="M194" s="105">
        <f>+K194-L194</f>
        <v/>
      </c>
      <c r="N194" s="105">
        <f>AVERAGE(B194:B195)*1000</f>
        <v/>
      </c>
      <c r="O194" s="105">
        <f>AVERAGE(G194:G195)</f>
        <v/>
      </c>
      <c r="P194" s="105">
        <f>AVERAGE(F194:F195)</f>
        <v/>
      </c>
      <c r="Q194" s="105">
        <f>AVERAGE(D194:D195)</f>
        <v/>
      </c>
      <c r="R194" s="106">
        <f>(O194-K194)/M194</f>
        <v/>
      </c>
      <c r="S194" s="105">
        <f>+P194/(O194-K194)*100</f>
        <v/>
      </c>
      <c r="T194" s="105">
        <f>+SQRT((3.47-LOG(R194))^2+(1.22+LOG(S194))^2)</f>
        <v/>
      </c>
      <c r="U194" s="39">
        <f>(IF(T194&lt;1.31, "gravelly sand to dense sand", IF(T194&lt;2.05, "sands", IF(T194&lt;2.6, "sand mixtures", IF(T194&lt;2.95, "silt mixtures", IF(T194&lt;3.6, "clays","organic clay"))))))</f>
        <v/>
      </c>
      <c r="V194" s="107">
        <f>DEGREES(ATAN(0.373*(LOG(O194/M194)+0.29)))</f>
        <v/>
      </c>
      <c r="W194" s="107">
        <f>17.6+11*LOG(R194)</f>
        <v/>
      </c>
      <c r="X194" s="107">
        <f>IF(N194/100&lt;20, 30,IF(N194/100&lt;40,30+5/20*(N194/100-20),IF(N194/100&lt;120, 35+5/80*(N194/100-40), IF(N194/100&lt;200, 40+5/80*(N194/100-120),45))))</f>
        <v/>
      </c>
    </row>
    <row r="195">
      <c r="A195" t="n">
        <v>3.84</v>
      </c>
      <c r="B195" t="n">
        <v>4.149</v>
      </c>
      <c r="C195" t="n">
        <v>7</v>
      </c>
      <c r="D195" t="n">
        <v>44</v>
      </c>
      <c r="E195" s="102" t="n">
        <v>0.8</v>
      </c>
      <c r="F195" s="102">
        <f>IF(C195=0,1,ABS(C195))</f>
        <v/>
      </c>
      <c r="G195" s="102">
        <f>+B195*1000+D195*(1-E195)</f>
        <v/>
      </c>
      <c r="H195" s="102">
        <f>+A196-A195</f>
        <v/>
      </c>
      <c r="I195" s="102">
        <f>+A195+H195/2</f>
        <v/>
      </c>
      <c r="J195" s="102">
        <f>IF(I195&lt;$B$1,17,19)</f>
        <v/>
      </c>
      <c r="K195" s="102">
        <f>+J195*I195</f>
        <v/>
      </c>
      <c r="L195" s="102">
        <f>IF(I195&lt;$B$1,0,9.81*(I195-$B$1))</f>
        <v/>
      </c>
      <c r="M195" s="105">
        <f>+K195-L195</f>
        <v/>
      </c>
      <c r="N195" s="105">
        <f>AVERAGE(B195:B196)*1000</f>
        <v/>
      </c>
      <c r="O195" s="105">
        <f>AVERAGE(G195:G196)</f>
        <v/>
      </c>
      <c r="P195" s="105">
        <f>AVERAGE(F195:F196)</f>
        <v/>
      </c>
      <c r="Q195" s="105">
        <f>AVERAGE(D195:D196)</f>
        <v/>
      </c>
      <c r="R195" s="106">
        <f>(O195-K195)/M195</f>
        <v/>
      </c>
      <c r="S195" s="105">
        <f>+P195/(O195-K195)*100</f>
        <v/>
      </c>
      <c r="T195" s="105">
        <f>+SQRT((3.47-LOG(R195))^2+(1.22+LOG(S195))^2)</f>
        <v/>
      </c>
      <c r="U195" s="39">
        <f>(IF(T195&lt;1.31, "gravelly sand to dense sand", IF(T195&lt;2.05, "sands", IF(T195&lt;2.6, "sand mixtures", IF(T195&lt;2.95, "silt mixtures", IF(T195&lt;3.6, "clays","organic clay"))))))</f>
        <v/>
      </c>
      <c r="V195" s="107">
        <f>DEGREES(ATAN(0.373*(LOG(O195/M195)+0.29)))</f>
        <v/>
      </c>
      <c r="W195" s="107">
        <f>17.6+11*LOG(R195)</f>
        <v/>
      </c>
      <c r="X195" s="107">
        <f>IF(N195/100&lt;20, 30,IF(N195/100&lt;40,30+5/20*(N195/100-20),IF(N195/100&lt;120, 35+5/80*(N195/100-40), IF(N195/100&lt;200, 40+5/80*(N195/100-120),45))))</f>
        <v/>
      </c>
    </row>
    <row r="196">
      <c r="A196" t="n">
        <v>3.86</v>
      </c>
      <c r="B196" t="n">
        <v>4.414</v>
      </c>
      <c r="C196" t="n">
        <v>11</v>
      </c>
      <c r="D196" t="n">
        <v>43</v>
      </c>
      <c r="E196" s="102" t="n">
        <v>0.8</v>
      </c>
      <c r="F196" s="102">
        <f>IF(C196=0,1,ABS(C196))</f>
        <v/>
      </c>
      <c r="G196" s="102">
        <f>+B196*1000+D196*(1-E196)</f>
        <v/>
      </c>
      <c r="H196" s="102">
        <f>+A197-A196</f>
        <v/>
      </c>
      <c r="I196" s="102">
        <f>+A196+H196/2</f>
        <v/>
      </c>
      <c r="J196" s="102">
        <f>IF(I196&lt;$B$1,17,19)</f>
        <v/>
      </c>
      <c r="K196" s="102">
        <f>+J196*I196</f>
        <v/>
      </c>
      <c r="L196" s="102">
        <f>IF(I196&lt;$B$1,0,9.81*(I196-$B$1))</f>
        <v/>
      </c>
      <c r="M196" s="105">
        <f>+K196-L196</f>
        <v/>
      </c>
      <c r="N196" s="105">
        <f>AVERAGE(B196:B197)*1000</f>
        <v/>
      </c>
      <c r="O196" s="105">
        <f>AVERAGE(G196:G197)</f>
        <v/>
      </c>
      <c r="P196" s="105">
        <f>AVERAGE(F196:F197)</f>
        <v/>
      </c>
      <c r="Q196" s="105">
        <f>AVERAGE(D196:D197)</f>
        <v/>
      </c>
      <c r="R196" s="106">
        <f>(O196-K196)/M196</f>
        <v/>
      </c>
      <c r="S196" s="105">
        <f>+P196/(O196-K196)*100</f>
        <v/>
      </c>
      <c r="T196" s="105">
        <f>+SQRT((3.47-LOG(R196))^2+(1.22+LOG(S196))^2)</f>
        <v/>
      </c>
      <c r="U196" s="39">
        <f>(IF(T196&lt;1.31, "gravelly sand to dense sand", IF(T196&lt;2.05, "sands", IF(T196&lt;2.6, "sand mixtures", IF(T196&lt;2.95, "silt mixtures", IF(T196&lt;3.6, "clays","organic clay"))))))</f>
        <v/>
      </c>
      <c r="V196" s="107">
        <f>DEGREES(ATAN(0.373*(LOG(O196/M196)+0.29)))</f>
        <v/>
      </c>
      <c r="W196" s="107">
        <f>17.6+11*LOG(R196)</f>
        <v/>
      </c>
      <c r="X196" s="107">
        <f>IF(N196/100&lt;20, 30,IF(N196/100&lt;40,30+5/20*(N196/100-20),IF(N196/100&lt;120, 35+5/80*(N196/100-40), IF(N196/100&lt;200, 40+5/80*(N196/100-120),45))))</f>
        <v/>
      </c>
    </row>
    <row r="197">
      <c r="A197" t="n">
        <v>3.88</v>
      </c>
      <c r="B197" t="n">
        <v>3.959</v>
      </c>
      <c r="C197" t="n">
        <v>12</v>
      </c>
      <c r="D197" t="n">
        <v>38</v>
      </c>
      <c r="E197" s="102" t="n">
        <v>0.8</v>
      </c>
      <c r="F197" s="102">
        <f>IF(C197=0,1,ABS(C197))</f>
        <v/>
      </c>
      <c r="G197" s="102">
        <f>+B197*1000+D197*(1-E197)</f>
        <v/>
      </c>
      <c r="H197" s="102">
        <f>+A198-A197</f>
        <v/>
      </c>
      <c r="I197" s="102">
        <f>+A197+H197/2</f>
        <v/>
      </c>
      <c r="J197" s="102">
        <f>IF(I197&lt;$B$1,17,19)</f>
        <v/>
      </c>
      <c r="K197" s="102">
        <f>+J197*I197</f>
        <v/>
      </c>
      <c r="L197" s="102">
        <f>IF(I197&lt;$B$1,0,9.81*(I197-$B$1))</f>
        <v/>
      </c>
      <c r="M197" s="105">
        <f>+K197-L197</f>
        <v/>
      </c>
      <c r="N197" s="105">
        <f>AVERAGE(B197:B198)*1000</f>
        <v/>
      </c>
      <c r="O197" s="105">
        <f>AVERAGE(G197:G198)</f>
        <v/>
      </c>
      <c r="P197" s="105">
        <f>AVERAGE(F197:F198)</f>
        <v/>
      </c>
      <c r="Q197" s="105">
        <f>AVERAGE(D197:D198)</f>
        <v/>
      </c>
      <c r="R197" s="106">
        <f>(O197-K197)/M197</f>
        <v/>
      </c>
      <c r="S197" s="105">
        <f>+P197/(O197-K197)*100</f>
        <v/>
      </c>
      <c r="T197" s="105">
        <f>+SQRT((3.47-LOG(R197))^2+(1.22+LOG(S197))^2)</f>
        <v/>
      </c>
      <c r="U197" s="39">
        <f>(IF(T197&lt;1.31, "gravelly sand to dense sand", IF(T197&lt;2.05, "sands", IF(T197&lt;2.6, "sand mixtures", IF(T197&lt;2.95, "silt mixtures", IF(T197&lt;3.6, "clays","organic clay"))))))</f>
        <v/>
      </c>
      <c r="V197" s="107">
        <f>DEGREES(ATAN(0.373*(LOG(O197/M197)+0.29)))</f>
        <v/>
      </c>
      <c r="W197" s="107">
        <f>17.6+11*LOG(R197)</f>
        <v/>
      </c>
      <c r="X197" s="107">
        <f>IF(N197/100&lt;20, 30,IF(N197/100&lt;40,30+5/20*(N197/100-20),IF(N197/100&lt;120, 35+5/80*(N197/100-40), IF(N197/100&lt;200, 40+5/80*(N197/100-120),45))))</f>
        <v/>
      </c>
    </row>
    <row r="198">
      <c r="A198" t="n">
        <v>3.9</v>
      </c>
      <c r="B198" t="n">
        <v>3.58</v>
      </c>
      <c r="C198" t="n">
        <v>10</v>
      </c>
      <c r="D198" t="n">
        <v>35</v>
      </c>
      <c r="E198" s="102" t="n">
        <v>0.8</v>
      </c>
      <c r="F198" s="102">
        <f>IF(C198=0,1,ABS(C198))</f>
        <v/>
      </c>
      <c r="G198" s="102">
        <f>+B198*1000+D198*(1-E198)</f>
        <v/>
      </c>
      <c r="H198" s="102">
        <f>+A199-A198</f>
        <v/>
      </c>
      <c r="I198" s="102">
        <f>+A198+H198/2</f>
        <v/>
      </c>
      <c r="J198" s="102">
        <f>IF(I198&lt;$B$1,17,19)</f>
        <v/>
      </c>
      <c r="K198" s="102">
        <f>+J198*I198</f>
        <v/>
      </c>
      <c r="L198" s="102">
        <f>IF(I198&lt;$B$1,0,9.81*(I198-$B$1))</f>
        <v/>
      </c>
      <c r="M198" s="105">
        <f>+K198-L198</f>
        <v/>
      </c>
      <c r="N198" s="105">
        <f>AVERAGE(B198:B199)*1000</f>
        <v/>
      </c>
      <c r="O198" s="105">
        <f>AVERAGE(G198:G199)</f>
        <v/>
      </c>
      <c r="P198" s="105">
        <f>AVERAGE(F198:F199)</f>
        <v/>
      </c>
      <c r="Q198" s="105">
        <f>AVERAGE(D198:D199)</f>
        <v/>
      </c>
      <c r="R198" s="106">
        <f>(O198-K198)/M198</f>
        <v/>
      </c>
      <c r="S198" s="105">
        <f>+P198/(O198-K198)*100</f>
        <v/>
      </c>
      <c r="T198" s="105">
        <f>+SQRT((3.47-LOG(R198))^2+(1.22+LOG(S198))^2)</f>
        <v/>
      </c>
      <c r="U198" s="39">
        <f>(IF(T198&lt;1.31, "gravelly sand to dense sand", IF(T198&lt;2.05, "sands", IF(T198&lt;2.6, "sand mixtures", IF(T198&lt;2.95, "silt mixtures", IF(T198&lt;3.6, "clays","organic clay"))))))</f>
        <v/>
      </c>
      <c r="V198" s="107">
        <f>DEGREES(ATAN(0.373*(LOG(O198/M198)+0.29)))</f>
        <v/>
      </c>
      <c r="W198" s="107">
        <f>17.6+11*LOG(R198)</f>
        <v/>
      </c>
      <c r="X198" s="107">
        <f>IF(N198/100&lt;20, 30,IF(N198/100&lt;40,30+5/20*(N198/100-20),IF(N198/100&lt;120, 35+5/80*(N198/100-40), IF(N198/100&lt;200, 40+5/80*(N198/100-120),45))))</f>
        <v/>
      </c>
    </row>
    <row r="199">
      <c r="A199" t="n">
        <v>3.92</v>
      </c>
      <c r="B199" t="n">
        <v>3.239</v>
      </c>
      <c r="C199" t="n">
        <v>3</v>
      </c>
      <c r="D199" t="n">
        <v>33</v>
      </c>
      <c r="E199" s="102" t="n">
        <v>0.8</v>
      </c>
      <c r="F199" s="102">
        <f>IF(C199=0,1,ABS(C199))</f>
        <v/>
      </c>
      <c r="G199" s="102">
        <f>+B199*1000+D199*(1-E199)</f>
        <v/>
      </c>
      <c r="H199" s="102">
        <f>+A200-A199</f>
        <v/>
      </c>
      <c r="I199" s="102">
        <f>+A199+H199/2</f>
        <v/>
      </c>
      <c r="J199" s="102">
        <f>IF(I199&lt;$B$1,17,19)</f>
        <v/>
      </c>
      <c r="K199" s="102">
        <f>+J199*I199</f>
        <v/>
      </c>
      <c r="L199" s="102">
        <f>IF(I199&lt;$B$1,0,9.81*(I199-$B$1))</f>
        <v/>
      </c>
      <c r="M199" s="105">
        <f>+K199-L199</f>
        <v/>
      </c>
      <c r="N199" s="105">
        <f>AVERAGE(B199:B200)*1000</f>
        <v/>
      </c>
      <c r="O199" s="105">
        <f>AVERAGE(G199:G200)</f>
        <v/>
      </c>
      <c r="P199" s="105">
        <f>AVERAGE(F199:F200)</f>
        <v/>
      </c>
      <c r="Q199" s="105">
        <f>AVERAGE(D199:D200)</f>
        <v/>
      </c>
      <c r="R199" s="106">
        <f>(O199-K199)/M199</f>
        <v/>
      </c>
      <c r="S199" s="105">
        <f>+P199/(O199-K199)*100</f>
        <v/>
      </c>
      <c r="T199" s="105">
        <f>+SQRT((3.47-LOG(R199))^2+(1.22+LOG(S199))^2)</f>
        <v/>
      </c>
      <c r="U199" s="39">
        <f>(IF(T199&lt;1.31, "gravelly sand to dense sand", IF(T199&lt;2.05, "sands", IF(T199&lt;2.6, "sand mixtures", IF(T199&lt;2.95, "silt mixtures", IF(T199&lt;3.6, "clays","organic clay"))))))</f>
        <v/>
      </c>
      <c r="V199" s="107">
        <f>DEGREES(ATAN(0.373*(LOG(O199/M199)+0.29)))</f>
        <v/>
      </c>
      <c r="W199" s="107">
        <f>17.6+11*LOG(R199)</f>
        <v/>
      </c>
      <c r="X199" s="107">
        <f>IF(N199/100&lt;20, 30,IF(N199/100&lt;40,30+5/20*(N199/100-20),IF(N199/100&lt;120, 35+5/80*(N199/100-40), IF(N199/100&lt;200, 40+5/80*(N199/100-120),45))))</f>
        <v/>
      </c>
    </row>
    <row r="200">
      <c r="A200" t="n">
        <v>3.94</v>
      </c>
      <c r="B200" t="n">
        <v>3.088</v>
      </c>
      <c r="C200" t="n">
        <v>6</v>
      </c>
      <c r="D200" t="n">
        <v>32</v>
      </c>
      <c r="E200" s="102" t="n">
        <v>0.8</v>
      </c>
      <c r="F200" s="102">
        <f>IF(C200=0,1,ABS(C200))</f>
        <v/>
      </c>
      <c r="G200" s="102">
        <f>+B200*1000+D200*(1-E200)</f>
        <v/>
      </c>
      <c r="H200" s="102">
        <f>+A201-A200</f>
        <v/>
      </c>
      <c r="I200" s="102">
        <f>+A200+H200/2</f>
        <v/>
      </c>
      <c r="J200" s="102">
        <f>IF(I200&lt;$B$1,17,19)</f>
        <v/>
      </c>
      <c r="K200" s="102">
        <f>+J200*I200</f>
        <v/>
      </c>
      <c r="L200" s="102">
        <f>IF(I200&lt;$B$1,0,9.81*(I200-$B$1))</f>
        <v/>
      </c>
      <c r="M200" s="105">
        <f>+K200-L200</f>
        <v/>
      </c>
      <c r="N200" s="105">
        <f>AVERAGE(B200:B201)*1000</f>
        <v/>
      </c>
      <c r="O200" s="105">
        <f>AVERAGE(G200:G201)</f>
        <v/>
      </c>
      <c r="P200" s="105">
        <f>AVERAGE(F200:F201)</f>
        <v/>
      </c>
      <c r="Q200" s="105">
        <f>AVERAGE(D200:D201)</f>
        <v/>
      </c>
      <c r="R200" s="106">
        <f>(O200-K200)/M200</f>
        <v/>
      </c>
      <c r="S200" s="105">
        <f>+P200/(O200-K200)*100</f>
        <v/>
      </c>
      <c r="T200" s="105">
        <f>+SQRT((3.47-LOG(R200))^2+(1.22+LOG(S200))^2)</f>
        <v/>
      </c>
      <c r="U200" s="39">
        <f>(IF(T200&lt;1.31, "gravelly sand to dense sand", IF(T200&lt;2.05, "sands", IF(T200&lt;2.6, "sand mixtures", IF(T200&lt;2.95, "silt mixtures", IF(T200&lt;3.6, "clays","organic clay"))))))</f>
        <v/>
      </c>
      <c r="V200" s="107">
        <f>DEGREES(ATAN(0.373*(LOG(O200/M200)+0.29)))</f>
        <v/>
      </c>
      <c r="W200" s="107">
        <f>17.6+11*LOG(R200)</f>
        <v/>
      </c>
      <c r="X200" s="107">
        <f>IF(N200/100&lt;20, 30,IF(N200/100&lt;40,30+5/20*(N200/100-20),IF(N200/100&lt;120, 35+5/80*(N200/100-40), IF(N200/100&lt;200, 40+5/80*(N200/100-120),45))))</f>
        <v/>
      </c>
    </row>
    <row r="201">
      <c r="A201" t="n">
        <v>3.96</v>
      </c>
      <c r="B201" t="n">
        <v>3.789</v>
      </c>
      <c r="C201" t="n">
        <v>14</v>
      </c>
      <c r="D201" t="n">
        <v>33</v>
      </c>
      <c r="E201" s="102" t="n">
        <v>0.8</v>
      </c>
      <c r="F201" s="102">
        <f>IF(C201=0,1,ABS(C201))</f>
        <v/>
      </c>
      <c r="G201" s="102">
        <f>+B201*1000+D201*(1-E201)</f>
        <v/>
      </c>
      <c r="H201" s="102">
        <f>+A202-A201</f>
        <v/>
      </c>
      <c r="I201" s="102">
        <f>+A201+H201/2</f>
        <v/>
      </c>
      <c r="J201" s="102">
        <f>IF(I201&lt;$B$1,17,19)</f>
        <v/>
      </c>
      <c r="K201" s="102">
        <f>+J201*I201</f>
        <v/>
      </c>
      <c r="L201" s="102">
        <f>IF(I201&lt;$B$1,0,9.81*(I201-$B$1))</f>
        <v/>
      </c>
      <c r="M201" s="105">
        <f>+K201-L201</f>
        <v/>
      </c>
      <c r="N201" s="105">
        <f>AVERAGE(B201:B202)*1000</f>
        <v/>
      </c>
      <c r="O201" s="105">
        <f>AVERAGE(G201:G202)</f>
        <v/>
      </c>
      <c r="P201" s="105">
        <f>AVERAGE(F201:F202)</f>
        <v/>
      </c>
      <c r="Q201" s="105">
        <f>AVERAGE(D201:D202)</f>
        <v/>
      </c>
      <c r="R201" s="106">
        <f>(O201-K201)/M201</f>
        <v/>
      </c>
      <c r="S201" s="105">
        <f>+P201/(O201-K201)*100</f>
        <v/>
      </c>
      <c r="T201" s="105">
        <f>+SQRT((3.47-LOG(R201))^2+(1.22+LOG(S201))^2)</f>
        <v/>
      </c>
      <c r="U201" s="39">
        <f>(IF(T201&lt;1.31, "gravelly sand to dense sand", IF(T201&lt;2.05, "sands", IF(T201&lt;2.6, "sand mixtures", IF(T201&lt;2.95, "silt mixtures", IF(T201&lt;3.6, "clays","organic clay"))))))</f>
        <v/>
      </c>
      <c r="V201" s="107">
        <f>DEGREES(ATAN(0.373*(LOG(O201/M201)+0.29)))</f>
        <v/>
      </c>
      <c r="W201" s="107">
        <f>17.6+11*LOG(R201)</f>
        <v/>
      </c>
      <c r="X201" s="107">
        <f>IF(N201/100&lt;20, 30,IF(N201/100&lt;40,30+5/20*(N201/100-20),IF(N201/100&lt;120, 35+5/80*(N201/100-40), IF(N201/100&lt;200, 40+5/80*(N201/100-120),45))))</f>
        <v/>
      </c>
    </row>
    <row r="202">
      <c r="A202" t="n">
        <v>3.98</v>
      </c>
      <c r="B202" t="n">
        <v>3.789</v>
      </c>
      <c r="C202" t="n">
        <v>13</v>
      </c>
      <c r="D202" t="n">
        <v>33</v>
      </c>
      <c r="E202" s="102" t="n">
        <v>0.8</v>
      </c>
      <c r="F202" s="102">
        <f>IF(C202=0,1,ABS(C202))</f>
        <v/>
      </c>
      <c r="G202" s="102">
        <f>+B202*1000+D202*(1-E202)</f>
        <v/>
      </c>
      <c r="H202" s="102">
        <f>+A203-A202</f>
        <v/>
      </c>
      <c r="I202" s="102">
        <f>+A202+H202/2</f>
        <v/>
      </c>
      <c r="J202" s="102">
        <f>IF(I202&lt;$B$1,17,19)</f>
        <v/>
      </c>
      <c r="K202" s="102">
        <f>+J202*I202</f>
        <v/>
      </c>
      <c r="L202" s="102">
        <f>IF(I202&lt;$B$1,0,9.81*(I202-$B$1))</f>
        <v/>
      </c>
      <c r="M202" s="105">
        <f>+K202-L202</f>
        <v/>
      </c>
      <c r="N202" s="105">
        <f>AVERAGE(B202:B203)*1000</f>
        <v/>
      </c>
      <c r="O202" s="105">
        <f>AVERAGE(G202:G203)</f>
        <v/>
      </c>
      <c r="P202" s="105">
        <f>AVERAGE(F202:F203)</f>
        <v/>
      </c>
      <c r="Q202" s="105">
        <f>AVERAGE(D202:D203)</f>
        <v/>
      </c>
      <c r="R202" s="106">
        <f>(O202-K202)/M202</f>
        <v/>
      </c>
      <c r="S202" s="105">
        <f>+P202/(O202-K202)*100</f>
        <v/>
      </c>
      <c r="T202" s="105">
        <f>+SQRT((3.47-LOG(R202))^2+(1.22+LOG(S202))^2)</f>
        <v/>
      </c>
      <c r="U202" s="39">
        <f>(IF(T202&lt;1.31, "gravelly sand to dense sand", IF(T202&lt;2.05, "sands", IF(T202&lt;2.6, "sand mixtures", IF(T202&lt;2.95, "silt mixtures", IF(T202&lt;3.6, "clays","organic clay"))))))</f>
        <v/>
      </c>
      <c r="V202" s="107">
        <f>DEGREES(ATAN(0.373*(LOG(O202/M202)+0.29)))</f>
        <v/>
      </c>
      <c r="W202" s="107">
        <f>17.6+11*LOG(R202)</f>
        <v/>
      </c>
      <c r="X202" s="107">
        <f>IF(N202/100&lt;20, 30,IF(N202/100&lt;40,30+5/20*(N202/100-20),IF(N202/100&lt;120, 35+5/80*(N202/100-40), IF(N202/100&lt;200, 40+5/80*(N202/100-120),45))))</f>
        <v/>
      </c>
    </row>
    <row r="203">
      <c r="A203" t="n">
        <v>4</v>
      </c>
      <c r="B203" t="n">
        <v>3.543</v>
      </c>
      <c r="C203" t="n">
        <v>10</v>
      </c>
      <c r="D203" t="n">
        <v>33</v>
      </c>
      <c r="E203" s="102" t="n">
        <v>0.8</v>
      </c>
      <c r="F203" s="102">
        <f>IF(C203=0,1,ABS(C203))</f>
        <v/>
      </c>
      <c r="G203" s="102">
        <f>+B203*1000+D203*(1-E203)</f>
        <v/>
      </c>
      <c r="H203" s="102">
        <f>+A204-A203</f>
        <v/>
      </c>
      <c r="I203" s="102">
        <f>+A203+H203/2</f>
        <v/>
      </c>
      <c r="J203" s="102">
        <f>IF(I203&lt;$B$1,17,19)</f>
        <v/>
      </c>
      <c r="K203" s="102">
        <f>+J203*I203</f>
        <v/>
      </c>
      <c r="L203" s="102">
        <f>IF(I203&lt;$B$1,0,9.81*(I203-$B$1))</f>
        <v/>
      </c>
      <c r="M203" s="105">
        <f>+K203-L203</f>
        <v/>
      </c>
      <c r="N203" s="105">
        <f>AVERAGE(B203:B204)*1000</f>
        <v/>
      </c>
      <c r="O203" s="105">
        <f>AVERAGE(G203:G204)</f>
        <v/>
      </c>
      <c r="P203" s="105">
        <f>AVERAGE(F203:F204)</f>
        <v/>
      </c>
      <c r="Q203" s="105">
        <f>AVERAGE(D203:D204)</f>
        <v/>
      </c>
      <c r="R203" s="106">
        <f>(O203-K203)/M203</f>
        <v/>
      </c>
      <c r="S203" s="105">
        <f>+P203/(O203-K203)*100</f>
        <v/>
      </c>
      <c r="T203" s="105">
        <f>+SQRT((3.47-LOG(R203))^2+(1.22+LOG(S203))^2)</f>
        <v/>
      </c>
      <c r="U203" s="39">
        <f>(IF(T203&lt;1.31, "gravelly sand to dense sand", IF(T203&lt;2.05, "sands", IF(T203&lt;2.6, "sand mixtures", IF(T203&lt;2.95, "silt mixtures", IF(T203&lt;3.6, "clays","organic clay"))))))</f>
        <v/>
      </c>
      <c r="V203" s="107">
        <f>DEGREES(ATAN(0.373*(LOG(O203/M203)+0.29)))</f>
        <v/>
      </c>
      <c r="W203" s="107">
        <f>17.6+11*LOG(R203)</f>
        <v/>
      </c>
      <c r="X203" s="107">
        <f>IF(N203/100&lt;20, 30,IF(N203/100&lt;40,30+5/20*(N203/100-20),IF(N203/100&lt;120, 35+5/80*(N203/100-40), IF(N203/100&lt;200, 40+5/80*(N203/100-120),45))))</f>
        <v/>
      </c>
    </row>
    <row r="204">
      <c r="A204" t="n">
        <v>4.02</v>
      </c>
      <c r="B204" t="n">
        <v>3.22</v>
      </c>
      <c r="C204" t="n">
        <v>10</v>
      </c>
      <c r="D204" t="n">
        <v>32</v>
      </c>
      <c r="E204" s="102" t="n">
        <v>0.8</v>
      </c>
      <c r="F204" s="102">
        <f>IF(C204=0,1,ABS(C204))</f>
        <v/>
      </c>
      <c r="G204" s="102">
        <f>+B204*1000+D204*(1-E204)</f>
        <v/>
      </c>
      <c r="H204" s="102">
        <f>+A205-A204</f>
        <v/>
      </c>
      <c r="I204" s="102">
        <f>+A204+H204/2</f>
        <v/>
      </c>
      <c r="J204" s="102">
        <f>IF(I204&lt;$B$1,17,19)</f>
        <v/>
      </c>
      <c r="K204" s="102">
        <f>+J204*I204</f>
        <v/>
      </c>
      <c r="L204" s="102">
        <f>IF(I204&lt;$B$1,0,9.81*(I204-$B$1))</f>
        <v/>
      </c>
      <c r="M204" s="105">
        <f>+K204-L204</f>
        <v/>
      </c>
      <c r="N204" s="105">
        <f>AVERAGE(B204:B205)*1000</f>
        <v/>
      </c>
      <c r="O204" s="105">
        <f>AVERAGE(G204:G205)</f>
        <v/>
      </c>
      <c r="P204" s="105">
        <f>AVERAGE(F204:F205)</f>
        <v/>
      </c>
      <c r="Q204" s="105">
        <f>AVERAGE(D204:D205)</f>
        <v/>
      </c>
      <c r="R204" s="106">
        <f>(O204-K204)/M204</f>
        <v/>
      </c>
      <c r="S204" s="105">
        <f>+P204/(O204-K204)*100</f>
        <v/>
      </c>
      <c r="T204" s="105">
        <f>+SQRT((3.47-LOG(R204))^2+(1.22+LOG(S204))^2)</f>
        <v/>
      </c>
      <c r="U204" s="39">
        <f>(IF(T204&lt;1.31, "gravelly sand to dense sand", IF(T204&lt;2.05, "sands", IF(T204&lt;2.6, "sand mixtures", IF(T204&lt;2.95, "silt mixtures", IF(T204&lt;3.6, "clays","organic clay"))))))</f>
        <v/>
      </c>
      <c r="V204" s="107">
        <f>DEGREES(ATAN(0.373*(LOG(O204/M204)+0.29)))</f>
        <v/>
      </c>
      <c r="W204" s="107">
        <f>17.6+11*LOG(R204)</f>
        <v/>
      </c>
      <c r="X204" s="107">
        <f>IF(N204/100&lt;20, 30,IF(N204/100&lt;40,30+5/20*(N204/100-20),IF(N204/100&lt;120, 35+5/80*(N204/100-40), IF(N204/100&lt;200, 40+5/80*(N204/100-120),45))))</f>
        <v/>
      </c>
    </row>
    <row r="205">
      <c r="A205" t="n">
        <v>4.04</v>
      </c>
      <c r="B205" t="n">
        <v>3.41</v>
      </c>
      <c r="C205" t="n">
        <v>16</v>
      </c>
      <c r="D205" t="n">
        <v>44</v>
      </c>
      <c r="E205" s="102" t="n">
        <v>0.8</v>
      </c>
      <c r="F205" s="102">
        <f>IF(C205=0,1,ABS(C205))</f>
        <v/>
      </c>
      <c r="G205" s="102">
        <f>+B205*1000+D205*(1-E205)</f>
        <v/>
      </c>
      <c r="H205" s="102">
        <f>+A206-A205</f>
        <v/>
      </c>
      <c r="I205" s="102">
        <f>+A205+H205/2</f>
        <v/>
      </c>
      <c r="J205" s="102">
        <f>IF(I205&lt;$B$1,17,19)</f>
        <v/>
      </c>
      <c r="K205" s="102">
        <f>+J205*I205</f>
        <v/>
      </c>
      <c r="L205" s="102">
        <f>IF(I205&lt;$B$1,0,9.81*(I205-$B$1))</f>
        <v/>
      </c>
      <c r="M205" s="105">
        <f>+K205-L205</f>
        <v/>
      </c>
      <c r="N205" s="105">
        <f>AVERAGE(B205:B206)*1000</f>
        <v/>
      </c>
      <c r="O205" s="105">
        <f>AVERAGE(G205:G206)</f>
        <v/>
      </c>
      <c r="P205" s="105">
        <f>AVERAGE(F205:F206)</f>
        <v/>
      </c>
      <c r="Q205" s="105">
        <f>AVERAGE(D205:D206)</f>
        <v/>
      </c>
      <c r="R205" s="106">
        <f>(O205-K205)/M205</f>
        <v/>
      </c>
      <c r="S205" s="105">
        <f>+P205/(O205-K205)*100</f>
        <v/>
      </c>
      <c r="T205" s="105">
        <f>+SQRT((3.47-LOG(R205))^2+(1.22+LOG(S205))^2)</f>
        <v/>
      </c>
      <c r="U205" s="39">
        <f>(IF(T205&lt;1.31, "gravelly sand to dense sand", IF(T205&lt;2.05, "sands", IF(T205&lt;2.6, "sand mixtures", IF(T205&lt;2.95, "silt mixtures", IF(T205&lt;3.6, "clays","organic clay"))))))</f>
        <v/>
      </c>
      <c r="V205" s="107">
        <f>DEGREES(ATAN(0.373*(LOG(O205/M205)+0.29)))</f>
        <v/>
      </c>
      <c r="W205" s="107">
        <f>17.6+11*LOG(R205)</f>
        <v/>
      </c>
      <c r="X205" s="107">
        <f>IF(N205/100&lt;20, 30,IF(N205/100&lt;40,30+5/20*(N205/100-20),IF(N205/100&lt;120, 35+5/80*(N205/100-40), IF(N205/100&lt;200, 40+5/80*(N205/100-120),45))))</f>
        <v/>
      </c>
    </row>
    <row r="206">
      <c r="A206" t="n">
        <v>4.06</v>
      </c>
      <c r="B206" t="n">
        <v>4.262</v>
      </c>
      <c r="C206" t="n">
        <v>16</v>
      </c>
      <c r="D206" t="n">
        <v>40</v>
      </c>
      <c r="E206" s="102" t="n">
        <v>0.8</v>
      </c>
      <c r="F206" s="102">
        <f>IF(C206=0,1,ABS(C206))</f>
        <v/>
      </c>
      <c r="G206" s="102">
        <f>+B206*1000+D206*(1-E206)</f>
        <v/>
      </c>
      <c r="H206" s="102">
        <f>+A207-A206</f>
        <v/>
      </c>
      <c r="I206" s="102">
        <f>+A206+H206/2</f>
        <v/>
      </c>
      <c r="J206" s="102">
        <f>IF(I206&lt;$B$1,17,19)</f>
        <v/>
      </c>
      <c r="K206" s="102">
        <f>+J206*I206</f>
        <v/>
      </c>
      <c r="L206" s="102">
        <f>IF(I206&lt;$B$1,0,9.81*(I206-$B$1))</f>
        <v/>
      </c>
      <c r="M206" s="105">
        <f>+K206-L206</f>
        <v/>
      </c>
      <c r="N206" s="105">
        <f>AVERAGE(B206:B207)*1000</f>
        <v/>
      </c>
      <c r="O206" s="105">
        <f>AVERAGE(G206:G207)</f>
        <v/>
      </c>
      <c r="P206" s="105">
        <f>AVERAGE(F206:F207)</f>
        <v/>
      </c>
      <c r="Q206" s="105">
        <f>AVERAGE(D206:D207)</f>
        <v/>
      </c>
      <c r="R206" s="106">
        <f>(O206-K206)/M206</f>
        <v/>
      </c>
      <c r="S206" s="105">
        <f>+P206/(O206-K206)*100</f>
        <v/>
      </c>
      <c r="T206" s="105">
        <f>+SQRT((3.47-LOG(R206))^2+(1.22+LOG(S206))^2)</f>
        <v/>
      </c>
      <c r="U206" s="39">
        <f>(IF(T206&lt;1.31, "gravelly sand to dense sand", IF(T206&lt;2.05, "sands", IF(T206&lt;2.6, "sand mixtures", IF(T206&lt;2.95, "silt mixtures", IF(T206&lt;3.6, "clays","organic clay"))))))</f>
        <v/>
      </c>
      <c r="V206" s="107">
        <f>DEGREES(ATAN(0.373*(LOG(O206/M206)+0.29)))</f>
        <v/>
      </c>
      <c r="W206" s="107">
        <f>17.6+11*LOG(R206)</f>
        <v/>
      </c>
      <c r="X206" s="107">
        <f>IF(N206/100&lt;20, 30,IF(N206/100&lt;40,30+5/20*(N206/100-20),IF(N206/100&lt;120, 35+5/80*(N206/100-40), IF(N206/100&lt;200, 40+5/80*(N206/100-120),45))))</f>
        <v/>
      </c>
    </row>
    <row r="207">
      <c r="A207" t="n">
        <v>4.08</v>
      </c>
      <c r="B207" t="n">
        <v>4.452</v>
      </c>
      <c r="C207" t="n">
        <v>13</v>
      </c>
      <c r="D207" t="n">
        <v>37</v>
      </c>
      <c r="E207" s="102" t="n">
        <v>0.8</v>
      </c>
      <c r="F207" s="102">
        <f>IF(C207=0,1,ABS(C207))</f>
        <v/>
      </c>
      <c r="G207" s="102">
        <f>+B207*1000+D207*(1-E207)</f>
        <v/>
      </c>
      <c r="H207" s="102">
        <f>+A208-A207</f>
        <v/>
      </c>
      <c r="I207" s="102">
        <f>+A207+H207/2</f>
        <v/>
      </c>
      <c r="J207" s="102">
        <f>IF(I207&lt;$B$1,17,19)</f>
        <v/>
      </c>
      <c r="K207" s="102">
        <f>+J207*I207</f>
        <v/>
      </c>
      <c r="L207" s="102">
        <f>IF(I207&lt;$B$1,0,9.81*(I207-$B$1))</f>
        <v/>
      </c>
      <c r="M207" s="105">
        <f>+K207-L207</f>
        <v/>
      </c>
      <c r="N207" s="105">
        <f>AVERAGE(B207:B208)*1000</f>
        <v/>
      </c>
      <c r="O207" s="105">
        <f>AVERAGE(G207:G208)</f>
        <v/>
      </c>
      <c r="P207" s="105">
        <f>AVERAGE(F207:F208)</f>
        <v/>
      </c>
      <c r="Q207" s="105">
        <f>AVERAGE(D207:D208)</f>
        <v/>
      </c>
      <c r="R207" s="106">
        <f>(O207-K207)/M207</f>
        <v/>
      </c>
      <c r="S207" s="105">
        <f>+P207/(O207-K207)*100</f>
        <v/>
      </c>
      <c r="T207" s="105">
        <f>+SQRT((3.47-LOG(R207))^2+(1.22+LOG(S207))^2)</f>
        <v/>
      </c>
      <c r="U207" s="39">
        <f>(IF(T207&lt;1.31, "gravelly sand to dense sand", IF(T207&lt;2.05, "sands", IF(T207&lt;2.6, "sand mixtures", IF(T207&lt;2.95, "silt mixtures", IF(T207&lt;3.6, "clays","organic clay"))))))</f>
        <v/>
      </c>
      <c r="V207" s="107">
        <f>DEGREES(ATAN(0.373*(LOG(O207/M207)+0.29)))</f>
        <v/>
      </c>
      <c r="W207" s="107">
        <f>17.6+11*LOG(R207)</f>
        <v/>
      </c>
      <c r="X207" s="107">
        <f>IF(N207/100&lt;20, 30,IF(N207/100&lt;40,30+5/20*(N207/100-20),IF(N207/100&lt;120, 35+5/80*(N207/100-40), IF(N207/100&lt;200, 40+5/80*(N207/100-120),45))))</f>
        <v/>
      </c>
    </row>
    <row r="208">
      <c r="A208" t="n">
        <v>4.1</v>
      </c>
      <c r="B208" t="n">
        <v>4.547</v>
      </c>
      <c r="C208" t="n">
        <v>17</v>
      </c>
      <c r="D208" t="n">
        <v>35</v>
      </c>
      <c r="E208" s="102" t="n">
        <v>0.8</v>
      </c>
      <c r="F208" s="102">
        <f>IF(C208=0,1,ABS(C208))</f>
        <v/>
      </c>
      <c r="G208" s="102">
        <f>+B208*1000+D208*(1-E208)</f>
        <v/>
      </c>
      <c r="H208" s="102">
        <f>+A209-A208</f>
        <v/>
      </c>
      <c r="I208" s="102">
        <f>+A208+H208/2</f>
        <v/>
      </c>
      <c r="J208" s="102">
        <f>IF(I208&lt;$B$1,17,19)</f>
        <v/>
      </c>
      <c r="K208" s="102">
        <f>+J208*I208</f>
        <v/>
      </c>
      <c r="L208" s="102">
        <f>IF(I208&lt;$B$1,0,9.81*(I208-$B$1))</f>
        <v/>
      </c>
      <c r="M208" s="105">
        <f>+K208-L208</f>
        <v/>
      </c>
      <c r="N208" s="105">
        <f>AVERAGE(B208:B209)*1000</f>
        <v/>
      </c>
      <c r="O208" s="105">
        <f>AVERAGE(G208:G209)</f>
        <v/>
      </c>
      <c r="P208" s="105">
        <f>AVERAGE(F208:F209)</f>
        <v/>
      </c>
      <c r="Q208" s="105">
        <f>AVERAGE(D208:D209)</f>
        <v/>
      </c>
      <c r="R208" s="106">
        <f>(O208-K208)/M208</f>
        <v/>
      </c>
      <c r="S208" s="105">
        <f>+P208/(O208-K208)*100</f>
        <v/>
      </c>
      <c r="T208" s="105">
        <f>+SQRT((3.47-LOG(R208))^2+(1.22+LOG(S208))^2)</f>
        <v/>
      </c>
      <c r="U208" s="39">
        <f>(IF(T208&lt;1.31, "gravelly sand to dense sand", IF(T208&lt;2.05, "sands", IF(T208&lt;2.6, "sand mixtures", IF(T208&lt;2.95, "silt mixtures", IF(T208&lt;3.6, "clays","organic clay"))))))</f>
        <v/>
      </c>
      <c r="V208" s="107">
        <f>DEGREES(ATAN(0.373*(LOG(O208/M208)+0.29)))</f>
        <v/>
      </c>
      <c r="W208" s="107">
        <f>17.6+11*LOG(R208)</f>
        <v/>
      </c>
      <c r="X208" s="107">
        <f>IF(N208/100&lt;20, 30,IF(N208/100&lt;40,30+5/20*(N208/100-20),IF(N208/100&lt;120, 35+5/80*(N208/100-40), IF(N208/100&lt;200, 40+5/80*(N208/100-120),45))))</f>
        <v/>
      </c>
    </row>
    <row r="209">
      <c r="A209" t="n">
        <v>4.12</v>
      </c>
      <c r="B209" t="n">
        <v>4.622</v>
      </c>
      <c r="C209" t="n">
        <v>16</v>
      </c>
      <c r="D209" t="n">
        <v>34</v>
      </c>
      <c r="E209" s="102" t="n">
        <v>0.8</v>
      </c>
      <c r="F209" s="102">
        <f>IF(C209=0,1,ABS(C209))</f>
        <v/>
      </c>
      <c r="G209" s="102">
        <f>+B209*1000+D209*(1-E209)</f>
        <v/>
      </c>
      <c r="H209" s="102">
        <f>+A210-A209</f>
        <v/>
      </c>
      <c r="I209" s="102">
        <f>+A209+H209/2</f>
        <v/>
      </c>
      <c r="J209" s="102">
        <f>IF(I209&lt;$B$1,17,19)</f>
        <v/>
      </c>
      <c r="K209" s="102">
        <f>+J209*I209</f>
        <v/>
      </c>
      <c r="L209" s="102">
        <f>IF(I209&lt;$B$1,0,9.81*(I209-$B$1))</f>
        <v/>
      </c>
      <c r="M209" s="105">
        <f>+K209-L209</f>
        <v/>
      </c>
      <c r="N209" s="105">
        <f>AVERAGE(B209:B210)*1000</f>
        <v/>
      </c>
      <c r="O209" s="105">
        <f>AVERAGE(G209:G210)</f>
        <v/>
      </c>
      <c r="P209" s="105">
        <f>AVERAGE(F209:F210)</f>
        <v/>
      </c>
      <c r="Q209" s="105">
        <f>AVERAGE(D209:D210)</f>
        <v/>
      </c>
      <c r="R209" s="106">
        <f>(O209-K209)/M209</f>
        <v/>
      </c>
      <c r="S209" s="105">
        <f>+P209/(O209-K209)*100</f>
        <v/>
      </c>
      <c r="T209" s="105">
        <f>+SQRT((3.47-LOG(R209))^2+(1.22+LOG(S209))^2)</f>
        <v/>
      </c>
      <c r="U209" s="39">
        <f>(IF(T209&lt;1.31, "gravelly sand to dense sand", IF(T209&lt;2.05, "sands", IF(T209&lt;2.6, "sand mixtures", IF(T209&lt;2.95, "silt mixtures", IF(T209&lt;3.6, "clays","organic clay"))))))</f>
        <v/>
      </c>
      <c r="V209" s="107">
        <f>DEGREES(ATAN(0.373*(LOG(O209/M209)+0.29)))</f>
        <v/>
      </c>
      <c r="W209" s="107">
        <f>17.6+11*LOG(R209)</f>
        <v/>
      </c>
      <c r="X209" s="107">
        <f>IF(N209/100&lt;20, 30,IF(N209/100&lt;40,30+5/20*(N209/100-20),IF(N209/100&lt;120, 35+5/80*(N209/100-40), IF(N209/100&lt;200, 40+5/80*(N209/100-120),45))))</f>
        <v/>
      </c>
    </row>
    <row r="210">
      <c r="A210" t="n">
        <v>4.14</v>
      </c>
      <c r="B210" t="n">
        <v>4.717</v>
      </c>
      <c r="C210" t="n">
        <v>15</v>
      </c>
      <c r="D210" t="n">
        <v>34</v>
      </c>
      <c r="E210" s="102" t="n">
        <v>0.8</v>
      </c>
      <c r="F210" s="102">
        <f>IF(C210=0,1,ABS(C210))</f>
        <v/>
      </c>
      <c r="G210" s="102">
        <f>+B210*1000+D210*(1-E210)</f>
        <v/>
      </c>
      <c r="H210" s="102">
        <f>+A211-A210</f>
        <v/>
      </c>
      <c r="I210" s="102">
        <f>+A210+H210/2</f>
        <v/>
      </c>
      <c r="J210" s="102">
        <f>IF(I210&lt;$B$1,17,19)</f>
        <v/>
      </c>
      <c r="K210" s="102">
        <f>+J210*I210</f>
        <v/>
      </c>
      <c r="L210" s="102">
        <f>IF(I210&lt;$B$1,0,9.81*(I210-$B$1))</f>
        <v/>
      </c>
      <c r="M210" s="105">
        <f>+K210-L210</f>
        <v/>
      </c>
      <c r="N210" s="105">
        <f>AVERAGE(B210:B211)*1000</f>
        <v/>
      </c>
      <c r="O210" s="105">
        <f>AVERAGE(G210:G211)</f>
        <v/>
      </c>
      <c r="P210" s="105">
        <f>AVERAGE(F210:F211)</f>
        <v/>
      </c>
      <c r="Q210" s="105">
        <f>AVERAGE(D210:D211)</f>
        <v/>
      </c>
      <c r="R210" s="106">
        <f>(O210-K210)/M210</f>
        <v/>
      </c>
      <c r="S210" s="105">
        <f>+P210/(O210-K210)*100</f>
        <v/>
      </c>
      <c r="T210" s="105">
        <f>+SQRT((3.47-LOG(R210))^2+(1.22+LOG(S210))^2)</f>
        <v/>
      </c>
      <c r="U210" s="39">
        <f>(IF(T210&lt;1.31, "gravelly sand to dense sand", IF(T210&lt;2.05, "sands", IF(T210&lt;2.6, "sand mixtures", IF(T210&lt;2.95, "silt mixtures", IF(T210&lt;3.6, "clays","organic clay"))))))</f>
        <v/>
      </c>
      <c r="V210" s="107">
        <f>DEGREES(ATAN(0.373*(LOG(O210/M210)+0.29)))</f>
        <v/>
      </c>
      <c r="W210" s="107">
        <f>17.6+11*LOG(R210)</f>
        <v/>
      </c>
      <c r="X210" s="107">
        <f>IF(N210/100&lt;20, 30,IF(N210/100&lt;40,30+5/20*(N210/100-20),IF(N210/100&lt;120, 35+5/80*(N210/100-40), IF(N210/100&lt;200, 40+5/80*(N210/100-120),45))))</f>
        <v/>
      </c>
    </row>
    <row r="211">
      <c r="A211" t="n">
        <v>4.16</v>
      </c>
      <c r="B211" t="n">
        <v>4.584</v>
      </c>
      <c r="C211" t="n">
        <v>6</v>
      </c>
      <c r="D211" t="n">
        <v>35</v>
      </c>
      <c r="E211" s="102" t="n">
        <v>0.8</v>
      </c>
      <c r="F211" s="102">
        <f>IF(C211=0,1,ABS(C211))</f>
        <v/>
      </c>
      <c r="G211" s="102">
        <f>+B211*1000+D211*(1-E211)</f>
        <v/>
      </c>
      <c r="H211" s="102">
        <f>+A212-A211</f>
        <v/>
      </c>
      <c r="I211" s="102">
        <f>+A211+H211/2</f>
        <v/>
      </c>
      <c r="J211" s="102">
        <f>IF(I211&lt;$B$1,17,19)</f>
        <v/>
      </c>
      <c r="K211" s="102">
        <f>+J211*I211</f>
        <v/>
      </c>
      <c r="L211" s="102">
        <f>IF(I211&lt;$B$1,0,9.81*(I211-$B$1))</f>
        <v/>
      </c>
      <c r="M211" s="105">
        <f>+K211-L211</f>
        <v/>
      </c>
      <c r="N211" s="105">
        <f>AVERAGE(B211:B212)*1000</f>
        <v/>
      </c>
      <c r="O211" s="105">
        <f>AVERAGE(G211:G212)</f>
        <v/>
      </c>
      <c r="P211" s="105">
        <f>AVERAGE(F211:F212)</f>
        <v/>
      </c>
      <c r="Q211" s="105">
        <f>AVERAGE(D211:D212)</f>
        <v/>
      </c>
      <c r="R211" s="106">
        <f>(O211-K211)/M211</f>
        <v/>
      </c>
      <c r="S211" s="105">
        <f>+P211/(O211-K211)*100</f>
        <v/>
      </c>
      <c r="T211" s="105">
        <f>+SQRT((3.47-LOG(R211))^2+(1.22+LOG(S211))^2)</f>
        <v/>
      </c>
      <c r="U211" s="39">
        <f>(IF(T211&lt;1.31, "gravelly sand to dense sand", IF(T211&lt;2.05, "sands", IF(T211&lt;2.6, "sand mixtures", IF(T211&lt;2.95, "silt mixtures", IF(T211&lt;3.6, "clays","organic clay"))))))</f>
        <v/>
      </c>
      <c r="V211" s="107">
        <f>DEGREES(ATAN(0.373*(LOG(O211/M211)+0.29)))</f>
        <v/>
      </c>
      <c r="W211" s="107">
        <f>17.6+11*LOG(R211)</f>
        <v/>
      </c>
      <c r="X211" s="107">
        <f>IF(N211/100&lt;20, 30,IF(N211/100&lt;40,30+5/20*(N211/100-20),IF(N211/100&lt;120, 35+5/80*(N211/100-40), IF(N211/100&lt;200, 40+5/80*(N211/100-120),45))))</f>
        <v/>
      </c>
    </row>
    <row r="212">
      <c r="A212" t="n">
        <v>4.18</v>
      </c>
      <c r="B212" t="n">
        <v>4.755</v>
      </c>
      <c r="C212" t="n">
        <v>4</v>
      </c>
      <c r="D212" t="n">
        <v>33</v>
      </c>
      <c r="E212" s="102" t="n">
        <v>0.8</v>
      </c>
      <c r="F212" s="102">
        <f>IF(C212=0,1,ABS(C212))</f>
        <v/>
      </c>
      <c r="G212" s="102">
        <f>+B212*1000+D212*(1-E212)</f>
        <v/>
      </c>
      <c r="H212" s="102">
        <f>+A213-A212</f>
        <v/>
      </c>
      <c r="I212" s="102">
        <f>+A212+H212/2</f>
        <v/>
      </c>
      <c r="J212" s="102">
        <f>IF(I212&lt;$B$1,17,19)</f>
        <v/>
      </c>
      <c r="K212" s="102">
        <f>+J212*I212</f>
        <v/>
      </c>
      <c r="L212" s="102">
        <f>IF(I212&lt;$B$1,0,9.81*(I212-$B$1))</f>
        <v/>
      </c>
      <c r="M212" s="105">
        <f>+K212-L212</f>
        <v/>
      </c>
      <c r="N212" s="105">
        <f>AVERAGE(B212:B213)*1000</f>
        <v/>
      </c>
      <c r="O212" s="105">
        <f>AVERAGE(G212:G213)</f>
        <v/>
      </c>
      <c r="P212" s="105">
        <f>AVERAGE(F212:F213)</f>
        <v/>
      </c>
      <c r="Q212" s="105">
        <f>AVERAGE(D212:D213)</f>
        <v/>
      </c>
      <c r="R212" s="106">
        <f>(O212-K212)/M212</f>
        <v/>
      </c>
      <c r="S212" s="105">
        <f>+P212/(O212-K212)*100</f>
        <v/>
      </c>
      <c r="T212" s="105">
        <f>+SQRT((3.47-LOG(R212))^2+(1.22+LOG(S212))^2)</f>
        <v/>
      </c>
      <c r="U212" s="39">
        <f>(IF(T212&lt;1.31, "gravelly sand to dense sand", IF(T212&lt;2.05, "sands", IF(T212&lt;2.6, "sand mixtures", IF(T212&lt;2.95, "silt mixtures", IF(T212&lt;3.6, "clays","organic clay"))))))</f>
        <v/>
      </c>
      <c r="V212" s="107">
        <f>DEGREES(ATAN(0.373*(LOG(O212/M212)+0.29)))</f>
        <v/>
      </c>
      <c r="W212" s="107">
        <f>17.6+11*LOG(R212)</f>
        <v/>
      </c>
      <c r="X212" s="107">
        <f>IF(N212/100&lt;20, 30,IF(N212/100&lt;40,30+5/20*(N212/100-20),IF(N212/100&lt;120, 35+5/80*(N212/100-40), IF(N212/100&lt;200, 40+5/80*(N212/100-120),45))))</f>
        <v/>
      </c>
    </row>
    <row r="213">
      <c r="A213" t="n">
        <v>4.2</v>
      </c>
      <c r="B213" t="n">
        <v>4.869</v>
      </c>
      <c r="C213" t="n">
        <v>8</v>
      </c>
      <c r="D213" t="n">
        <v>32</v>
      </c>
      <c r="E213" s="102" t="n">
        <v>0.8</v>
      </c>
      <c r="F213" s="102">
        <f>IF(C213=0,1,ABS(C213))</f>
        <v/>
      </c>
      <c r="G213" s="102">
        <f>+B213*1000+D213*(1-E213)</f>
        <v/>
      </c>
      <c r="H213" s="102">
        <f>+A214-A213</f>
        <v/>
      </c>
      <c r="I213" s="102">
        <f>+A213+H213/2</f>
        <v/>
      </c>
      <c r="J213" s="102">
        <f>IF(I213&lt;$B$1,17,19)</f>
        <v/>
      </c>
      <c r="K213" s="102">
        <f>+J213*I213</f>
        <v/>
      </c>
      <c r="L213" s="102">
        <f>IF(I213&lt;$B$1,0,9.81*(I213-$B$1))</f>
        <v/>
      </c>
      <c r="M213" s="105">
        <f>+K213-L213</f>
        <v/>
      </c>
      <c r="N213" s="105">
        <f>AVERAGE(B213:B214)*1000</f>
        <v/>
      </c>
      <c r="O213" s="105">
        <f>AVERAGE(G213:G214)</f>
        <v/>
      </c>
      <c r="P213" s="105">
        <f>AVERAGE(F213:F214)</f>
        <v/>
      </c>
      <c r="Q213" s="105">
        <f>AVERAGE(D213:D214)</f>
        <v/>
      </c>
      <c r="R213" s="106">
        <f>(O213-K213)/M213</f>
        <v/>
      </c>
      <c r="S213" s="105">
        <f>+P213/(O213-K213)*100</f>
        <v/>
      </c>
      <c r="T213" s="105">
        <f>+SQRT((3.47-LOG(R213))^2+(1.22+LOG(S213))^2)</f>
        <v/>
      </c>
      <c r="U213" s="39">
        <f>(IF(T213&lt;1.31, "gravelly sand to dense sand", IF(T213&lt;2.05, "sands", IF(T213&lt;2.6, "sand mixtures", IF(T213&lt;2.95, "silt mixtures", IF(T213&lt;3.6, "clays","organic clay"))))))</f>
        <v/>
      </c>
      <c r="V213" s="107">
        <f>DEGREES(ATAN(0.373*(LOG(O213/M213)+0.29)))</f>
        <v/>
      </c>
      <c r="W213" s="107">
        <f>17.6+11*LOG(R213)</f>
        <v/>
      </c>
      <c r="X213" s="107">
        <f>IF(N213/100&lt;20, 30,IF(N213/100&lt;40,30+5/20*(N213/100-20),IF(N213/100&lt;120, 35+5/80*(N213/100-40), IF(N213/100&lt;200, 40+5/80*(N213/100-120),45))))</f>
        <v/>
      </c>
    </row>
    <row r="214">
      <c r="A214" t="n">
        <v>4.22</v>
      </c>
      <c r="B214" t="n">
        <v>5.077</v>
      </c>
      <c r="C214" t="n">
        <v>9</v>
      </c>
      <c r="D214" t="n">
        <v>32</v>
      </c>
      <c r="E214" s="102" t="n">
        <v>0.8</v>
      </c>
      <c r="F214" s="102">
        <f>IF(C214=0,1,ABS(C214))</f>
        <v/>
      </c>
      <c r="G214" s="102">
        <f>+B214*1000+D214*(1-E214)</f>
        <v/>
      </c>
      <c r="H214" s="102">
        <f>+A215-A214</f>
        <v/>
      </c>
      <c r="I214" s="102">
        <f>+A214+H214/2</f>
        <v/>
      </c>
      <c r="J214" s="102">
        <f>IF(I214&lt;$B$1,17,19)</f>
        <v/>
      </c>
      <c r="K214" s="102">
        <f>+J214*I214</f>
        <v/>
      </c>
      <c r="L214" s="102">
        <f>IF(I214&lt;$B$1,0,9.81*(I214-$B$1))</f>
        <v/>
      </c>
      <c r="M214" s="105">
        <f>+K214-L214</f>
        <v/>
      </c>
      <c r="N214" s="105">
        <f>AVERAGE(B214:B215)*1000</f>
        <v/>
      </c>
      <c r="O214" s="105">
        <f>AVERAGE(G214:G215)</f>
        <v/>
      </c>
      <c r="P214" s="105">
        <f>AVERAGE(F214:F215)</f>
        <v/>
      </c>
      <c r="Q214" s="105">
        <f>AVERAGE(D214:D215)</f>
        <v/>
      </c>
      <c r="R214" s="106">
        <f>(O214-K214)/M214</f>
        <v/>
      </c>
      <c r="S214" s="105">
        <f>+P214/(O214-K214)*100</f>
        <v/>
      </c>
      <c r="T214" s="105">
        <f>+SQRT((3.47-LOG(R214))^2+(1.22+LOG(S214))^2)</f>
        <v/>
      </c>
      <c r="U214" s="39">
        <f>(IF(T214&lt;1.31, "gravelly sand to dense sand", IF(T214&lt;2.05, "sands", IF(T214&lt;2.6, "sand mixtures", IF(T214&lt;2.95, "silt mixtures", IF(T214&lt;3.6, "clays","organic clay"))))))</f>
        <v/>
      </c>
      <c r="V214" s="107">
        <f>DEGREES(ATAN(0.373*(LOG(O214/M214)+0.29)))</f>
        <v/>
      </c>
      <c r="W214" s="107">
        <f>17.6+11*LOG(R214)</f>
        <v/>
      </c>
      <c r="X214" s="107">
        <f>IF(N214/100&lt;20, 30,IF(N214/100&lt;40,30+5/20*(N214/100-20),IF(N214/100&lt;120, 35+5/80*(N214/100-40), IF(N214/100&lt;200, 40+5/80*(N214/100-120),45))))</f>
        <v/>
      </c>
    </row>
    <row r="215">
      <c r="A215" t="n">
        <v>4.24</v>
      </c>
      <c r="B215" t="n">
        <v>5.077</v>
      </c>
      <c r="C215" t="n">
        <v>10</v>
      </c>
      <c r="D215" t="n">
        <v>32</v>
      </c>
      <c r="E215" s="102" t="n">
        <v>0.8</v>
      </c>
      <c r="F215" s="102">
        <f>IF(C215=0,1,ABS(C215))</f>
        <v/>
      </c>
      <c r="G215" s="102">
        <f>+B215*1000+D215*(1-E215)</f>
        <v/>
      </c>
      <c r="H215" s="102">
        <f>+A216-A215</f>
        <v/>
      </c>
      <c r="I215" s="102">
        <f>+A215+H215/2</f>
        <v/>
      </c>
      <c r="J215" s="102">
        <f>IF(I215&lt;$B$1,17,19)</f>
        <v/>
      </c>
      <c r="K215" s="102">
        <f>+J215*I215</f>
        <v/>
      </c>
      <c r="L215" s="102">
        <f>IF(I215&lt;$B$1,0,9.81*(I215-$B$1))</f>
        <v/>
      </c>
      <c r="M215" s="105">
        <f>+K215-L215</f>
        <v/>
      </c>
      <c r="N215" s="105">
        <f>AVERAGE(B215:B216)*1000</f>
        <v/>
      </c>
      <c r="O215" s="105">
        <f>AVERAGE(G215:G216)</f>
        <v/>
      </c>
      <c r="P215" s="105">
        <f>AVERAGE(F215:F216)</f>
        <v/>
      </c>
      <c r="Q215" s="105">
        <f>AVERAGE(D215:D216)</f>
        <v/>
      </c>
      <c r="R215" s="106">
        <f>(O215-K215)/M215</f>
        <v/>
      </c>
      <c r="S215" s="105">
        <f>+P215/(O215-K215)*100</f>
        <v/>
      </c>
      <c r="T215" s="105">
        <f>+SQRT((3.47-LOG(R215))^2+(1.22+LOG(S215))^2)</f>
        <v/>
      </c>
      <c r="U215" s="39">
        <f>(IF(T215&lt;1.31, "gravelly sand to dense sand", IF(T215&lt;2.05, "sands", IF(T215&lt;2.6, "sand mixtures", IF(T215&lt;2.95, "silt mixtures", IF(T215&lt;3.6, "clays","organic clay"))))))</f>
        <v/>
      </c>
      <c r="V215" s="107">
        <f>DEGREES(ATAN(0.373*(LOG(O215/M215)+0.29)))</f>
        <v/>
      </c>
      <c r="W215" s="107">
        <f>17.6+11*LOG(R215)</f>
        <v/>
      </c>
      <c r="X215" s="107">
        <f>IF(N215/100&lt;20, 30,IF(N215/100&lt;40,30+5/20*(N215/100-20),IF(N215/100&lt;120, 35+5/80*(N215/100-40), IF(N215/100&lt;200, 40+5/80*(N215/100-120),45))))</f>
        <v/>
      </c>
    </row>
    <row r="216">
      <c r="A216" t="n">
        <v>4.26</v>
      </c>
      <c r="B216" t="n">
        <v>5.001</v>
      </c>
      <c r="C216" t="n">
        <v>12</v>
      </c>
      <c r="D216" t="n">
        <v>32</v>
      </c>
      <c r="E216" s="102" t="n">
        <v>0.8</v>
      </c>
      <c r="F216" s="102">
        <f>IF(C216=0,1,ABS(C216))</f>
        <v/>
      </c>
      <c r="G216" s="102">
        <f>+B216*1000+D216*(1-E216)</f>
        <v/>
      </c>
      <c r="H216" s="102">
        <f>+A217-A216</f>
        <v/>
      </c>
      <c r="I216" s="102">
        <f>+A216+H216/2</f>
        <v/>
      </c>
      <c r="J216" s="102">
        <f>IF(I216&lt;$B$1,17,19)</f>
        <v/>
      </c>
      <c r="K216" s="102">
        <f>+J216*I216</f>
        <v/>
      </c>
      <c r="L216" s="102">
        <f>IF(I216&lt;$B$1,0,9.81*(I216-$B$1))</f>
        <v/>
      </c>
      <c r="M216" s="105">
        <f>+K216-L216</f>
        <v/>
      </c>
      <c r="N216" s="105">
        <f>AVERAGE(B216:B217)*1000</f>
        <v/>
      </c>
      <c r="O216" s="105">
        <f>AVERAGE(G216:G217)</f>
        <v/>
      </c>
      <c r="P216" s="105">
        <f>AVERAGE(F216:F217)</f>
        <v/>
      </c>
      <c r="Q216" s="105">
        <f>AVERAGE(D216:D217)</f>
        <v/>
      </c>
      <c r="R216" s="106">
        <f>(O216-K216)/M216</f>
        <v/>
      </c>
      <c r="S216" s="105">
        <f>+P216/(O216-K216)*100</f>
        <v/>
      </c>
      <c r="T216" s="105">
        <f>+SQRT((3.47-LOG(R216))^2+(1.22+LOG(S216))^2)</f>
        <v/>
      </c>
      <c r="U216" s="39">
        <f>(IF(T216&lt;1.31, "gravelly sand to dense sand", IF(T216&lt;2.05, "sands", IF(T216&lt;2.6, "sand mixtures", IF(T216&lt;2.95, "silt mixtures", IF(T216&lt;3.6, "clays","organic clay"))))))</f>
        <v/>
      </c>
      <c r="V216" s="107">
        <f>DEGREES(ATAN(0.373*(LOG(O216/M216)+0.29)))</f>
        <v/>
      </c>
      <c r="W216" s="107">
        <f>17.6+11*LOG(R216)</f>
        <v/>
      </c>
      <c r="X216" s="107">
        <f>IF(N216/100&lt;20, 30,IF(N216/100&lt;40,30+5/20*(N216/100-20),IF(N216/100&lt;120, 35+5/80*(N216/100-40), IF(N216/100&lt;200, 40+5/80*(N216/100-120),45))))</f>
        <v/>
      </c>
    </row>
    <row r="217">
      <c r="A217" t="n">
        <v>4.28</v>
      </c>
      <c r="B217" t="n">
        <v>4.888</v>
      </c>
      <c r="C217" t="n">
        <v>13</v>
      </c>
      <c r="D217" t="n">
        <v>32</v>
      </c>
      <c r="E217" s="102" t="n">
        <v>0.8</v>
      </c>
      <c r="F217" s="102">
        <f>IF(C217=0,1,ABS(C217))</f>
        <v/>
      </c>
      <c r="G217" s="102">
        <f>+B217*1000+D217*(1-E217)</f>
        <v/>
      </c>
      <c r="H217" s="102">
        <f>+A218-A217</f>
        <v/>
      </c>
      <c r="I217" s="102">
        <f>+A217+H217/2</f>
        <v/>
      </c>
      <c r="J217" s="102">
        <f>IF(I217&lt;$B$1,17,19)</f>
        <v/>
      </c>
      <c r="K217" s="102">
        <f>+J217*I217</f>
        <v/>
      </c>
      <c r="L217" s="102">
        <f>IF(I217&lt;$B$1,0,9.81*(I217-$B$1))</f>
        <v/>
      </c>
      <c r="M217" s="105">
        <f>+K217-L217</f>
        <v/>
      </c>
      <c r="N217" s="105">
        <f>AVERAGE(B217:B218)*1000</f>
        <v/>
      </c>
      <c r="O217" s="105">
        <f>AVERAGE(G217:G218)</f>
        <v/>
      </c>
      <c r="P217" s="105">
        <f>AVERAGE(F217:F218)</f>
        <v/>
      </c>
      <c r="Q217" s="105">
        <f>AVERAGE(D217:D218)</f>
        <v/>
      </c>
      <c r="R217" s="106">
        <f>(O217-K217)/M217</f>
        <v/>
      </c>
      <c r="S217" s="105">
        <f>+P217/(O217-K217)*100</f>
        <v/>
      </c>
      <c r="T217" s="105">
        <f>+SQRT((3.47-LOG(R217))^2+(1.22+LOG(S217))^2)</f>
        <v/>
      </c>
      <c r="U217" s="39">
        <f>(IF(T217&lt;1.31, "gravelly sand to dense sand", IF(T217&lt;2.05, "sands", IF(T217&lt;2.6, "sand mixtures", IF(T217&lt;2.95, "silt mixtures", IF(T217&lt;3.6, "clays","organic clay"))))))</f>
        <v/>
      </c>
      <c r="V217" s="107">
        <f>DEGREES(ATAN(0.373*(LOG(O217/M217)+0.29)))</f>
        <v/>
      </c>
      <c r="W217" s="107">
        <f>17.6+11*LOG(R217)</f>
        <v/>
      </c>
      <c r="X217" s="107">
        <f>IF(N217/100&lt;20, 30,IF(N217/100&lt;40,30+5/20*(N217/100-20),IF(N217/100&lt;120, 35+5/80*(N217/100-40), IF(N217/100&lt;200, 40+5/80*(N217/100-120),45))))</f>
        <v/>
      </c>
    </row>
    <row r="218">
      <c r="A218" t="n">
        <v>4.3</v>
      </c>
      <c r="B218" t="n">
        <v>5.001</v>
      </c>
      <c r="C218" t="n">
        <v>13</v>
      </c>
      <c r="D218" t="n">
        <v>33</v>
      </c>
      <c r="E218" s="102" t="n">
        <v>0.8</v>
      </c>
      <c r="F218" s="102">
        <f>IF(C218=0,1,ABS(C218))</f>
        <v/>
      </c>
      <c r="G218" s="102">
        <f>+B218*1000+D218*(1-E218)</f>
        <v/>
      </c>
      <c r="H218" s="102">
        <f>+A219-A218</f>
        <v/>
      </c>
      <c r="I218" s="102">
        <f>+A218+H218/2</f>
        <v/>
      </c>
      <c r="J218" s="102">
        <f>IF(I218&lt;$B$1,17,19)</f>
        <v/>
      </c>
      <c r="K218" s="102">
        <f>+J218*I218</f>
        <v/>
      </c>
      <c r="L218" s="102">
        <f>IF(I218&lt;$B$1,0,9.81*(I218-$B$1))</f>
        <v/>
      </c>
      <c r="M218" s="105">
        <f>+K218-L218</f>
        <v/>
      </c>
      <c r="N218" s="105">
        <f>AVERAGE(B218:B219)*1000</f>
        <v/>
      </c>
      <c r="O218" s="105">
        <f>AVERAGE(G218:G219)</f>
        <v/>
      </c>
      <c r="P218" s="105">
        <f>AVERAGE(F218:F219)</f>
        <v/>
      </c>
      <c r="Q218" s="105">
        <f>AVERAGE(D218:D219)</f>
        <v/>
      </c>
      <c r="R218" s="106">
        <f>(O218-K218)/M218</f>
        <v/>
      </c>
      <c r="S218" s="105">
        <f>+P218/(O218-K218)*100</f>
        <v/>
      </c>
      <c r="T218" s="105">
        <f>+SQRT((3.47-LOG(R218))^2+(1.22+LOG(S218))^2)</f>
        <v/>
      </c>
      <c r="U218" s="39">
        <f>(IF(T218&lt;1.31, "gravelly sand to dense sand", IF(T218&lt;2.05, "sands", IF(T218&lt;2.6, "sand mixtures", IF(T218&lt;2.95, "silt mixtures", IF(T218&lt;3.6, "clays","organic clay"))))))</f>
        <v/>
      </c>
      <c r="V218" s="107">
        <f>DEGREES(ATAN(0.373*(LOG(O218/M218)+0.29)))</f>
        <v/>
      </c>
      <c r="W218" s="107">
        <f>17.6+11*LOG(R218)</f>
        <v/>
      </c>
      <c r="X218" s="107">
        <f>IF(N218/100&lt;20, 30,IF(N218/100&lt;40,30+5/20*(N218/100-20),IF(N218/100&lt;120, 35+5/80*(N218/100-40), IF(N218/100&lt;200, 40+5/80*(N218/100-120),45))))</f>
        <v/>
      </c>
    </row>
    <row r="219">
      <c r="A219" t="n">
        <v>4.32</v>
      </c>
      <c r="B219" t="n">
        <v>5.229</v>
      </c>
      <c r="C219" t="n">
        <v>13</v>
      </c>
      <c r="D219" t="n">
        <v>34</v>
      </c>
      <c r="E219" s="102" t="n">
        <v>0.8</v>
      </c>
      <c r="F219" s="102">
        <f>IF(C219=0,1,ABS(C219))</f>
        <v/>
      </c>
      <c r="G219" s="102">
        <f>+B219*1000+D219*(1-E219)</f>
        <v/>
      </c>
      <c r="H219" s="102">
        <f>+A220-A219</f>
        <v/>
      </c>
      <c r="I219" s="102">
        <f>+A219+H219/2</f>
        <v/>
      </c>
      <c r="J219" s="102">
        <f>IF(I219&lt;$B$1,17,19)</f>
        <v/>
      </c>
      <c r="K219" s="102">
        <f>+J219*I219</f>
        <v/>
      </c>
      <c r="L219" s="102">
        <f>IF(I219&lt;$B$1,0,9.81*(I219-$B$1))</f>
        <v/>
      </c>
      <c r="M219" s="105">
        <f>+K219-L219</f>
        <v/>
      </c>
      <c r="N219" s="105">
        <f>AVERAGE(B219:B220)*1000</f>
        <v/>
      </c>
      <c r="O219" s="105">
        <f>AVERAGE(G219:G220)</f>
        <v/>
      </c>
      <c r="P219" s="105">
        <f>AVERAGE(F219:F220)</f>
        <v/>
      </c>
      <c r="Q219" s="105">
        <f>AVERAGE(D219:D220)</f>
        <v/>
      </c>
      <c r="R219" s="106">
        <f>(O219-K219)/M219</f>
        <v/>
      </c>
      <c r="S219" s="105">
        <f>+P219/(O219-K219)*100</f>
        <v/>
      </c>
      <c r="T219" s="105">
        <f>+SQRT((3.47-LOG(R219))^2+(1.22+LOG(S219))^2)</f>
        <v/>
      </c>
      <c r="U219" s="39">
        <f>(IF(T219&lt;1.31, "gravelly sand to dense sand", IF(T219&lt;2.05, "sands", IF(T219&lt;2.6, "sand mixtures", IF(T219&lt;2.95, "silt mixtures", IF(T219&lt;3.6, "clays","organic clay"))))))</f>
        <v/>
      </c>
      <c r="V219" s="107">
        <f>DEGREES(ATAN(0.373*(LOG(O219/M219)+0.29)))</f>
        <v/>
      </c>
      <c r="W219" s="107">
        <f>17.6+11*LOG(R219)</f>
        <v/>
      </c>
      <c r="X219" s="107">
        <f>IF(N219/100&lt;20, 30,IF(N219/100&lt;40,30+5/20*(N219/100-20),IF(N219/100&lt;120, 35+5/80*(N219/100-40), IF(N219/100&lt;200, 40+5/80*(N219/100-120),45))))</f>
        <v/>
      </c>
    </row>
    <row r="220">
      <c r="A220" t="n">
        <v>4.34</v>
      </c>
      <c r="B220" t="n">
        <v>5.475</v>
      </c>
      <c r="C220" t="n">
        <v>12</v>
      </c>
      <c r="D220" t="n">
        <v>35</v>
      </c>
      <c r="E220" s="102" t="n">
        <v>0.8</v>
      </c>
      <c r="F220" s="102">
        <f>IF(C220=0,1,ABS(C220))</f>
        <v/>
      </c>
      <c r="G220" s="102">
        <f>+B220*1000+D220*(1-E220)</f>
        <v/>
      </c>
      <c r="H220" s="102">
        <f>+A221-A220</f>
        <v/>
      </c>
      <c r="I220" s="102">
        <f>+A220+H220/2</f>
        <v/>
      </c>
      <c r="J220" s="102">
        <f>IF(I220&lt;$B$1,17,19)</f>
        <v/>
      </c>
      <c r="K220" s="102">
        <f>+J220*I220</f>
        <v/>
      </c>
      <c r="L220" s="102">
        <f>IF(I220&lt;$B$1,0,9.81*(I220-$B$1))</f>
        <v/>
      </c>
      <c r="M220" s="105">
        <f>+K220-L220</f>
        <v/>
      </c>
      <c r="N220" s="105">
        <f>AVERAGE(B220:B221)*1000</f>
        <v/>
      </c>
      <c r="O220" s="105">
        <f>AVERAGE(G220:G221)</f>
        <v/>
      </c>
      <c r="P220" s="105">
        <f>AVERAGE(F220:F221)</f>
        <v/>
      </c>
      <c r="Q220" s="105">
        <f>AVERAGE(D220:D221)</f>
        <v/>
      </c>
      <c r="R220" s="106">
        <f>(O220-K220)/M220</f>
        <v/>
      </c>
      <c r="S220" s="105">
        <f>+P220/(O220-K220)*100</f>
        <v/>
      </c>
      <c r="T220" s="105">
        <f>+SQRT((3.47-LOG(R220))^2+(1.22+LOG(S220))^2)</f>
        <v/>
      </c>
      <c r="U220" s="39">
        <f>(IF(T220&lt;1.31, "gravelly sand to dense sand", IF(T220&lt;2.05, "sands", IF(T220&lt;2.6, "sand mixtures", IF(T220&lt;2.95, "silt mixtures", IF(T220&lt;3.6, "clays","organic clay"))))))</f>
        <v/>
      </c>
      <c r="V220" s="107">
        <f>DEGREES(ATAN(0.373*(LOG(O220/M220)+0.29)))</f>
        <v/>
      </c>
      <c r="W220" s="107">
        <f>17.6+11*LOG(R220)</f>
        <v/>
      </c>
      <c r="X220" s="107">
        <f>IF(N220/100&lt;20, 30,IF(N220/100&lt;40,30+5/20*(N220/100-20),IF(N220/100&lt;120, 35+5/80*(N220/100-40), IF(N220/100&lt;200, 40+5/80*(N220/100-120),45))))</f>
        <v/>
      </c>
    </row>
    <row r="221">
      <c r="A221" t="n">
        <v>4.36</v>
      </c>
      <c r="B221" t="n">
        <v>5.589</v>
      </c>
      <c r="C221" t="n">
        <v>12</v>
      </c>
      <c r="D221" t="n">
        <v>35</v>
      </c>
      <c r="E221" s="102" t="n">
        <v>0.8</v>
      </c>
      <c r="F221" s="102">
        <f>IF(C221=0,1,ABS(C221))</f>
        <v/>
      </c>
      <c r="G221" s="102">
        <f>+B221*1000+D221*(1-E221)</f>
        <v/>
      </c>
      <c r="H221" s="102">
        <f>+A222-A221</f>
        <v/>
      </c>
      <c r="I221" s="102">
        <f>+A221+H221/2</f>
        <v/>
      </c>
      <c r="J221" s="102">
        <f>IF(I221&lt;$B$1,17,19)</f>
        <v/>
      </c>
      <c r="K221" s="102">
        <f>+J221*I221</f>
        <v/>
      </c>
      <c r="L221" s="102">
        <f>IF(I221&lt;$B$1,0,9.81*(I221-$B$1))</f>
        <v/>
      </c>
      <c r="M221" s="105">
        <f>+K221-L221</f>
        <v/>
      </c>
      <c r="N221" s="105">
        <f>AVERAGE(B221:B222)*1000</f>
        <v/>
      </c>
      <c r="O221" s="105">
        <f>AVERAGE(G221:G222)</f>
        <v/>
      </c>
      <c r="P221" s="105">
        <f>AVERAGE(F221:F222)</f>
        <v/>
      </c>
      <c r="Q221" s="105">
        <f>AVERAGE(D221:D222)</f>
        <v/>
      </c>
      <c r="R221" s="106">
        <f>(O221-K221)/M221</f>
        <v/>
      </c>
      <c r="S221" s="105">
        <f>+P221/(O221-K221)*100</f>
        <v/>
      </c>
      <c r="T221" s="105">
        <f>+SQRT((3.47-LOG(R221))^2+(1.22+LOG(S221))^2)</f>
        <v/>
      </c>
      <c r="U221" s="39">
        <f>(IF(T221&lt;1.31, "gravelly sand to dense sand", IF(T221&lt;2.05, "sands", IF(T221&lt;2.6, "sand mixtures", IF(T221&lt;2.95, "silt mixtures", IF(T221&lt;3.6, "clays","organic clay"))))))</f>
        <v/>
      </c>
      <c r="V221" s="107">
        <f>DEGREES(ATAN(0.373*(LOG(O221/M221)+0.29)))</f>
        <v/>
      </c>
      <c r="W221" s="107">
        <f>17.6+11*LOG(R221)</f>
        <v/>
      </c>
      <c r="X221" s="107">
        <f>IF(N221/100&lt;20, 30,IF(N221/100&lt;40,30+5/20*(N221/100-20),IF(N221/100&lt;120, 35+5/80*(N221/100-40), IF(N221/100&lt;200, 40+5/80*(N221/100-120),45))))</f>
        <v/>
      </c>
    </row>
    <row r="222">
      <c r="A222" t="n">
        <v>4.38</v>
      </c>
      <c r="B222" t="n">
        <v>5.721</v>
      </c>
      <c r="C222" t="n">
        <v>12</v>
      </c>
      <c r="D222" t="n">
        <v>34</v>
      </c>
      <c r="E222" s="102" t="n">
        <v>0.8</v>
      </c>
      <c r="F222" s="102">
        <f>IF(C222=0,1,ABS(C222))</f>
        <v/>
      </c>
      <c r="G222" s="102">
        <f>+B222*1000+D222*(1-E222)</f>
        <v/>
      </c>
      <c r="H222" s="102">
        <f>+A223-A222</f>
        <v/>
      </c>
      <c r="I222" s="102">
        <f>+A222+H222/2</f>
        <v/>
      </c>
      <c r="J222" s="102">
        <f>IF(I222&lt;$B$1,17,19)</f>
        <v/>
      </c>
      <c r="K222" s="102">
        <f>+J222*I222</f>
        <v/>
      </c>
      <c r="L222" s="102">
        <f>IF(I222&lt;$B$1,0,9.81*(I222-$B$1))</f>
        <v/>
      </c>
      <c r="M222" s="105">
        <f>+K222-L222</f>
        <v/>
      </c>
      <c r="N222" s="105">
        <f>AVERAGE(B222:B223)*1000</f>
        <v/>
      </c>
      <c r="O222" s="105">
        <f>AVERAGE(G222:G223)</f>
        <v/>
      </c>
      <c r="P222" s="105">
        <f>AVERAGE(F222:F223)</f>
        <v/>
      </c>
      <c r="Q222" s="105">
        <f>AVERAGE(D222:D223)</f>
        <v/>
      </c>
      <c r="R222" s="106">
        <f>(O222-K222)/M222</f>
        <v/>
      </c>
      <c r="S222" s="105">
        <f>+P222/(O222-K222)*100</f>
        <v/>
      </c>
      <c r="T222" s="105">
        <f>+SQRT((3.47-LOG(R222))^2+(1.22+LOG(S222))^2)</f>
        <v/>
      </c>
      <c r="U222" s="39">
        <f>(IF(T222&lt;1.31, "gravelly sand to dense sand", IF(T222&lt;2.05, "sands", IF(T222&lt;2.6, "sand mixtures", IF(T222&lt;2.95, "silt mixtures", IF(T222&lt;3.6, "clays","organic clay"))))))</f>
        <v/>
      </c>
      <c r="V222" s="107">
        <f>DEGREES(ATAN(0.373*(LOG(O222/M222)+0.29)))</f>
        <v/>
      </c>
      <c r="W222" s="107">
        <f>17.6+11*LOG(R222)</f>
        <v/>
      </c>
      <c r="X222" s="107">
        <f>IF(N222/100&lt;20, 30,IF(N222/100&lt;40,30+5/20*(N222/100-20),IF(N222/100&lt;120, 35+5/80*(N222/100-40), IF(N222/100&lt;200, 40+5/80*(N222/100-120),45))))</f>
        <v/>
      </c>
    </row>
    <row r="223">
      <c r="A223" t="n">
        <v>4.4</v>
      </c>
      <c r="B223" t="n">
        <v>5.759</v>
      </c>
      <c r="C223" t="n">
        <v>13</v>
      </c>
      <c r="D223" t="n">
        <v>34</v>
      </c>
      <c r="E223" s="102" t="n">
        <v>0.8</v>
      </c>
      <c r="F223" s="102">
        <f>IF(C223=0,1,ABS(C223))</f>
        <v/>
      </c>
      <c r="G223" s="102">
        <f>+B223*1000+D223*(1-E223)</f>
        <v/>
      </c>
      <c r="H223" s="102">
        <f>+A224-A223</f>
        <v/>
      </c>
      <c r="I223" s="102">
        <f>+A223+H223/2</f>
        <v/>
      </c>
      <c r="J223" s="102">
        <f>IF(I223&lt;$B$1,17,19)</f>
        <v/>
      </c>
      <c r="K223" s="102">
        <f>+J223*I223</f>
        <v/>
      </c>
      <c r="L223" s="102">
        <f>IF(I223&lt;$B$1,0,9.81*(I223-$B$1))</f>
        <v/>
      </c>
      <c r="M223" s="105">
        <f>+K223-L223</f>
        <v/>
      </c>
      <c r="N223" s="105">
        <f>AVERAGE(B223:B224)*1000</f>
        <v/>
      </c>
      <c r="O223" s="105">
        <f>AVERAGE(G223:G224)</f>
        <v/>
      </c>
      <c r="P223" s="105">
        <f>AVERAGE(F223:F224)</f>
        <v/>
      </c>
      <c r="Q223" s="105">
        <f>AVERAGE(D223:D224)</f>
        <v/>
      </c>
      <c r="R223" s="106">
        <f>(O223-K223)/M223</f>
        <v/>
      </c>
      <c r="S223" s="105">
        <f>+P223/(O223-K223)*100</f>
        <v/>
      </c>
      <c r="T223" s="105">
        <f>+SQRT((3.47-LOG(R223))^2+(1.22+LOG(S223))^2)</f>
        <v/>
      </c>
      <c r="U223" s="39">
        <f>(IF(T223&lt;1.31, "gravelly sand to dense sand", IF(T223&lt;2.05, "sands", IF(T223&lt;2.6, "sand mixtures", IF(T223&lt;2.95, "silt mixtures", IF(T223&lt;3.6, "clays","organic clay"))))))</f>
        <v/>
      </c>
      <c r="V223" s="107">
        <f>DEGREES(ATAN(0.373*(LOG(O223/M223)+0.29)))</f>
        <v/>
      </c>
      <c r="W223" s="107">
        <f>17.6+11*LOG(R223)</f>
        <v/>
      </c>
      <c r="X223" s="107">
        <f>IF(N223/100&lt;20, 30,IF(N223/100&lt;40,30+5/20*(N223/100-20),IF(N223/100&lt;120, 35+5/80*(N223/100-40), IF(N223/100&lt;200, 40+5/80*(N223/100-120),45))))</f>
        <v/>
      </c>
    </row>
    <row r="224">
      <c r="A224" t="n">
        <v>4.42</v>
      </c>
      <c r="B224" t="n">
        <v>5.626</v>
      </c>
      <c r="C224" t="n">
        <v>16</v>
      </c>
      <c r="D224" t="n">
        <v>34</v>
      </c>
      <c r="E224" s="102" t="n">
        <v>0.8</v>
      </c>
      <c r="F224" s="102">
        <f>IF(C224=0,1,ABS(C224))</f>
        <v/>
      </c>
      <c r="G224" s="102">
        <f>+B224*1000+D224*(1-E224)</f>
        <v/>
      </c>
      <c r="H224" s="102">
        <f>+A225-A224</f>
        <v/>
      </c>
      <c r="I224" s="102">
        <f>+A224+H224/2</f>
        <v/>
      </c>
      <c r="J224" s="102">
        <f>IF(I224&lt;$B$1,17,19)</f>
        <v/>
      </c>
      <c r="K224" s="102">
        <f>+J224*I224</f>
        <v/>
      </c>
      <c r="L224" s="102">
        <f>IF(I224&lt;$B$1,0,9.81*(I224-$B$1))</f>
        <v/>
      </c>
      <c r="M224" s="105">
        <f>+K224-L224</f>
        <v/>
      </c>
      <c r="N224" s="105">
        <f>AVERAGE(B224:B225)*1000</f>
        <v/>
      </c>
      <c r="O224" s="105">
        <f>AVERAGE(G224:G225)</f>
        <v/>
      </c>
      <c r="P224" s="105">
        <f>AVERAGE(F224:F225)</f>
        <v/>
      </c>
      <c r="Q224" s="105">
        <f>AVERAGE(D224:D225)</f>
        <v/>
      </c>
      <c r="R224" s="106">
        <f>(O224-K224)/M224</f>
        <v/>
      </c>
      <c r="S224" s="105">
        <f>+P224/(O224-K224)*100</f>
        <v/>
      </c>
      <c r="T224" s="105">
        <f>+SQRT((3.47-LOG(R224))^2+(1.22+LOG(S224))^2)</f>
        <v/>
      </c>
      <c r="U224" s="39">
        <f>(IF(T224&lt;1.31, "gravelly sand to dense sand", IF(T224&lt;2.05, "sands", IF(T224&lt;2.6, "sand mixtures", IF(T224&lt;2.95, "silt mixtures", IF(T224&lt;3.6, "clays","organic clay"))))))</f>
        <v/>
      </c>
      <c r="V224" s="107">
        <f>DEGREES(ATAN(0.373*(LOG(O224/M224)+0.29)))</f>
        <v/>
      </c>
      <c r="W224" s="107">
        <f>17.6+11*LOG(R224)</f>
        <v/>
      </c>
      <c r="X224" s="107">
        <f>IF(N224/100&lt;20, 30,IF(N224/100&lt;40,30+5/20*(N224/100-20),IF(N224/100&lt;120, 35+5/80*(N224/100-40), IF(N224/100&lt;200, 40+5/80*(N224/100-120),45))))</f>
        <v/>
      </c>
    </row>
    <row r="225">
      <c r="A225" t="n">
        <v>4.44</v>
      </c>
      <c r="B225" t="n">
        <v>5.494</v>
      </c>
      <c r="C225" t="n">
        <v>17</v>
      </c>
      <c r="D225" t="n">
        <v>34</v>
      </c>
      <c r="E225" s="102" t="n">
        <v>0.8</v>
      </c>
      <c r="F225" s="102">
        <f>IF(C225=0,1,ABS(C225))</f>
        <v/>
      </c>
      <c r="G225" s="102">
        <f>+B225*1000+D225*(1-E225)</f>
        <v/>
      </c>
      <c r="H225" s="102">
        <f>+A226-A225</f>
        <v/>
      </c>
      <c r="I225" s="102">
        <f>+A225+H225/2</f>
        <v/>
      </c>
      <c r="J225" s="102">
        <f>IF(I225&lt;$B$1,17,19)</f>
        <v/>
      </c>
      <c r="K225" s="102">
        <f>+J225*I225</f>
        <v/>
      </c>
      <c r="L225" s="102">
        <f>IF(I225&lt;$B$1,0,9.81*(I225-$B$1))</f>
        <v/>
      </c>
      <c r="M225" s="105">
        <f>+K225-L225</f>
        <v/>
      </c>
      <c r="N225" s="105">
        <f>AVERAGE(B225:B226)*1000</f>
        <v/>
      </c>
      <c r="O225" s="105">
        <f>AVERAGE(G225:G226)</f>
        <v/>
      </c>
      <c r="P225" s="105">
        <f>AVERAGE(F225:F226)</f>
        <v/>
      </c>
      <c r="Q225" s="105">
        <f>AVERAGE(D225:D226)</f>
        <v/>
      </c>
      <c r="R225" s="106">
        <f>(O225-K225)/M225</f>
        <v/>
      </c>
      <c r="S225" s="105">
        <f>+P225/(O225-K225)*100</f>
        <v/>
      </c>
      <c r="T225" s="105">
        <f>+SQRT((3.47-LOG(R225))^2+(1.22+LOG(S225))^2)</f>
        <v/>
      </c>
      <c r="U225" s="39">
        <f>(IF(T225&lt;1.31, "gravelly sand to dense sand", IF(T225&lt;2.05, "sands", IF(T225&lt;2.6, "sand mixtures", IF(T225&lt;2.95, "silt mixtures", IF(T225&lt;3.6, "clays","organic clay"))))))</f>
        <v/>
      </c>
      <c r="V225" s="107">
        <f>DEGREES(ATAN(0.373*(LOG(O225/M225)+0.29)))</f>
        <v/>
      </c>
      <c r="W225" s="107">
        <f>17.6+11*LOG(R225)</f>
        <v/>
      </c>
      <c r="X225" s="107">
        <f>IF(N225/100&lt;20, 30,IF(N225/100&lt;40,30+5/20*(N225/100-20),IF(N225/100&lt;120, 35+5/80*(N225/100-40), IF(N225/100&lt;200, 40+5/80*(N225/100-120),45))))</f>
        <v/>
      </c>
    </row>
    <row r="226">
      <c r="A226" t="n">
        <v>4.46</v>
      </c>
      <c r="B226" t="n">
        <v>5.285</v>
      </c>
      <c r="C226" t="n">
        <v>19</v>
      </c>
      <c r="D226" t="n">
        <v>34</v>
      </c>
      <c r="E226" s="102" t="n">
        <v>0.8</v>
      </c>
      <c r="F226" s="102">
        <f>IF(C226=0,1,ABS(C226))</f>
        <v/>
      </c>
      <c r="G226" s="102">
        <f>+B226*1000+D226*(1-E226)</f>
        <v/>
      </c>
      <c r="H226" s="102">
        <f>+A227-A226</f>
        <v/>
      </c>
      <c r="I226" s="102">
        <f>+A226+H226/2</f>
        <v/>
      </c>
      <c r="J226" s="102">
        <f>IF(I226&lt;$B$1,17,19)</f>
        <v/>
      </c>
      <c r="K226" s="102">
        <f>+J226*I226</f>
        <v/>
      </c>
      <c r="L226" s="102">
        <f>IF(I226&lt;$B$1,0,9.81*(I226-$B$1))</f>
        <v/>
      </c>
      <c r="M226" s="105">
        <f>+K226-L226</f>
        <v/>
      </c>
      <c r="N226" s="105">
        <f>AVERAGE(B226:B227)*1000</f>
        <v/>
      </c>
      <c r="O226" s="105">
        <f>AVERAGE(G226:G227)</f>
        <v/>
      </c>
      <c r="P226" s="105">
        <f>AVERAGE(F226:F227)</f>
        <v/>
      </c>
      <c r="Q226" s="105">
        <f>AVERAGE(D226:D227)</f>
        <v/>
      </c>
      <c r="R226" s="106">
        <f>(O226-K226)/M226</f>
        <v/>
      </c>
      <c r="S226" s="105">
        <f>+P226/(O226-K226)*100</f>
        <v/>
      </c>
      <c r="T226" s="105">
        <f>+SQRT((3.47-LOG(R226))^2+(1.22+LOG(S226))^2)</f>
        <v/>
      </c>
      <c r="U226" s="39">
        <f>(IF(T226&lt;1.31, "gravelly sand to dense sand", IF(T226&lt;2.05, "sands", IF(T226&lt;2.6, "sand mixtures", IF(T226&lt;2.95, "silt mixtures", IF(T226&lt;3.6, "clays","organic clay"))))))</f>
        <v/>
      </c>
      <c r="V226" s="107">
        <f>DEGREES(ATAN(0.373*(LOG(O226/M226)+0.29)))</f>
        <v/>
      </c>
      <c r="W226" s="107">
        <f>17.6+11*LOG(R226)</f>
        <v/>
      </c>
      <c r="X226" s="107">
        <f>IF(N226/100&lt;20, 30,IF(N226/100&lt;40,30+5/20*(N226/100-20),IF(N226/100&lt;120, 35+5/80*(N226/100-40), IF(N226/100&lt;200, 40+5/80*(N226/100-120),45))))</f>
        <v/>
      </c>
    </row>
    <row r="227">
      <c r="A227" t="n">
        <v>4.48</v>
      </c>
      <c r="B227" t="n">
        <v>5.248</v>
      </c>
      <c r="C227" t="n">
        <v>20</v>
      </c>
      <c r="D227" t="n">
        <v>36</v>
      </c>
      <c r="E227" s="102" t="n">
        <v>0.8</v>
      </c>
      <c r="F227" s="102">
        <f>IF(C227=0,1,ABS(C227))</f>
        <v/>
      </c>
      <c r="G227" s="102">
        <f>+B227*1000+D227*(1-E227)</f>
        <v/>
      </c>
      <c r="H227" s="102">
        <f>+A228-A227</f>
        <v/>
      </c>
      <c r="I227" s="102">
        <f>+A227+H227/2</f>
        <v/>
      </c>
      <c r="J227" s="102">
        <f>IF(I227&lt;$B$1,17,19)</f>
        <v/>
      </c>
      <c r="K227" s="102">
        <f>+J227*I227</f>
        <v/>
      </c>
      <c r="L227" s="102">
        <f>IF(I227&lt;$B$1,0,9.81*(I227-$B$1))</f>
        <v/>
      </c>
      <c r="M227" s="105">
        <f>+K227-L227</f>
        <v/>
      </c>
      <c r="N227" s="105">
        <f>AVERAGE(B227:B228)*1000</f>
        <v/>
      </c>
      <c r="O227" s="105">
        <f>AVERAGE(G227:G228)</f>
        <v/>
      </c>
      <c r="P227" s="105">
        <f>AVERAGE(F227:F228)</f>
        <v/>
      </c>
      <c r="Q227" s="105">
        <f>AVERAGE(D227:D228)</f>
        <v/>
      </c>
      <c r="R227" s="106">
        <f>(O227-K227)/M227</f>
        <v/>
      </c>
      <c r="S227" s="105">
        <f>+P227/(O227-K227)*100</f>
        <v/>
      </c>
      <c r="T227" s="105">
        <f>+SQRT((3.47-LOG(R227))^2+(1.22+LOG(S227))^2)</f>
        <v/>
      </c>
      <c r="U227" s="39">
        <f>(IF(T227&lt;1.31, "gravelly sand to dense sand", IF(T227&lt;2.05, "sands", IF(T227&lt;2.6, "sand mixtures", IF(T227&lt;2.95, "silt mixtures", IF(T227&lt;3.6, "clays","organic clay"))))))</f>
        <v/>
      </c>
      <c r="V227" s="107">
        <f>DEGREES(ATAN(0.373*(LOG(O227/M227)+0.29)))</f>
        <v/>
      </c>
      <c r="W227" s="107">
        <f>17.6+11*LOG(R227)</f>
        <v/>
      </c>
      <c r="X227" s="107">
        <f>IF(N227/100&lt;20, 30,IF(N227/100&lt;40,30+5/20*(N227/100-20),IF(N227/100&lt;120, 35+5/80*(N227/100-40), IF(N227/100&lt;200, 40+5/80*(N227/100-120),45))))</f>
        <v/>
      </c>
    </row>
    <row r="228">
      <c r="A228" t="n">
        <v>4.5</v>
      </c>
      <c r="B228" t="n">
        <v>5.342</v>
      </c>
      <c r="C228" t="n">
        <v>22</v>
      </c>
      <c r="D228" t="n">
        <v>37</v>
      </c>
      <c r="E228" s="102" t="n">
        <v>0.8</v>
      </c>
      <c r="F228" s="102">
        <f>IF(C228=0,1,ABS(C228))</f>
        <v/>
      </c>
      <c r="G228" s="102">
        <f>+B228*1000+D228*(1-E228)</f>
        <v/>
      </c>
      <c r="H228" s="102">
        <f>+A229-A228</f>
        <v/>
      </c>
      <c r="I228" s="102">
        <f>+A228+H228/2</f>
        <v/>
      </c>
      <c r="J228" s="102">
        <f>IF(I228&lt;$B$1,17,19)</f>
        <v/>
      </c>
      <c r="K228" s="102">
        <f>+J228*I228</f>
        <v/>
      </c>
      <c r="L228" s="102">
        <f>IF(I228&lt;$B$1,0,9.81*(I228-$B$1))</f>
        <v/>
      </c>
      <c r="M228" s="105">
        <f>+K228-L228</f>
        <v/>
      </c>
      <c r="N228" s="105">
        <f>AVERAGE(B228:B229)*1000</f>
        <v/>
      </c>
      <c r="O228" s="105">
        <f>AVERAGE(G228:G229)</f>
        <v/>
      </c>
      <c r="P228" s="105">
        <f>AVERAGE(F228:F229)</f>
        <v/>
      </c>
      <c r="Q228" s="105">
        <f>AVERAGE(D228:D229)</f>
        <v/>
      </c>
      <c r="R228" s="106">
        <f>(O228-K228)/M228</f>
        <v/>
      </c>
      <c r="S228" s="105">
        <f>+P228/(O228-K228)*100</f>
        <v/>
      </c>
      <c r="T228" s="105">
        <f>+SQRT((3.47-LOG(R228))^2+(1.22+LOG(S228))^2)</f>
        <v/>
      </c>
      <c r="U228" s="39">
        <f>(IF(T228&lt;1.31, "gravelly sand to dense sand", IF(T228&lt;2.05, "sands", IF(T228&lt;2.6, "sand mixtures", IF(T228&lt;2.95, "silt mixtures", IF(T228&lt;3.6, "clays","organic clay"))))))</f>
        <v/>
      </c>
      <c r="V228" s="107">
        <f>DEGREES(ATAN(0.373*(LOG(O228/M228)+0.29)))</f>
        <v/>
      </c>
      <c r="W228" s="107">
        <f>17.6+11*LOG(R228)</f>
        <v/>
      </c>
      <c r="X228" s="107">
        <f>IF(N228/100&lt;20, 30,IF(N228/100&lt;40,30+5/20*(N228/100-20),IF(N228/100&lt;120, 35+5/80*(N228/100-40), IF(N228/100&lt;200, 40+5/80*(N228/100-120),45))))</f>
        <v/>
      </c>
    </row>
    <row r="229">
      <c r="A229" t="n">
        <v>4.52</v>
      </c>
      <c r="B229" t="n">
        <v>6.593</v>
      </c>
      <c r="C229" t="n">
        <v>24</v>
      </c>
      <c r="D229" t="n">
        <v>40</v>
      </c>
      <c r="E229" s="102" t="n">
        <v>0.8</v>
      </c>
      <c r="F229" s="102">
        <f>IF(C229=0,1,ABS(C229))</f>
        <v/>
      </c>
      <c r="G229" s="102">
        <f>+B229*1000+D229*(1-E229)</f>
        <v/>
      </c>
      <c r="H229" s="102">
        <f>+A230-A229</f>
        <v/>
      </c>
      <c r="I229" s="102">
        <f>+A229+H229/2</f>
        <v/>
      </c>
      <c r="J229" s="102">
        <f>IF(I229&lt;$B$1,17,19)</f>
        <v/>
      </c>
      <c r="K229" s="102">
        <f>+J229*I229</f>
        <v/>
      </c>
      <c r="L229" s="102">
        <f>IF(I229&lt;$B$1,0,9.81*(I229-$B$1))</f>
        <v/>
      </c>
      <c r="M229" s="105">
        <f>+K229-L229</f>
        <v/>
      </c>
      <c r="N229" s="105">
        <f>AVERAGE(B229:B230)*1000</f>
        <v/>
      </c>
      <c r="O229" s="105">
        <f>AVERAGE(G229:G230)</f>
        <v/>
      </c>
      <c r="P229" s="105">
        <f>AVERAGE(F229:F230)</f>
        <v/>
      </c>
      <c r="Q229" s="105">
        <f>AVERAGE(D229:D230)</f>
        <v/>
      </c>
      <c r="R229" s="106">
        <f>(O229-K229)/M229</f>
        <v/>
      </c>
      <c r="S229" s="105">
        <f>+P229/(O229-K229)*100</f>
        <v/>
      </c>
      <c r="T229" s="105">
        <f>+SQRT((3.47-LOG(R229))^2+(1.22+LOG(S229))^2)</f>
        <v/>
      </c>
      <c r="U229" s="39">
        <f>(IF(T229&lt;1.31, "gravelly sand to dense sand", IF(T229&lt;2.05, "sands", IF(T229&lt;2.6, "sand mixtures", IF(T229&lt;2.95, "silt mixtures", IF(T229&lt;3.6, "clays","organic clay"))))))</f>
        <v/>
      </c>
      <c r="V229" s="107">
        <f>DEGREES(ATAN(0.373*(LOG(O229/M229)+0.29)))</f>
        <v/>
      </c>
      <c r="W229" s="107">
        <f>17.6+11*LOG(R229)</f>
        <v/>
      </c>
      <c r="X229" s="107">
        <f>IF(N229/100&lt;20, 30,IF(N229/100&lt;40,30+5/20*(N229/100-20),IF(N229/100&lt;120, 35+5/80*(N229/100-40), IF(N229/100&lt;200, 40+5/80*(N229/100-120),45))))</f>
        <v/>
      </c>
    </row>
    <row r="230">
      <c r="A230" t="n">
        <v>4.54</v>
      </c>
      <c r="B230" t="n">
        <v>7.066</v>
      </c>
      <c r="C230" t="n">
        <v>19</v>
      </c>
      <c r="D230" t="n">
        <v>38</v>
      </c>
      <c r="E230" s="102" t="n">
        <v>0.8</v>
      </c>
      <c r="F230" s="102">
        <f>IF(C230=0,1,ABS(C230))</f>
        <v/>
      </c>
      <c r="G230" s="102">
        <f>+B230*1000+D230*(1-E230)</f>
        <v/>
      </c>
      <c r="H230" s="102">
        <f>+A231-A230</f>
        <v/>
      </c>
      <c r="I230" s="102">
        <f>+A230+H230/2</f>
        <v/>
      </c>
      <c r="J230" s="102">
        <f>IF(I230&lt;$B$1,17,19)</f>
        <v/>
      </c>
      <c r="K230" s="102">
        <f>+J230*I230</f>
        <v/>
      </c>
      <c r="L230" s="102">
        <f>IF(I230&lt;$B$1,0,9.81*(I230-$B$1))</f>
        <v/>
      </c>
      <c r="M230" s="105">
        <f>+K230-L230</f>
        <v/>
      </c>
      <c r="N230" s="105">
        <f>AVERAGE(B230:B231)*1000</f>
        <v/>
      </c>
      <c r="O230" s="105">
        <f>AVERAGE(G230:G231)</f>
        <v/>
      </c>
      <c r="P230" s="105">
        <f>AVERAGE(F230:F231)</f>
        <v/>
      </c>
      <c r="Q230" s="105">
        <f>AVERAGE(D230:D231)</f>
        <v/>
      </c>
      <c r="R230" s="106">
        <f>(O230-K230)/M230</f>
        <v/>
      </c>
      <c r="S230" s="105">
        <f>+P230/(O230-K230)*100</f>
        <v/>
      </c>
      <c r="T230" s="105">
        <f>+SQRT((3.47-LOG(R230))^2+(1.22+LOG(S230))^2)</f>
        <v/>
      </c>
      <c r="U230" s="39">
        <f>(IF(T230&lt;1.31, "gravelly sand to dense sand", IF(T230&lt;2.05, "sands", IF(T230&lt;2.6, "sand mixtures", IF(T230&lt;2.95, "silt mixtures", IF(T230&lt;3.6, "clays","organic clay"))))))</f>
        <v/>
      </c>
      <c r="V230" s="107">
        <f>DEGREES(ATAN(0.373*(LOG(O230/M230)+0.29)))</f>
        <v/>
      </c>
      <c r="W230" s="107">
        <f>17.6+11*LOG(R230)</f>
        <v/>
      </c>
      <c r="X230" s="107">
        <f>IF(N230/100&lt;20, 30,IF(N230/100&lt;40,30+5/20*(N230/100-20),IF(N230/100&lt;120, 35+5/80*(N230/100-40), IF(N230/100&lt;200, 40+5/80*(N230/100-120),45))))</f>
        <v/>
      </c>
    </row>
    <row r="231">
      <c r="A231" t="n">
        <v>4.56</v>
      </c>
      <c r="B231" t="n">
        <v>7.123</v>
      </c>
      <c r="C231" t="n">
        <v>17</v>
      </c>
      <c r="D231" t="n">
        <v>36</v>
      </c>
      <c r="E231" s="102" t="n">
        <v>0.8</v>
      </c>
      <c r="F231" s="102">
        <f>IF(C231=0,1,ABS(C231))</f>
        <v/>
      </c>
      <c r="G231" s="102">
        <f>+B231*1000+D231*(1-E231)</f>
        <v/>
      </c>
      <c r="H231" s="102">
        <f>+A232-A231</f>
        <v/>
      </c>
      <c r="I231" s="102">
        <f>+A231+H231/2</f>
        <v/>
      </c>
      <c r="J231" s="102">
        <f>IF(I231&lt;$B$1,17,19)</f>
        <v/>
      </c>
      <c r="K231" s="102">
        <f>+J231*I231</f>
        <v/>
      </c>
      <c r="L231" s="102">
        <f>IF(I231&lt;$B$1,0,9.81*(I231-$B$1))</f>
        <v/>
      </c>
      <c r="M231" s="105">
        <f>+K231-L231</f>
        <v/>
      </c>
      <c r="N231" s="105">
        <f>AVERAGE(B231:B232)*1000</f>
        <v/>
      </c>
      <c r="O231" s="105">
        <f>AVERAGE(G231:G232)</f>
        <v/>
      </c>
      <c r="P231" s="105">
        <f>AVERAGE(F231:F232)</f>
        <v/>
      </c>
      <c r="Q231" s="105">
        <f>AVERAGE(D231:D232)</f>
        <v/>
      </c>
      <c r="R231" s="106">
        <f>(O231-K231)/M231</f>
        <v/>
      </c>
      <c r="S231" s="105">
        <f>+P231/(O231-K231)*100</f>
        <v/>
      </c>
      <c r="T231" s="105">
        <f>+SQRT((3.47-LOG(R231))^2+(1.22+LOG(S231))^2)</f>
        <v/>
      </c>
      <c r="U231" s="39">
        <f>(IF(T231&lt;1.31, "gravelly sand to dense sand", IF(T231&lt;2.05, "sands", IF(T231&lt;2.6, "sand mixtures", IF(T231&lt;2.95, "silt mixtures", IF(T231&lt;3.6, "clays","organic clay"))))))</f>
        <v/>
      </c>
      <c r="V231" s="107">
        <f>DEGREES(ATAN(0.373*(LOG(O231/M231)+0.29)))</f>
        <v/>
      </c>
      <c r="W231" s="107">
        <f>17.6+11*LOG(R231)</f>
        <v/>
      </c>
      <c r="X231" s="107">
        <f>IF(N231/100&lt;20, 30,IF(N231/100&lt;40,30+5/20*(N231/100-20),IF(N231/100&lt;120, 35+5/80*(N231/100-40), IF(N231/100&lt;200, 40+5/80*(N231/100-120),45))))</f>
        <v/>
      </c>
    </row>
    <row r="232">
      <c r="A232" t="n">
        <v>4.58</v>
      </c>
      <c r="B232" t="n">
        <v>6.896</v>
      </c>
      <c r="C232" t="n">
        <v>16</v>
      </c>
      <c r="D232" t="n">
        <v>36</v>
      </c>
      <c r="E232" s="102" t="n">
        <v>0.8</v>
      </c>
      <c r="F232" s="102">
        <f>IF(C232=0,1,ABS(C232))</f>
        <v/>
      </c>
      <c r="G232" s="102">
        <f>+B232*1000+D232*(1-E232)</f>
        <v/>
      </c>
      <c r="H232" s="102">
        <f>+A233-A232</f>
        <v/>
      </c>
      <c r="I232" s="102">
        <f>+A232+H232/2</f>
        <v/>
      </c>
      <c r="J232" s="102">
        <f>IF(I232&lt;$B$1,17,19)</f>
        <v/>
      </c>
      <c r="K232" s="102">
        <f>+J232*I232</f>
        <v/>
      </c>
      <c r="L232" s="102">
        <f>IF(I232&lt;$B$1,0,9.81*(I232-$B$1))</f>
        <v/>
      </c>
      <c r="M232" s="105">
        <f>+K232-L232</f>
        <v/>
      </c>
      <c r="N232" s="105">
        <f>AVERAGE(B232:B233)*1000</f>
        <v/>
      </c>
      <c r="O232" s="105">
        <f>AVERAGE(G232:G233)</f>
        <v/>
      </c>
      <c r="P232" s="105">
        <f>AVERAGE(F232:F233)</f>
        <v/>
      </c>
      <c r="Q232" s="105">
        <f>AVERAGE(D232:D233)</f>
        <v/>
      </c>
      <c r="R232" s="106">
        <f>(O232-K232)/M232</f>
        <v/>
      </c>
      <c r="S232" s="105">
        <f>+P232/(O232-K232)*100</f>
        <v/>
      </c>
      <c r="T232" s="105">
        <f>+SQRT((3.47-LOG(R232))^2+(1.22+LOG(S232))^2)</f>
        <v/>
      </c>
      <c r="U232" s="39">
        <f>(IF(T232&lt;1.31, "gravelly sand to dense sand", IF(T232&lt;2.05, "sands", IF(T232&lt;2.6, "sand mixtures", IF(T232&lt;2.95, "silt mixtures", IF(T232&lt;3.6, "clays","organic clay"))))))</f>
        <v/>
      </c>
      <c r="V232" s="107">
        <f>DEGREES(ATAN(0.373*(LOG(O232/M232)+0.29)))</f>
        <v/>
      </c>
      <c r="W232" s="107">
        <f>17.6+11*LOG(R232)</f>
        <v/>
      </c>
      <c r="X232" s="107">
        <f>IF(N232/100&lt;20, 30,IF(N232/100&lt;40,30+5/20*(N232/100-20),IF(N232/100&lt;120, 35+5/80*(N232/100-40), IF(N232/100&lt;200, 40+5/80*(N232/100-120),45))))</f>
        <v/>
      </c>
    </row>
    <row r="233">
      <c r="A233" t="n">
        <v>4.6</v>
      </c>
      <c r="B233" t="n">
        <v>6.82</v>
      </c>
      <c r="C233" t="n">
        <v>23</v>
      </c>
      <c r="D233" t="n">
        <v>36</v>
      </c>
      <c r="E233" s="102" t="n">
        <v>0.8</v>
      </c>
      <c r="F233" s="102">
        <f>IF(C233=0,1,ABS(C233))</f>
        <v/>
      </c>
      <c r="G233" s="102">
        <f>+B233*1000+D233*(1-E233)</f>
        <v/>
      </c>
      <c r="H233" s="102">
        <f>+A234-A233</f>
        <v/>
      </c>
      <c r="I233" s="102">
        <f>+A233+H233/2</f>
        <v/>
      </c>
      <c r="J233" s="102">
        <f>IF(I233&lt;$B$1,17,19)</f>
        <v/>
      </c>
      <c r="K233" s="102">
        <f>+J233*I233</f>
        <v/>
      </c>
      <c r="L233" s="102">
        <f>IF(I233&lt;$B$1,0,9.81*(I233-$B$1))</f>
        <v/>
      </c>
      <c r="M233" s="105">
        <f>+K233-L233</f>
        <v/>
      </c>
      <c r="N233" s="105">
        <f>AVERAGE(B233:B234)*1000</f>
        <v/>
      </c>
      <c r="O233" s="105">
        <f>AVERAGE(G233:G234)</f>
        <v/>
      </c>
      <c r="P233" s="105">
        <f>AVERAGE(F233:F234)</f>
        <v/>
      </c>
      <c r="Q233" s="105">
        <f>AVERAGE(D233:D234)</f>
        <v/>
      </c>
      <c r="R233" s="106">
        <f>(O233-K233)/M233</f>
        <v/>
      </c>
      <c r="S233" s="105">
        <f>+P233/(O233-K233)*100</f>
        <v/>
      </c>
      <c r="T233" s="105">
        <f>+SQRT((3.47-LOG(R233))^2+(1.22+LOG(S233))^2)</f>
        <v/>
      </c>
      <c r="U233" s="39">
        <f>(IF(T233&lt;1.31, "gravelly sand to dense sand", IF(T233&lt;2.05, "sands", IF(T233&lt;2.6, "sand mixtures", IF(T233&lt;2.95, "silt mixtures", IF(T233&lt;3.6, "clays","organic clay"))))))</f>
        <v/>
      </c>
      <c r="V233" s="107">
        <f>DEGREES(ATAN(0.373*(LOG(O233/M233)+0.29)))</f>
        <v/>
      </c>
      <c r="W233" s="107">
        <f>17.6+11*LOG(R233)</f>
        <v/>
      </c>
      <c r="X233" s="107">
        <f>IF(N233/100&lt;20, 30,IF(N233/100&lt;40,30+5/20*(N233/100-20),IF(N233/100&lt;120, 35+5/80*(N233/100-40), IF(N233/100&lt;200, 40+5/80*(N233/100-120),45))))</f>
        <v/>
      </c>
    </row>
    <row r="234">
      <c r="A234" t="n">
        <v>4.62</v>
      </c>
      <c r="B234" t="n">
        <v>6.82</v>
      </c>
      <c r="C234" t="n">
        <v>24</v>
      </c>
      <c r="D234" t="n">
        <v>36</v>
      </c>
      <c r="E234" s="102" t="n">
        <v>0.8</v>
      </c>
      <c r="F234" s="102">
        <f>IF(C234=0,1,ABS(C234))</f>
        <v/>
      </c>
      <c r="G234" s="102">
        <f>+B234*1000+D234*(1-E234)</f>
        <v/>
      </c>
      <c r="H234" s="102">
        <f>+A235-A234</f>
        <v/>
      </c>
      <c r="I234" s="102">
        <f>+A234+H234/2</f>
        <v/>
      </c>
      <c r="J234" s="102">
        <f>IF(I234&lt;$B$1,17,19)</f>
        <v/>
      </c>
      <c r="K234" s="102">
        <f>+J234*I234</f>
        <v/>
      </c>
      <c r="L234" s="102">
        <f>IF(I234&lt;$B$1,0,9.81*(I234-$B$1))</f>
        <v/>
      </c>
      <c r="M234" s="105">
        <f>+K234-L234</f>
        <v/>
      </c>
      <c r="N234" s="105">
        <f>AVERAGE(B234:B235)*1000</f>
        <v/>
      </c>
      <c r="O234" s="105">
        <f>AVERAGE(G234:G235)</f>
        <v/>
      </c>
      <c r="P234" s="105">
        <f>AVERAGE(F234:F235)</f>
        <v/>
      </c>
      <c r="Q234" s="105">
        <f>AVERAGE(D234:D235)</f>
        <v/>
      </c>
      <c r="R234" s="106">
        <f>(O234-K234)/M234</f>
        <v/>
      </c>
      <c r="S234" s="105">
        <f>+P234/(O234-K234)*100</f>
        <v/>
      </c>
      <c r="T234" s="105">
        <f>+SQRT((3.47-LOG(R234))^2+(1.22+LOG(S234))^2)</f>
        <v/>
      </c>
      <c r="U234" s="39">
        <f>(IF(T234&lt;1.31, "gravelly sand to dense sand", IF(T234&lt;2.05, "sands", IF(T234&lt;2.6, "sand mixtures", IF(T234&lt;2.95, "silt mixtures", IF(T234&lt;3.6, "clays","organic clay"))))))</f>
        <v/>
      </c>
      <c r="V234" s="107">
        <f>DEGREES(ATAN(0.373*(LOG(O234/M234)+0.29)))</f>
        <v/>
      </c>
      <c r="W234" s="107">
        <f>17.6+11*LOG(R234)</f>
        <v/>
      </c>
      <c r="X234" s="107">
        <f>IF(N234/100&lt;20, 30,IF(N234/100&lt;40,30+5/20*(N234/100-20),IF(N234/100&lt;120, 35+5/80*(N234/100-40), IF(N234/100&lt;200, 40+5/80*(N234/100-120),45))))</f>
        <v/>
      </c>
    </row>
    <row r="235">
      <c r="A235" t="n">
        <v>4.64</v>
      </c>
      <c r="B235" t="n">
        <v>6.555</v>
      </c>
      <c r="C235" t="n">
        <v>21</v>
      </c>
      <c r="D235" t="n">
        <v>36</v>
      </c>
      <c r="E235" s="102" t="n">
        <v>0.8</v>
      </c>
      <c r="F235" s="102">
        <f>IF(C235=0,1,ABS(C235))</f>
        <v/>
      </c>
      <c r="G235" s="102">
        <f>+B235*1000+D235*(1-E235)</f>
        <v/>
      </c>
      <c r="H235" s="102">
        <f>+A236-A235</f>
        <v/>
      </c>
      <c r="I235" s="102">
        <f>+A235+H235/2</f>
        <v/>
      </c>
      <c r="J235" s="102">
        <f>IF(I235&lt;$B$1,17,19)</f>
        <v/>
      </c>
      <c r="K235" s="102">
        <f>+J235*I235</f>
        <v/>
      </c>
      <c r="L235" s="102">
        <f>IF(I235&lt;$B$1,0,9.81*(I235-$B$1))</f>
        <v/>
      </c>
      <c r="M235" s="105">
        <f>+K235-L235</f>
        <v/>
      </c>
      <c r="N235" s="105">
        <f>AVERAGE(B235:B236)*1000</f>
        <v/>
      </c>
      <c r="O235" s="105">
        <f>AVERAGE(G235:G236)</f>
        <v/>
      </c>
      <c r="P235" s="105">
        <f>AVERAGE(F235:F236)</f>
        <v/>
      </c>
      <c r="Q235" s="105">
        <f>AVERAGE(D235:D236)</f>
        <v/>
      </c>
      <c r="R235" s="106">
        <f>(O235-K235)/M235</f>
        <v/>
      </c>
      <c r="S235" s="105">
        <f>+P235/(O235-K235)*100</f>
        <v/>
      </c>
      <c r="T235" s="105">
        <f>+SQRT((3.47-LOG(R235))^2+(1.22+LOG(S235))^2)</f>
        <v/>
      </c>
      <c r="U235" s="39">
        <f>(IF(T235&lt;1.31, "gravelly sand to dense sand", IF(T235&lt;2.05, "sands", IF(T235&lt;2.6, "sand mixtures", IF(T235&lt;2.95, "silt mixtures", IF(T235&lt;3.6, "clays","organic clay"))))))</f>
        <v/>
      </c>
      <c r="V235" s="107">
        <f>DEGREES(ATAN(0.373*(LOG(O235/M235)+0.29)))</f>
        <v/>
      </c>
      <c r="W235" s="107">
        <f>17.6+11*LOG(R235)</f>
        <v/>
      </c>
      <c r="X235" s="107">
        <f>IF(N235/100&lt;20, 30,IF(N235/100&lt;40,30+5/20*(N235/100-20),IF(N235/100&lt;120, 35+5/80*(N235/100-40), IF(N235/100&lt;200, 40+5/80*(N235/100-120),45))))</f>
        <v/>
      </c>
    </row>
    <row r="236">
      <c r="A236" t="n">
        <v>4.66</v>
      </c>
      <c r="B236" t="n">
        <v>6.233</v>
      </c>
      <c r="C236" t="n">
        <v>21</v>
      </c>
      <c r="D236" t="n">
        <v>35</v>
      </c>
      <c r="E236" s="102" t="n">
        <v>0.8</v>
      </c>
      <c r="F236" s="102">
        <f>IF(C236=0,1,ABS(C236))</f>
        <v/>
      </c>
      <c r="G236" s="102">
        <f>+B236*1000+D236*(1-E236)</f>
        <v/>
      </c>
      <c r="H236" s="102">
        <f>+A237-A236</f>
        <v/>
      </c>
      <c r="I236" s="102">
        <f>+A236+H236/2</f>
        <v/>
      </c>
      <c r="J236" s="102">
        <f>IF(I236&lt;$B$1,17,19)</f>
        <v/>
      </c>
      <c r="K236" s="102">
        <f>+J236*I236</f>
        <v/>
      </c>
      <c r="L236" s="102">
        <f>IF(I236&lt;$B$1,0,9.81*(I236-$B$1))</f>
        <v/>
      </c>
      <c r="M236" s="105">
        <f>+K236-L236</f>
        <v/>
      </c>
      <c r="N236" s="105">
        <f>AVERAGE(B236:B237)*1000</f>
        <v/>
      </c>
      <c r="O236" s="105">
        <f>AVERAGE(G236:G237)</f>
        <v/>
      </c>
      <c r="P236" s="105">
        <f>AVERAGE(F236:F237)</f>
        <v/>
      </c>
      <c r="Q236" s="105">
        <f>AVERAGE(D236:D237)</f>
        <v/>
      </c>
      <c r="R236" s="106">
        <f>(O236-K236)/M236</f>
        <v/>
      </c>
      <c r="S236" s="105">
        <f>+P236/(O236-K236)*100</f>
        <v/>
      </c>
      <c r="T236" s="105">
        <f>+SQRT((3.47-LOG(R236))^2+(1.22+LOG(S236))^2)</f>
        <v/>
      </c>
      <c r="U236" s="39">
        <f>(IF(T236&lt;1.31, "gravelly sand to dense sand", IF(T236&lt;2.05, "sands", IF(T236&lt;2.6, "sand mixtures", IF(T236&lt;2.95, "silt mixtures", IF(T236&lt;3.6, "clays","organic clay"))))))</f>
        <v/>
      </c>
      <c r="V236" s="107">
        <f>DEGREES(ATAN(0.373*(LOG(O236/M236)+0.29)))</f>
        <v/>
      </c>
      <c r="W236" s="107">
        <f>17.6+11*LOG(R236)</f>
        <v/>
      </c>
      <c r="X236" s="107">
        <f>IF(N236/100&lt;20, 30,IF(N236/100&lt;40,30+5/20*(N236/100-20),IF(N236/100&lt;120, 35+5/80*(N236/100-40), IF(N236/100&lt;200, 40+5/80*(N236/100-120),45))))</f>
        <v/>
      </c>
    </row>
    <row r="237">
      <c r="A237" t="n">
        <v>4.68</v>
      </c>
      <c r="B237" t="n">
        <v>5.93</v>
      </c>
      <c r="C237" t="n">
        <v>21</v>
      </c>
      <c r="D237" t="n">
        <v>34</v>
      </c>
      <c r="E237" s="102" t="n">
        <v>0.8</v>
      </c>
      <c r="F237" s="102">
        <f>IF(C237=0,1,ABS(C237))</f>
        <v/>
      </c>
      <c r="G237" s="102">
        <f>+B237*1000+D237*(1-E237)</f>
        <v/>
      </c>
      <c r="H237" s="102">
        <f>+A238-A237</f>
        <v/>
      </c>
      <c r="I237" s="102">
        <f>+A237+H237/2</f>
        <v/>
      </c>
      <c r="J237" s="102">
        <f>IF(I237&lt;$B$1,17,19)</f>
        <v/>
      </c>
      <c r="K237" s="102">
        <f>+J237*I237</f>
        <v/>
      </c>
      <c r="L237" s="102">
        <f>IF(I237&lt;$B$1,0,9.81*(I237-$B$1))</f>
        <v/>
      </c>
      <c r="M237" s="105">
        <f>+K237-L237</f>
        <v/>
      </c>
      <c r="N237" s="105">
        <f>AVERAGE(B237:B238)*1000</f>
        <v/>
      </c>
      <c r="O237" s="105">
        <f>AVERAGE(G237:G238)</f>
        <v/>
      </c>
      <c r="P237" s="105">
        <f>AVERAGE(F237:F238)</f>
        <v/>
      </c>
      <c r="Q237" s="105">
        <f>AVERAGE(D237:D238)</f>
        <v/>
      </c>
      <c r="R237" s="106">
        <f>(O237-K237)/M237</f>
        <v/>
      </c>
      <c r="S237" s="105">
        <f>+P237/(O237-K237)*100</f>
        <v/>
      </c>
      <c r="T237" s="105">
        <f>+SQRT((3.47-LOG(R237))^2+(1.22+LOG(S237))^2)</f>
        <v/>
      </c>
      <c r="U237" s="39">
        <f>(IF(T237&lt;1.31, "gravelly sand to dense sand", IF(T237&lt;2.05, "sands", IF(T237&lt;2.6, "sand mixtures", IF(T237&lt;2.95, "silt mixtures", IF(T237&lt;3.6, "clays","organic clay"))))))</f>
        <v/>
      </c>
      <c r="V237" s="107">
        <f>DEGREES(ATAN(0.373*(LOG(O237/M237)+0.29)))</f>
        <v/>
      </c>
      <c r="W237" s="107">
        <f>17.6+11*LOG(R237)</f>
        <v/>
      </c>
      <c r="X237" s="107">
        <f>IF(N237/100&lt;20, 30,IF(N237/100&lt;40,30+5/20*(N237/100-20),IF(N237/100&lt;120, 35+5/80*(N237/100-40), IF(N237/100&lt;200, 40+5/80*(N237/100-120),45))))</f>
        <v/>
      </c>
    </row>
    <row r="238">
      <c r="A238" t="n">
        <v>4.7</v>
      </c>
      <c r="B238" t="n">
        <v>5.304</v>
      </c>
      <c r="C238" t="n">
        <v>20</v>
      </c>
      <c r="D238" t="n">
        <v>34</v>
      </c>
      <c r="E238" s="102" t="n">
        <v>0.8</v>
      </c>
      <c r="F238" s="102">
        <f>IF(C238=0,1,ABS(C238))</f>
        <v/>
      </c>
      <c r="G238" s="102">
        <f>+B238*1000+D238*(1-E238)</f>
        <v/>
      </c>
      <c r="H238" s="102">
        <f>+A239-A238</f>
        <v/>
      </c>
      <c r="I238" s="102">
        <f>+A238+H238/2</f>
        <v/>
      </c>
      <c r="J238" s="102">
        <f>IF(I238&lt;$B$1,17,19)</f>
        <v/>
      </c>
      <c r="K238" s="102">
        <f>+J238*I238</f>
        <v/>
      </c>
      <c r="L238" s="102">
        <f>IF(I238&lt;$B$1,0,9.81*(I238-$B$1))</f>
        <v/>
      </c>
      <c r="M238" s="105">
        <f>+K238-L238</f>
        <v/>
      </c>
      <c r="N238" s="105">
        <f>AVERAGE(B238:B239)*1000</f>
        <v/>
      </c>
      <c r="O238" s="105">
        <f>AVERAGE(G238:G239)</f>
        <v/>
      </c>
      <c r="P238" s="105">
        <f>AVERAGE(F238:F239)</f>
        <v/>
      </c>
      <c r="Q238" s="105">
        <f>AVERAGE(D238:D239)</f>
        <v/>
      </c>
      <c r="R238" s="106">
        <f>(O238-K238)/M238</f>
        <v/>
      </c>
      <c r="S238" s="105">
        <f>+P238/(O238-K238)*100</f>
        <v/>
      </c>
      <c r="T238" s="105">
        <f>+SQRT((3.47-LOG(R238))^2+(1.22+LOG(S238))^2)</f>
        <v/>
      </c>
      <c r="U238" s="39">
        <f>(IF(T238&lt;1.31, "gravelly sand to dense sand", IF(T238&lt;2.05, "sands", IF(T238&lt;2.6, "sand mixtures", IF(T238&lt;2.95, "silt mixtures", IF(T238&lt;3.6, "clays","organic clay"))))))</f>
        <v/>
      </c>
      <c r="V238" s="107">
        <f>DEGREES(ATAN(0.373*(LOG(O238/M238)+0.29)))</f>
        <v/>
      </c>
      <c r="W238" s="107">
        <f>17.6+11*LOG(R238)</f>
        <v/>
      </c>
      <c r="X238" s="107">
        <f>IF(N238/100&lt;20, 30,IF(N238/100&lt;40,30+5/20*(N238/100-20),IF(N238/100&lt;120, 35+5/80*(N238/100-40), IF(N238/100&lt;200, 40+5/80*(N238/100-120),45))))</f>
        <v/>
      </c>
    </row>
    <row r="239">
      <c r="A239" t="n">
        <v>4.72</v>
      </c>
      <c r="B239" t="n">
        <v>5.115</v>
      </c>
      <c r="C239" t="n">
        <v>20</v>
      </c>
      <c r="D239" t="n">
        <v>34</v>
      </c>
      <c r="E239" s="102" t="n">
        <v>0.8</v>
      </c>
      <c r="F239" s="102">
        <f>IF(C239=0,1,ABS(C239))</f>
        <v/>
      </c>
      <c r="G239" s="102">
        <f>+B239*1000+D239*(1-E239)</f>
        <v/>
      </c>
      <c r="H239" s="102">
        <f>+A240-A239</f>
        <v/>
      </c>
      <c r="I239" s="102">
        <f>+A239+H239/2</f>
        <v/>
      </c>
      <c r="J239" s="102">
        <f>IF(I239&lt;$B$1,17,19)</f>
        <v/>
      </c>
      <c r="K239" s="102">
        <f>+J239*I239</f>
        <v/>
      </c>
      <c r="L239" s="102">
        <f>IF(I239&lt;$B$1,0,9.81*(I239-$B$1))</f>
        <v/>
      </c>
      <c r="M239" s="105">
        <f>+K239-L239</f>
        <v/>
      </c>
      <c r="N239" s="105">
        <f>AVERAGE(B239:B240)*1000</f>
        <v/>
      </c>
      <c r="O239" s="105">
        <f>AVERAGE(G239:G240)</f>
        <v/>
      </c>
      <c r="P239" s="105">
        <f>AVERAGE(F239:F240)</f>
        <v/>
      </c>
      <c r="Q239" s="105">
        <f>AVERAGE(D239:D240)</f>
        <v/>
      </c>
      <c r="R239" s="106">
        <f>(O239-K239)/M239</f>
        <v/>
      </c>
      <c r="S239" s="105">
        <f>+P239/(O239-K239)*100</f>
        <v/>
      </c>
      <c r="T239" s="105">
        <f>+SQRT((3.47-LOG(R239))^2+(1.22+LOG(S239))^2)</f>
        <v/>
      </c>
      <c r="U239" s="39">
        <f>(IF(T239&lt;1.31, "gravelly sand to dense sand", IF(T239&lt;2.05, "sands", IF(T239&lt;2.6, "sand mixtures", IF(T239&lt;2.95, "silt mixtures", IF(T239&lt;3.6, "clays","organic clay"))))))</f>
        <v/>
      </c>
      <c r="V239" s="107">
        <f>DEGREES(ATAN(0.373*(LOG(O239/M239)+0.29)))</f>
        <v/>
      </c>
      <c r="W239" s="107">
        <f>17.6+11*LOG(R239)</f>
        <v/>
      </c>
      <c r="X239" s="107">
        <f>IF(N239/100&lt;20, 30,IF(N239/100&lt;40,30+5/20*(N239/100-20),IF(N239/100&lt;120, 35+5/80*(N239/100-40), IF(N239/100&lt;200, 40+5/80*(N239/100-120),45))))</f>
        <v/>
      </c>
    </row>
    <row r="240">
      <c r="A240" t="n">
        <v>4.74</v>
      </c>
      <c r="B240" t="n">
        <v>5.039</v>
      </c>
      <c r="C240" t="n">
        <v>22</v>
      </c>
      <c r="D240" t="n">
        <v>34</v>
      </c>
      <c r="E240" s="102" t="n">
        <v>0.8</v>
      </c>
      <c r="F240" s="102">
        <f>IF(C240=0,1,ABS(C240))</f>
        <v/>
      </c>
      <c r="G240" s="102">
        <f>+B240*1000+D240*(1-E240)</f>
        <v/>
      </c>
      <c r="H240" s="102">
        <f>+A241-A240</f>
        <v/>
      </c>
      <c r="I240" s="102">
        <f>+A240+H240/2</f>
        <v/>
      </c>
      <c r="J240" s="102">
        <f>IF(I240&lt;$B$1,17,19)</f>
        <v/>
      </c>
      <c r="K240" s="102">
        <f>+J240*I240</f>
        <v/>
      </c>
      <c r="L240" s="102">
        <f>IF(I240&lt;$B$1,0,9.81*(I240-$B$1))</f>
        <v/>
      </c>
      <c r="M240" s="105">
        <f>+K240-L240</f>
        <v/>
      </c>
      <c r="N240" s="105">
        <f>AVERAGE(B240:B241)*1000</f>
        <v/>
      </c>
      <c r="O240" s="105">
        <f>AVERAGE(G240:G241)</f>
        <v/>
      </c>
      <c r="P240" s="105">
        <f>AVERAGE(F240:F241)</f>
        <v/>
      </c>
      <c r="Q240" s="105">
        <f>AVERAGE(D240:D241)</f>
        <v/>
      </c>
      <c r="R240" s="106">
        <f>(O240-K240)/M240</f>
        <v/>
      </c>
      <c r="S240" s="105">
        <f>+P240/(O240-K240)*100</f>
        <v/>
      </c>
      <c r="T240" s="105">
        <f>+SQRT((3.47-LOG(R240))^2+(1.22+LOG(S240))^2)</f>
        <v/>
      </c>
      <c r="U240" s="39">
        <f>(IF(T240&lt;1.31, "gravelly sand to dense sand", IF(T240&lt;2.05, "sands", IF(T240&lt;2.6, "sand mixtures", IF(T240&lt;2.95, "silt mixtures", IF(T240&lt;3.6, "clays","organic clay"))))))</f>
        <v/>
      </c>
      <c r="V240" s="107">
        <f>DEGREES(ATAN(0.373*(LOG(O240/M240)+0.29)))</f>
        <v/>
      </c>
      <c r="W240" s="107">
        <f>17.6+11*LOG(R240)</f>
        <v/>
      </c>
      <c r="X240" s="107">
        <f>IF(N240/100&lt;20, 30,IF(N240/100&lt;40,30+5/20*(N240/100-20),IF(N240/100&lt;120, 35+5/80*(N240/100-40), IF(N240/100&lt;200, 40+5/80*(N240/100-120),45))))</f>
        <v/>
      </c>
    </row>
    <row r="241">
      <c r="A241" t="n">
        <v>4.76</v>
      </c>
      <c r="B241" t="n">
        <v>4.831</v>
      </c>
      <c r="C241" t="n">
        <v>21</v>
      </c>
      <c r="D241" t="n">
        <v>35</v>
      </c>
      <c r="E241" s="102" t="n">
        <v>0.8</v>
      </c>
      <c r="F241" s="102">
        <f>IF(C241=0,1,ABS(C241))</f>
        <v/>
      </c>
      <c r="G241" s="102">
        <f>+B241*1000+D241*(1-E241)</f>
        <v/>
      </c>
      <c r="H241" s="102">
        <f>+A242-A241</f>
        <v/>
      </c>
      <c r="I241" s="102">
        <f>+A241+H241/2</f>
        <v/>
      </c>
      <c r="J241" s="102">
        <f>IF(I241&lt;$B$1,17,19)</f>
        <v/>
      </c>
      <c r="K241" s="102">
        <f>+J241*I241</f>
        <v/>
      </c>
      <c r="L241" s="102">
        <f>IF(I241&lt;$B$1,0,9.81*(I241-$B$1))</f>
        <v/>
      </c>
      <c r="M241" s="105">
        <f>+K241-L241</f>
        <v/>
      </c>
      <c r="N241" s="105">
        <f>AVERAGE(B241:B242)*1000</f>
        <v/>
      </c>
      <c r="O241" s="105">
        <f>AVERAGE(G241:G242)</f>
        <v/>
      </c>
      <c r="P241" s="105">
        <f>AVERAGE(F241:F242)</f>
        <v/>
      </c>
      <c r="Q241" s="105">
        <f>AVERAGE(D241:D242)</f>
        <v/>
      </c>
      <c r="R241" s="106">
        <f>(O241-K241)/M241</f>
        <v/>
      </c>
      <c r="S241" s="105">
        <f>+P241/(O241-K241)*100</f>
        <v/>
      </c>
      <c r="T241" s="105">
        <f>+SQRT((3.47-LOG(R241))^2+(1.22+LOG(S241))^2)</f>
        <v/>
      </c>
      <c r="U241" s="39">
        <f>(IF(T241&lt;1.31, "gravelly sand to dense sand", IF(T241&lt;2.05, "sands", IF(T241&lt;2.6, "sand mixtures", IF(T241&lt;2.95, "silt mixtures", IF(T241&lt;3.6, "clays","organic clay"))))))</f>
        <v/>
      </c>
      <c r="V241" s="107">
        <f>DEGREES(ATAN(0.373*(LOG(O241/M241)+0.29)))</f>
        <v/>
      </c>
      <c r="W241" s="107">
        <f>17.6+11*LOG(R241)</f>
        <v/>
      </c>
      <c r="X241" s="107">
        <f>IF(N241/100&lt;20, 30,IF(N241/100&lt;40,30+5/20*(N241/100-20),IF(N241/100&lt;120, 35+5/80*(N241/100-40), IF(N241/100&lt;200, 40+5/80*(N241/100-120),45))))</f>
        <v/>
      </c>
    </row>
    <row r="242">
      <c r="A242" t="n">
        <v>4.78</v>
      </c>
      <c r="B242" t="n">
        <v>4.679</v>
      </c>
      <c r="C242" t="n">
        <v>21</v>
      </c>
      <c r="D242" t="n">
        <v>35</v>
      </c>
      <c r="E242" s="102" t="n">
        <v>0.8</v>
      </c>
      <c r="F242" s="102">
        <f>IF(C242=0,1,ABS(C242))</f>
        <v/>
      </c>
      <c r="G242" s="102">
        <f>+B242*1000+D242*(1-E242)</f>
        <v/>
      </c>
      <c r="H242" s="102">
        <f>+A243-A242</f>
        <v/>
      </c>
      <c r="I242" s="102">
        <f>+A242+H242/2</f>
        <v/>
      </c>
      <c r="J242" s="102">
        <f>IF(I242&lt;$B$1,17,19)</f>
        <v/>
      </c>
      <c r="K242" s="102">
        <f>+J242*I242</f>
        <v/>
      </c>
      <c r="L242" s="102">
        <f>IF(I242&lt;$B$1,0,9.81*(I242-$B$1))</f>
        <v/>
      </c>
      <c r="M242" s="105">
        <f>+K242-L242</f>
        <v/>
      </c>
      <c r="N242" s="105">
        <f>AVERAGE(B242:B243)*1000</f>
        <v/>
      </c>
      <c r="O242" s="105">
        <f>AVERAGE(G242:G243)</f>
        <v/>
      </c>
      <c r="P242" s="105">
        <f>AVERAGE(F242:F243)</f>
        <v/>
      </c>
      <c r="Q242" s="105">
        <f>AVERAGE(D242:D243)</f>
        <v/>
      </c>
      <c r="R242" s="106">
        <f>(O242-K242)/M242</f>
        <v/>
      </c>
      <c r="S242" s="105">
        <f>+P242/(O242-K242)*100</f>
        <v/>
      </c>
      <c r="T242" s="105">
        <f>+SQRT((3.47-LOG(R242))^2+(1.22+LOG(S242))^2)</f>
        <v/>
      </c>
      <c r="U242" s="39">
        <f>(IF(T242&lt;1.31, "gravelly sand to dense sand", IF(T242&lt;2.05, "sands", IF(T242&lt;2.6, "sand mixtures", IF(T242&lt;2.95, "silt mixtures", IF(T242&lt;3.6, "clays","organic clay"))))))</f>
        <v/>
      </c>
      <c r="V242" s="107">
        <f>DEGREES(ATAN(0.373*(LOG(O242/M242)+0.29)))</f>
        <v/>
      </c>
      <c r="W242" s="107">
        <f>17.6+11*LOG(R242)</f>
        <v/>
      </c>
      <c r="X242" s="107">
        <f>IF(N242/100&lt;20, 30,IF(N242/100&lt;40,30+5/20*(N242/100-20),IF(N242/100&lt;120, 35+5/80*(N242/100-40), IF(N242/100&lt;200, 40+5/80*(N242/100-120),45))))</f>
        <v/>
      </c>
    </row>
    <row r="243">
      <c r="A243" t="n">
        <v>4.8</v>
      </c>
      <c r="B243" t="n">
        <v>4.584</v>
      </c>
      <c r="C243" t="n">
        <v>21</v>
      </c>
      <c r="D243" t="n">
        <v>35</v>
      </c>
      <c r="E243" s="102" t="n">
        <v>0.8</v>
      </c>
      <c r="F243" s="102">
        <f>IF(C243=0,1,ABS(C243))</f>
        <v/>
      </c>
      <c r="G243" s="102">
        <f>+B243*1000+D243*(1-E243)</f>
        <v/>
      </c>
      <c r="H243" s="102">
        <f>+A244-A243</f>
        <v/>
      </c>
      <c r="I243" s="102">
        <f>+A243+H243/2</f>
        <v/>
      </c>
      <c r="J243" s="102">
        <f>IF(I243&lt;$B$1,17,19)</f>
        <v/>
      </c>
      <c r="K243" s="102">
        <f>+J243*I243</f>
        <v/>
      </c>
      <c r="L243" s="102">
        <f>IF(I243&lt;$B$1,0,9.81*(I243-$B$1))</f>
        <v/>
      </c>
      <c r="M243" s="105">
        <f>+K243-L243</f>
        <v/>
      </c>
      <c r="N243" s="105">
        <f>AVERAGE(B243:B244)*1000</f>
        <v/>
      </c>
      <c r="O243" s="105">
        <f>AVERAGE(G243:G244)</f>
        <v/>
      </c>
      <c r="P243" s="105">
        <f>AVERAGE(F243:F244)</f>
        <v/>
      </c>
      <c r="Q243" s="105">
        <f>AVERAGE(D243:D244)</f>
        <v/>
      </c>
      <c r="R243" s="106">
        <f>(O243-K243)/M243</f>
        <v/>
      </c>
      <c r="S243" s="105">
        <f>+P243/(O243-K243)*100</f>
        <v/>
      </c>
      <c r="T243" s="105">
        <f>+SQRT((3.47-LOG(R243))^2+(1.22+LOG(S243))^2)</f>
        <v/>
      </c>
      <c r="U243" s="39">
        <f>(IF(T243&lt;1.31, "gravelly sand to dense sand", IF(T243&lt;2.05, "sands", IF(T243&lt;2.6, "sand mixtures", IF(T243&lt;2.95, "silt mixtures", IF(T243&lt;3.6, "clays","organic clay"))))))</f>
        <v/>
      </c>
      <c r="V243" s="107">
        <f>DEGREES(ATAN(0.373*(LOG(O243/M243)+0.29)))</f>
        <v/>
      </c>
      <c r="W243" s="107">
        <f>17.6+11*LOG(R243)</f>
        <v/>
      </c>
      <c r="X243" s="107">
        <f>IF(N243/100&lt;20, 30,IF(N243/100&lt;40,30+5/20*(N243/100-20),IF(N243/100&lt;120, 35+5/80*(N243/100-40), IF(N243/100&lt;200, 40+5/80*(N243/100-120),45))))</f>
        <v/>
      </c>
    </row>
    <row r="244">
      <c r="A244" t="n">
        <v>4.82</v>
      </c>
      <c r="B244" t="n">
        <v>4.679</v>
      </c>
      <c r="C244" t="n">
        <v>20</v>
      </c>
      <c r="D244" t="n">
        <v>35</v>
      </c>
      <c r="E244" s="102" t="n">
        <v>0.8</v>
      </c>
      <c r="F244" s="102">
        <f>IF(C244=0,1,ABS(C244))</f>
        <v/>
      </c>
      <c r="G244" s="102">
        <f>+B244*1000+D244*(1-E244)</f>
        <v/>
      </c>
      <c r="H244" s="102">
        <f>+A245-A244</f>
        <v/>
      </c>
      <c r="I244" s="102">
        <f>+A244+H244/2</f>
        <v/>
      </c>
      <c r="J244" s="102">
        <f>IF(I244&lt;$B$1,17,19)</f>
        <v/>
      </c>
      <c r="K244" s="102">
        <f>+J244*I244</f>
        <v/>
      </c>
      <c r="L244" s="102">
        <f>IF(I244&lt;$B$1,0,9.81*(I244-$B$1))</f>
        <v/>
      </c>
      <c r="M244" s="105">
        <f>+K244-L244</f>
        <v/>
      </c>
      <c r="N244" s="105">
        <f>AVERAGE(B244:B245)*1000</f>
        <v/>
      </c>
      <c r="O244" s="105">
        <f>AVERAGE(G244:G245)</f>
        <v/>
      </c>
      <c r="P244" s="105">
        <f>AVERAGE(F244:F245)</f>
        <v/>
      </c>
      <c r="Q244" s="105">
        <f>AVERAGE(D244:D245)</f>
        <v/>
      </c>
      <c r="R244" s="106">
        <f>(O244-K244)/M244</f>
        <v/>
      </c>
      <c r="S244" s="105">
        <f>+P244/(O244-K244)*100</f>
        <v/>
      </c>
      <c r="T244" s="105">
        <f>+SQRT((3.47-LOG(R244))^2+(1.22+LOG(S244))^2)</f>
        <v/>
      </c>
      <c r="U244" s="39">
        <f>(IF(T244&lt;1.31, "gravelly sand to dense sand", IF(T244&lt;2.05, "sands", IF(T244&lt;2.6, "sand mixtures", IF(T244&lt;2.95, "silt mixtures", IF(T244&lt;3.6, "clays","organic clay"))))))</f>
        <v/>
      </c>
      <c r="V244" s="107">
        <f>DEGREES(ATAN(0.373*(LOG(O244/M244)+0.29)))</f>
        <v/>
      </c>
      <c r="W244" s="107">
        <f>17.6+11*LOG(R244)</f>
        <v/>
      </c>
      <c r="X244" s="107">
        <f>IF(N244/100&lt;20, 30,IF(N244/100&lt;40,30+5/20*(N244/100-20),IF(N244/100&lt;120, 35+5/80*(N244/100-40), IF(N244/100&lt;200, 40+5/80*(N244/100-120),45))))</f>
        <v/>
      </c>
    </row>
    <row r="245">
      <c r="A245" t="n">
        <v>4.84</v>
      </c>
      <c r="B245" t="n">
        <v>4.888</v>
      </c>
      <c r="C245" t="n">
        <v>22</v>
      </c>
      <c r="D245" t="n">
        <v>36</v>
      </c>
      <c r="E245" s="102" t="n">
        <v>0.8</v>
      </c>
      <c r="F245" s="102">
        <f>IF(C245=0,1,ABS(C245))</f>
        <v/>
      </c>
      <c r="G245" s="102">
        <f>+B245*1000+D245*(1-E245)</f>
        <v/>
      </c>
      <c r="H245" s="102">
        <f>+A246-A245</f>
        <v/>
      </c>
      <c r="I245" s="102">
        <f>+A245+H245/2</f>
        <v/>
      </c>
      <c r="J245" s="102">
        <f>IF(I245&lt;$B$1,17,19)</f>
        <v/>
      </c>
      <c r="K245" s="102">
        <f>+J245*I245</f>
        <v/>
      </c>
      <c r="L245" s="102">
        <f>IF(I245&lt;$B$1,0,9.81*(I245-$B$1))</f>
        <v/>
      </c>
      <c r="M245" s="105">
        <f>+K245-L245</f>
        <v/>
      </c>
      <c r="N245" s="105">
        <f>AVERAGE(B245:B246)*1000</f>
        <v/>
      </c>
      <c r="O245" s="105">
        <f>AVERAGE(G245:G246)</f>
        <v/>
      </c>
      <c r="P245" s="105">
        <f>AVERAGE(F245:F246)</f>
        <v/>
      </c>
      <c r="Q245" s="105">
        <f>AVERAGE(D245:D246)</f>
        <v/>
      </c>
      <c r="R245" s="106">
        <f>(O245-K245)/M245</f>
        <v/>
      </c>
      <c r="S245" s="105">
        <f>+P245/(O245-K245)*100</f>
        <v/>
      </c>
      <c r="T245" s="105">
        <f>+SQRT((3.47-LOG(R245))^2+(1.22+LOG(S245))^2)</f>
        <v/>
      </c>
      <c r="U245" s="39">
        <f>(IF(T245&lt;1.31, "gravelly sand to dense sand", IF(T245&lt;2.05, "sands", IF(T245&lt;2.6, "sand mixtures", IF(T245&lt;2.95, "silt mixtures", IF(T245&lt;3.6, "clays","organic clay"))))))</f>
        <v/>
      </c>
      <c r="V245" s="107">
        <f>DEGREES(ATAN(0.373*(LOG(O245/M245)+0.29)))</f>
        <v/>
      </c>
      <c r="W245" s="107">
        <f>17.6+11*LOG(R245)</f>
        <v/>
      </c>
      <c r="X245" s="107">
        <f>IF(N245/100&lt;20, 30,IF(N245/100&lt;40,30+5/20*(N245/100-20),IF(N245/100&lt;120, 35+5/80*(N245/100-40), IF(N245/100&lt;200, 40+5/80*(N245/100-120),45))))</f>
        <v/>
      </c>
    </row>
    <row r="246">
      <c r="A246" t="n">
        <v>4.86</v>
      </c>
      <c r="B246" t="n">
        <v>5.058</v>
      </c>
      <c r="C246" t="n">
        <v>25</v>
      </c>
      <c r="D246" t="n">
        <v>36</v>
      </c>
      <c r="E246" s="102" t="n">
        <v>0.8</v>
      </c>
      <c r="F246" s="102">
        <f>IF(C246=0,1,ABS(C246))</f>
        <v/>
      </c>
      <c r="G246" s="102">
        <f>+B246*1000+D246*(1-E246)</f>
        <v/>
      </c>
      <c r="H246" s="102">
        <f>+A247-A246</f>
        <v/>
      </c>
      <c r="I246" s="102">
        <f>+A246+H246/2</f>
        <v/>
      </c>
      <c r="J246" s="102">
        <f>IF(I246&lt;$B$1,17,19)</f>
        <v/>
      </c>
      <c r="K246" s="102">
        <f>+J246*I246</f>
        <v/>
      </c>
      <c r="L246" s="102">
        <f>IF(I246&lt;$B$1,0,9.81*(I246-$B$1))</f>
        <v/>
      </c>
      <c r="M246" s="105">
        <f>+K246-L246</f>
        <v/>
      </c>
      <c r="N246" s="105">
        <f>AVERAGE(B246:B247)*1000</f>
        <v/>
      </c>
      <c r="O246" s="105">
        <f>AVERAGE(G246:G247)</f>
        <v/>
      </c>
      <c r="P246" s="105">
        <f>AVERAGE(F246:F247)</f>
        <v/>
      </c>
      <c r="Q246" s="105">
        <f>AVERAGE(D246:D247)</f>
        <v/>
      </c>
      <c r="R246" s="106">
        <f>(O246-K246)/M246</f>
        <v/>
      </c>
      <c r="S246" s="105">
        <f>+P246/(O246-K246)*100</f>
        <v/>
      </c>
      <c r="T246" s="105">
        <f>+SQRT((3.47-LOG(R246))^2+(1.22+LOG(S246))^2)</f>
        <v/>
      </c>
      <c r="U246" s="39">
        <f>(IF(T246&lt;1.31, "gravelly sand to dense sand", IF(T246&lt;2.05, "sands", IF(T246&lt;2.6, "sand mixtures", IF(T246&lt;2.95, "silt mixtures", IF(T246&lt;3.6, "clays","organic clay"))))))</f>
        <v/>
      </c>
      <c r="V246" s="107">
        <f>DEGREES(ATAN(0.373*(LOG(O246/M246)+0.29)))</f>
        <v/>
      </c>
      <c r="W246" s="107">
        <f>17.6+11*LOG(R246)</f>
        <v/>
      </c>
      <c r="X246" s="107">
        <f>IF(N246/100&lt;20, 30,IF(N246/100&lt;40,30+5/20*(N246/100-20),IF(N246/100&lt;120, 35+5/80*(N246/100-40), IF(N246/100&lt;200, 40+5/80*(N246/100-120),45))))</f>
        <v/>
      </c>
    </row>
    <row r="247">
      <c r="A247" t="n">
        <v>4.88</v>
      </c>
      <c r="B247" t="n">
        <v>4.944</v>
      </c>
      <c r="C247" t="n">
        <v>22</v>
      </c>
      <c r="D247" t="n">
        <v>36</v>
      </c>
      <c r="E247" s="102" t="n">
        <v>0.8</v>
      </c>
      <c r="F247" s="102">
        <f>IF(C247=0,1,ABS(C247))</f>
        <v/>
      </c>
      <c r="G247" s="102">
        <f>+B247*1000+D247*(1-E247)</f>
        <v/>
      </c>
      <c r="H247" s="102">
        <f>+A248-A247</f>
        <v/>
      </c>
      <c r="I247" s="102">
        <f>+A247+H247/2</f>
        <v/>
      </c>
      <c r="J247" s="102">
        <f>IF(I247&lt;$B$1,17,19)</f>
        <v/>
      </c>
      <c r="K247" s="102">
        <f>+J247*I247</f>
        <v/>
      </c>
      <c r="L247" s="102">
        <f>IF(I247&lt;$B$1,0,9.81*(I247-$B$1))</f>
        <v/>
      </c>
      <c r="M247" s="105">
        <f>+K247-L247</f>
        <v/>
      </c>
      <c r="N247" s="105">
        <f>AVERAGE(B247:B248)*1000</f>
        <v/>
      </c>
      <c r="O247" s="105">
        <f>AVERAGE(G247:G248)</f>
        <v/>
      </c>
      <c r="P247" s="105">
        <f>AVERAGE(F247:F248)</f>
        <v/>
      </c>
      <c r="Q247" s="105">
        <f>AVERAGE(D247:D248)</f>
        <v/>
      </c>
      <c r="R247" s="106">
        <f>(O247-K247)/M247</f>
        <v/>
      </c>
      <c r="S247" s="105">
        <f>+P247/(O247-K247)*100</f>
        <v/>
      </c>
      <c r="T247" s="105">
        <f>+SQRT((3.47-LOG(R247))^2+(1.22+LOG(S247))^2)</f>
        <v/>
      </c>
      <c r="U247" s="39">
        <f>(IF(T247&lt;1.31, "gravelly sand to dense sand", IF(T247&lt;2.05, "sands", IF(T247&lt;2.6, "sand mixtures", IF(T247&lt;2.95, "silt mixtures", IF(T247&lt;3.6, "clays","organic clay"))))))</f>
        <v/>
      </c>
      <c r="V247" s="107">
        <f>DEGREES(ATAN(0.373*(LOG(O247/M247)+0.29)))</f>
        <v/>
      </c>
      <c r="W247" s="107">
        <f>17.6+11*LOG(R247)</f>
        <v/>
      </c>
      <c r="X247" s="107">
        <f>IF(N247/100&lt;20, 30,IF(N247/100&lt;40,30+5/20*(N247/100-20),IF(N247/100&lt;120, 35+5/80*(N247/100-40), IF(N247/100&lt;200, 40+5/80*(N247/100-120),45))))</f>
        <v/>
      </c>
    </row>
    <row r="248">
      <c r="A248" t="n">
        <v>4.9</v>
      </c>
      <c r="B248" t="n">
        <v>4.793</v>
      </c>
      <c r="C248" t="n">
        <v>17</v>
      </c>
      <c r="D248" t="n">
        <v>37</v>
      </c>
      <c r="E248" s="102" t="n">
        <v>0.8</v>
      </c>
      <c r="F248" s="102">
        <f>IF(C248=0,1,ABS(C248))</f>
        <v/>
      </c>
      <c r="G248" s="102">
        <f>+B248*1000+D248*(1-E248)</f>
        <v/>
      </c>
      <c r="H248" s="102">
        <f>+A249-A248</f>
        <v/>
      </c>
      <c r="I248" s="102">
        <f>+A248+H248/2</f>
        <v/>
      </c>
      <c r="J248" s="102">
        <f>IF(I248&lt;$B$1,17,19)</f>
        <v/>
      </c>
      <c r="K248" s="102">
        <f>+J248*I248</f>
        <v/>
      </c>
      <c r="L248" s="102">
        <f>IF(I248&lt;$B$1,0,9.81*(I248-$B$1))</f>
        <v/>
      </c>
      <c r="M248" s="105">
        <f>+K248-L248</f>
        <v/>
      </c>
      <c r="N248" s="105">
        <f>AVERAGE(B248:B249)*1000</f>
        <v/>
      </c>
      <c r="O248" s="105">
        <f>AVERAGE(G248:G249)</f>
        <v/>
      </c>
      <c r="P248" s="105">
        <f>AVERAGE(F248:F249)</f>
        <v/>
      </c>
      <c r="Q248" s="105">
        <f>AVERAGE(D248:D249)</f>
        <v/>
      </c>
      <c r="R248" s="106">
        <f>(O248-K248)/M248</f>
        <v/>
      </c>
      <c r="S248" s="105">
        <f>+P248/(O248-K248)*100</f>
        <v/>
      </c>
      <c r="T248" s="105">
        <f>+SQRT((3.47-LOG(R248))^2+(1.22+LOG(S248))^2)</f>
        <v/>
      </c>
      <c r="U248" s="39">
        <f>(IF(T248&lt;1.31, "gravelly sand to dense sand", IF(T248&lt;2.05, "sands", IF(T248&lt;2.6, "sand mixtures", IF(T248&lt;2.95, "silt mixtures", IF(T248&lt;3.6, "clays","organic clay"))))))</f>
        <v/>
      </c>
      <c r="V248" s="107">
        <f>DEGREES(ATAN(0.373*(LOG(O248/M248)+0.29)))</f>
        <v/>
      </c>
      <c r="W248" s="107">
        <f>17.6+11*LOG(R248)</f>
        <v/>
      </c>
      <c r="X248" s="107">
        <f>IF(N248/100&lt;20, 30,IF(N248/100&lt;40,30+5/20*(N248/100-20),IF(N248/100&lt;120, 35+5/80*(N248/100-40), IF(N248/100&lt;200, 40+5/80*(N248/100-120),45))))</f>
        <v/>
      </c>
    </row>
    <row r="249">
      <c r="A249" t="n">
        <v>4.92</v>
      </c>
      <c r="B249" t="n">
        <v>4.679</v>
      </c>
      <c r="C249" t="n">
        <v>18</v>
      </c>
      <c r="D249" t="n">
        <v>37</v>
      </c>
      <c r="E249" s="102" t="n">
        <v>0.8</v>
      </c>
      <c r="F249" s="102">
        <f>IF(C249=0,1,ABS(C249))</f>
        <v/>
      </c>
      <c r="G249" s="102">
        <f>+B249*1000+D249*(1-E249)</f>
        <v/>
      </c>
      <c r="H249" s="102">
        <f>+A250-A249</f>
        <v/>
      </c>
      <c r="I249" s="102">
        <f>+A249+H249/2</f>
        <v/>
      </c>
      <c r="J249" s="102">
        <f>IF(I249&lt;$B$1,17,19)</f>
        <v/>
      </c>
      <c r="K249" s="102">
        <f>+J249*I249</f>
        <v/>
      </c>
      <c r="L249" s="102">
        <f>IF(I249&lt;$B$1,0,9.81*(I249-$B$1))</f>
        <v/>
      </c>
      <c r="M249" s="105">
        <f>+K249-L249</f>
        <v/>
      </c>
      <c r="N249" s="105">
        <f>AVERAGE(B249:B250)*1000</f>
        <v/>
      </c>
      <c r="O249" s="105">
        <f>AVERAGE(G249:G250)</f>
        <v/>
      </c>
      <c r="P249" s="105">
        <f>AVERAGE(F249:F250)</f>
        <v/>
      </c>
      <c r="Q249" s="105">
        <f>AVERAGE(D249:D250)</f>
        <v/>
      </c>
      <c r="R249" s="106">
        <f>(O249-K249)/M249</f>
        <v/>
      </c>
      <c r="S249" s="105">
        <f>+P249/(O249-K249)*100</f>
        <v/>
      </c>
      <c r="T249" s="105">
        <f>+SQRT((3.47-LOG(R249))^2+(1.22+LOG(S249))^2)</f>
        <v/>
      </c>
      <c r="U249" s="39">
        <f>(IF(T249&lt;1.31, "gravelly sand to dense sand", IF(T249&lt;2.05, "sands", IF(T249&lt;2.6, "sand mixtures", IF(T249&lt;2.95, "silt mixtures", IF(T249&lt;3.6, "clays","organic clay"))))))</f>
        <v/>
      </c>
      <c r="V249" s="107">
        <f>DEGREES(ATAN(0.373*(LOG(O249/M249)+0.29)))</f>
        <v/>
      </c>
      <c r="W249" s="107">
        <f>17.6+11*LOG(R249)</f>
        <v/>
      </c>
      <c r="X249" s="107">
        <f>IF(N249/100&lt;20, 30,IF(N249/100&lt;40,30+5/20*(N249/100-20),IF(N249/100&lt;120, 35+5/80*(N249/100-40), IF(N249/100&lt;200, 40+5/80*(N249/100-120),45))))</f>
        <v/>
      </c>
    </row>
    <row r="250">
      <c r="A250" t="n">
        <v>4.94</v>
      </c>
      <c r="B250" t="n">
        <v>4.66</v>
      </c>
      <c r="C250" t="n">
        <v>20</v>
      </c>
      <c r="D250" t="n">
        <v>37</v>
      </c>
      <c r="E250" s="102" t="n">
        <v>0.8</v>
      </c>
      <c r="F250" s="102">
        <f>IF(C250=0,1,ABS(C250))</f>
        <v/>
      </c>
      <c r="G250" s="102">
        <f>+B250*1000+D250*(1-E250)</f>
        <v/>
      </c>
      <c r="H250" s="102">
        <f>+A251-A250</f>
        <v/>
      </c>
      <c r="I250" s="102">
        <f>+A250+H250/2</f>
        <v/>
      </c>
      <c r="J250" s="102">
        <f>IF(I250&lt;$B$1,17,19)</f>
        <v/>
      </c>
      <c r="K250" s="102">
        <f>+J250*I250</f>
        <v/>
      </c>
      <c r="L250" s="102">
        <f>IF(I250&lt;$B$1,0,9.81*(I250-$B$1))</f>
        <v/>
      </c>
      <c r="M250" s="105">
        <f>+K250-L250</f>
        <v/>
      </c>
      <c r="N250" s="105">
        <f>AVERAGE(B250:B251)*1000</f>
        <v/>
      </c>
      <c r="O250" s="105">
        <f>AVERAGE(G250:G251)</f>
        <v/>
      </c>
      <c r="P250" s="105">
        <f>AVERAGE(F250:F251)</f>
        <v/>
      </c>
      <c r="Q250" s="105">
        <f>AVERAGE(D250:D251)</f>
        <v/>
      </c>
      <c r="R250" s="106">
        <f>(O250-K250)/M250</f>
        <v/>
      </c>
      <c r="S250" s="105">
        <f>+P250/(O250-K250)*100</f>
        <v/>
      </c>
      <c r="T250" s="105">
        <f>+SQRT((3.47-LOG(R250))^2+(1.22+LOG(S250))^2)</f>
        <v/>
      </c>
      <c r="U250" s="39">
        <f>(IF(T250&lt;1.31, "gravelly sand to dense sand", IF(T250&lt;2.05, "sands", IF(T250&lt;2.6, "sand mixtures", IF(T250&lt;2.95, "silt mixtures", IF(T250&lt;3.6, "clays","organic clay"))))))</f>
        <v/>
      </c>
      <c r="V250" s="107">
        <f>DEGREES(ATAN(0.373*(LOG(O250/M250)+0.29)))</f>
        <v/>
      </c>
      <c r="W250" s="107">
        <f>17.6+11*LOG(R250)</f>
        <v/>
      </c>
      <c r="X250" s="107">
        <f>IF(N250/100&lt;20, 30,IF(N250/100&lt;40,30+5/20*(N250/100-20),IF(N250/100&lt;120, 35+5/80*(N250/100-40), IF(N250/100&lt;200, 40+5/80*(N250/100-120),45))))</f>
        <v/>
      </c>
    </row>
    <row r="251">
      <c r="A251" t="n">
        <v>4.96</v>
      </c>
      <c r="B251" t="n">
        <v>4.85</v>
      </c>
      <c r="C251" t="n">
        <v>21</v>
      </c>
      <c r="D251" t="n">
        <v>40</v>
      </c>
      <c r="E251" s="102" t="n">
        <v>0.8</v>
      </c>
      <c r="F251" s="102">
        <f>IF(C251=0,1,ABS(C251))</f>
        <v/>
      </c>
      <c r="G251" s="102">
        <f>+B251*1000+D251*(1-E251)</f>
        <v/>
      </c>
      <c r="H251" s="102">
        <f>+A252-A251</f>
        <v/>
      </c>
      <c r="I251" s="102">
        <f>+A251+H251/2</f>
        <v/>
      </c>
      <c r="J251" s="102">
        <f>IF(I251&lt;$B$1,17,19)</f>
        <v/>
      </c>
      <c r="K251" s="102">
        <f>+J251*I251</f>
        <v/>
      </c>
      <c r="L251" s="102">
        <f>IF(I251&lt;$B$1,0,9.81*(I251-$B$1))</f>
        <v/>
      </c>
      <c r="M251" s="105">
        <f>+K251-L251</f>
        <v/>
      </c>
      <c r="N251" s="105">
        <f>AVERAGE(B251:B252)*1000</f>
        <v/>
      </c>
      <c r="O251" s="105">
        <f>AVERAGE(G251:G252)</f>
        <v/>
      </c>
      <c r="P251" s="105">
        <f>AVERAGE(F251:F252)</f>
        <v/>
      </c>
      <c r="Q251" s="105">
        <f>AVERAGE(D251:D252)</f>
        <v/>
      </c>
      <c r="R251" s="106">
        <f>(O251-K251)/M251</f>
        <v/>
      </c>
      <c r="S251" s="105">
        <f>+P251/(O251-K251)*100</f>
        <v/>
      </c>
      <c r="T251" s="105">
        <f>+SQRT((3.47-LOG(R251))^2+(1.22+LOG(S251))^2)</f>
        <v/>
      </c>
      <c r="U251" s="39">
        <f>(IF(T251&lt;1.31, "gravelly sand to dense sand", IF(T251&lt;2.05, "sands", IF(T251&lt;2.6, "sand mixtures", IF(T251&lt;2.95, "silt mixtures", IF(T251&lt;3.6, "clays","organic clay"))))))</f>
        <v/>
      </c>
      <c r="V251" s="107">
        <f>DEGREES(ATAN(0.373*(LOG(O251/M251)+0.29)))</f>
        <v/>
      </c>
      <c r="W251" s="107">
        <f>17.6+11*LOG(R251)</f>
        <v/>
      </c>
      <c r="X251" s="107">
        <f>IF(N251/100&lt;20, 30,IF(N251/100&lt;40,30+5/20*(N251/100-20),IF(N251/100&lt;120, 35+5/80*(N251/100-40), IF(N251/100&lt;200, 40+5/80*(N251/100-120),45))))</f>
        <v/>
      </c>
    </row>
    <row r="252">
      <c r="A252" t="n">
        <v>4.98</v>
      </c>
      <c r="B252" t="n">
        <v>5.191</v>
      </c>
      <c r="C252" t="n">
        <v>22</v>
      </c>
      <c r="D252" t="n">
        <v>40</v>
      </c>
      <c r="E252" s="102" t="n">
        <v>0.8</v>
      </c>
      <c r="F252" s="102">
        <f>IF(C252=0,1,ABS(C252))</f>
        <v/>
      </c>
      <c r="G252" s="102">
        <f>+B252*1000+D252*(1-E252)</f>
        <v/>
      </c>
      <c r="H252" s="102">
        <f>+A253-A252</f>
        <v/>
      </c>
      <c r="I252" s="102">
        <f>+A252+H252/2</f>
        <v/>
      </c>
      <c r="J252" s="102">
        <f>IF(I252&lt;$B$1,17,19)</f>
        <v/>
      </c>
      <c r="K252" s="102">
        <f>+J252*I252</f>
        <v/>
      </c>
      <c r="L252" s="102">
        <f>IF(I252&lt;$B$1,0,9.81*(I252-$B$1))</f>
        <v/>
      </c>
      <c r="M252" s="105">
        <f>+K252-L252</f>
        <v/>
      </c>
      <c r="N252" s="105">
        <f>AVERAGE(B252:B253)*1000</f>
        <v/>
      </c>
      <c r="O252" s="105">
        <f>AVERAGE(G252:G253)</f>
        <v/>
      </c>
      <c r="P252" s="105">
        <f>AVERAGE(F252:F253)</f>
        <v/>
      </c>
      <c r="Q252" s="105">
        <f>AVERAGE(D252:D253)</f>
        <v/>
      </c>
      <c r="R252" s="106">
        <f>(O252-K252)/M252</f>
        <v/>
      </c>
      <c r="S252" s="105">
        <f>+P252/(O252-K252)*100</f>
        <v/>
      </c>
      <c r="T252" s="105">
        <f>+SQRT((3.47-LOG(R252))^2+(1.22+LOG(S252))^2)</f>
        <v/>
      </c>
      <c r="U252" s="39">
        <f>(IF(T252&lt;1.31, "gravelly sand to dense sand", IF(T252&lt;2.05, "sands", IF(T252&lt;2.6, "sand mixtures", IF(T252&lt;2.95, "silt mixtures", IF(T252&lt;3.6, "clays","organic clay"))))))</f>
        <v/>
      </c>
      <c r="V252" s="107">
        <f>DEGREES(ATAN(0.373*(LOG(O252/M252)+0.29)))</f>
        <v/>
      </c>
      <c r="W252" s="107">
        <f>17.6+11*LOG(R252)</f>
        <v/>
      </c>
      <c r="X252" s="107">
        <f>IF(N252/100&lt;20, 30,IF(N252/100&lt;40,30+5/20*(N252/100-20),IF(N252/100&lt;120, 35+5/80*(N252/100-40), IF(N252/100&lt;200, 40+5/80*(N252/100-120),45))))</f>
        <v/>
      </c>
    </row>
    <row r="253">
      <c r="A253" t="n">
        <v>5</v>
      </c>
      <c r="B253" t="n">
        <v>6.233</v>
      </c>
      <c r="C253" t="n">
        <v>23</v>
      </c>
      <c r="D253" t="n">
        <v>41</v>
      </c>
      <c r="E253" s="102" t="n">
        <v>0.8</v>
      </c>
      <c r="F253" s="102">
        <f>IF(C253=0,1,ABS(C253))</f>
        <v/>
      </c>
      <c r="G253" s="102">
        <f>+B253*1000+D253*(1-E253)</f>
        <v/>
      </c>
      <c r="H253" s="102">
        <f>+A254-A253</f>
        <v/>
      </c>
      <c r="I253" s="102">
        <f>+A253+H253/2</f>
        <v/>
      </c>
      <c r="J253" s="102">
        <f>IF(I253&lt;$B$1,17,19)</f>
        <v/>
      </c>
      <c r="K253" s="102">
        <f>+J253*I253</f>
        <v/>
      </c>
      <c r="L253" s="102">
        <f>IF(I253&lt;$B$1,0,9.81*(I253-$B$1))</f>
        <v/>
      </c>
      <c r="M253" s="105">
        <f>+K253-L253</f>
        <v/>
      </c>
      <c r="N253" s="105">
        <f>AVERAGE(B253:B254)*1000</f>
        <v/>
      </c>
      <c r="O253" s="105">
        <f>AVERAGE(G253:G254)</f>
        <v/>
      </c>
      <c r="P253" s="105">
        <f>AVERAGE(F253:F254)</f>
        <v/>
      </c>
      <c r="Q253" s="105">
        <f>AVERAGE(D253:D254)</f>
        <v/>
      </c>
      <c r="R253" s="106">
        <f>(O253-K253)/M253</f>
        <v/>
      </c>
      <c r="S253" s="105">
        <f>+P253/(O253-K253)*100</f>
        <v/>
      </c>
      <c r="T253" s="105">
        <f>+SQRT((3.47-LOG(R253))^2+(1.22+LOG(S253))^2)</f>
        <v/>
      </c>
      <c r="U253" s="39">
        <f>(IF(T253&lt;1.31, "gravelly sand to dense sand", IF(T253&lt;2.05, "sands", IF(T253&lt;2.6, "sand mixtures", IF(T253&lt;2.95, "silt mixtures", IF(T253&lt;3.6, "clays","organic clay"))))))</f>
        <v/>
      </c>
      <c r="V253" s="107">
        <f>DEGREES(ATAN(0.373*(LOG(O253/M253)+0.29)))</f>
        <v/>
      </c>
      <c r="W253" s="107">
        <f>17.6+11*LOG(R253)</f>
        <v/>
      </c>
      <c r="X253" s="107">
        <f>IF(N253/100&lt;20, 30,IF(N253/100&lt;40,30+5/20*(N253/100-20),IF(N253/100&lt;120, 35+5/80*(N253/100-40), IF(N253/100&lt;200, 40+5/80*(N253/100-120),45))))</f>
        <v/>
      </c>
    </row>
    <row r="254">
      <c r="A254" t="n">
        <v>5.02</v>
      </c>
      <c r="B254" t="n">
        <v>6.555</v>
      </c>
      <c r="C254" t="n">
        <v>21</v>
      </c>
      <c r="D254" t="n">
        <v>41</v>
      </c>
      <c r="E254" s="102" t="n">
        <v>0.8</v>
      </c>
      <c r="F254" s="102">
        <f>IF(C254=0,1,ABS(C254))</f>
        <v/>
      </c>
      <c r="G254" s="102">
        <f>+B254*1000+D254*(1-E254)</f>
        <v/>
      </c>
      <c r="H254" s="102">
        <f>+A255-A254</f>
        <v/>
      </c>
      <c r="I254" s="102">
        <f>+A254+H254/2</f>
        <v/>
      </c>
      <c r="J254" s="102">
        <f>IF(I254&lt;$B$1,17,19)</f>
        <v/>
      </c>
      <c r="K254" s="102">
        <f>+J254*I254</f>
        <v/>
      </c>
      <c r="L254" s="102">
        <f>IF(I254&lt;$B$1,0,9.81*(I254-$B$1))</f>
        <v/>
      </c>
      <c r="M254" s="105">
        <f>+K254-L254</f>
        <v/>
      </c>
      <c r="N254" s="105">
        <f>AVERAGE(B254:B255)*1000</f>
        <v/>
      </c>
      <c r="O254" s="105">
        <f>AVERAGE(G254:G255)</f>
        <v/>
      </c>
      <c r="P254" s="105">
        <f>AVERAGE(F254:F255)</f>
        <v/>
      </c>
      <c r="Q254" s="105">
        <f>AVERAGE(D254:D255)</f>
        <v/>
      </c>
      <c r="R254" s="106">
        <f>(O254-K254)/M254</f>
        <v/>
      </c>
      <c r="S254" s="105">
        <f>+P254/(O254-K254)*100</f>
        <v/>
      </c>
      <c r="T254" s="105">
        <f>+SQRT((3.47-LOG(R254))^2+(1.22+LOG(S254))^2)</f>
        <v/>
      </c>
      <c r="U254" s="39">
        <f>(IF(T254&lt;1.31, "gravelly sand to dense sand", IF(T254&lt;2.05, "sands", IF(T254&lt;2.6, "sand mixtures", IF(T254&lt;2.95, "silt mixtures", IF(T254&lt;3.6, "clays","organic clay"))))))</f>
        <v/>
      </c>
      <c r="V254" s="107">
        <f>DEGREES(ATAN(0.373*(LOG(O254/M254)+0.29)))</f>
        <v/>
      </c>
      <c r="W254" s="107">
        <f>17.6+11*LOG(R254)</f>
        <v/>
      </c>
      <c r="X254" s="107">
        <f>IF(N254/100&lt;20, 30,IF(N254/100&lt;40,30+5/20*(N254/100-20),IF(N254/100&lt;120, 35+5/80*(N254/100-40), IF(N254/100&lt;200, 40+5/80*(N254/100-120),45))))</f>
        <v/>
      </c>
    </row>
    <row r="255">
      <c r="A255" t="n">
        <v>5.04</v>
      </c>
      <c r="B255" t="n">
        <v>7.066</v>
      </c>
      <c r="C255" t="n">
        <v>18</v>
      </c>
      <c r="D255" t="n">
        <v>41</v>
      </c>
      <c r="E255" s="102" t="n">
        <v>0.8</v>
      </c>
      <c r="F255" s="102">
        <f>IF(C255=0,1,ABS(C255))</f>
        <v/>
      </c>
      <c r="G255" s="102">
        <f>+B255*1000+D255*(1-E255)</f>
        <v/>
      </c>
      <c r="H255" s="102">
        <f>+A256-A255</f>
        <v/>
      </c>
      <c r="I255" s="102">
        <f>+A255+H255/2</f>
        <v/>
      </c>
      <c r="J255" s="102">
        <f>IF(I255&lt;$B$1,17,19)</f>
        <v/>
      </c>
      <c r="K255" s="102">
        <f>+J255*I255</f>
        <v/>
      </c>
      <c r="L255" s="102">
        <f>IF(I255&lt;$B$1,0,9.81*(I255-$B$1))</f>
        <v/>
      </c>
      <c r="M255" s="105">
        <f>+K255-L255</f>
        <v/>
      </c>
      <c r="N255" s="105">
        <f>AVERAGE(B255:B256)*1000</f>
        <v/>
      </c>
      <c r="O255" s="105">
        <f>AVERAGE(G255:G256)</f>
        <v/>
      </c>
      <c r="P255" s="105">
        <f>AVERAGE(F255:F256)</f>
        <v/>
      </c>
      <c r="Q255" s="105">
        <f>AVERAGE(D255:D256)</f>
        <v/>
      </c>
      <c r="R255" s="106">
        <f>(O255-K255)/M255</f>
        <v/>
      </c>
      <c r="S255" s="105">
        <f>+P255/(O255-K255)*100</f>
        <v/>
      </c>
      <c r="T255" s="105">
        <f>+SQRT((3.47-LOG(R255))^2+(1.22+LOG(S255))^2)</f>
        <v/>
      </c>
      <c r="U255" s="39">
        <f>(IF(T255&lt;1.31, "gravelly sand to dense sand", IF(T255&lt;2.05, "sands", IF(T255&lt;2.6, "sand mixtures", IF(T255&lt;2.95, "silt mixtures", IF(T255&lt;3.6, "clays","organic clay"))))))</f>
        <v/>
      </c>
      <c r="V255" s="107">
        <f>DEGREES(ATAN(0.373*(LOG(O255/M255)+0.29)))</f>
        <v/>
      </c>
      <c r="W255" s="107">
        <f>17.6+11*LOG(R255)</f>
        <v/>
      </c>
      <c r="X255" s="107">
        <f>IF(N255/100&lt;20, 30,IF(N255/100&lt;40,30+5/20*(N255/100-20),IF(N255/100&lt;120, 35+5/80*(N255/100-40), IF(N255/100&lt;200, 40+5/80*(N255/100-120),45))))</f>
        <v/>
      </c>
    </row>
    <row r="256">
      <c r="A256" t="n">
        <v>5.06</v>
      </c>
      <c r="B256" t="n">
        <v>7.218</v>
      </c>
      <c r="C256" t="n">
        <v>13</v>
      </c>
      <c r="D256" t="n">
        <v>41</v>
      </c>
      <c r="E256" s="102" t="n">
        <v>0.8</v>
      </c>
      <c r="F256" s="102">
        <f>IF(C256=0,1,ABS(C256))</f>
        <v/>
      </c>
      <c r="G256" s="102">
        <f>+B256*1000+D256*(1-E256)</f>
        <v/>
      </c>
      <c r="H256" s="102">
        <f>+A257-A256</f>
        <v/>
      </c>
      <c r="I256" s="102">
        <f>+A256+H256/2</f>
        <v/>
      </c>
      <c r="J256" s="102">
        <f>IF(I256&lt;$B$1,17,19)</f>
        <v/>
      </c>
      <c r="K256" s="102">
        <f>+J256*I256</f>
        <v/>
      </c>
      <c r="L256" s="102">
        <f>IF(I256&lt;$B$1,0,9.81*(I256-$B$1))</f>
        <v/>
      </c>
      <c r="M256" s="105">
        <f>+K256-L256</f>
        <v/>
      </c>
      <c r="N256" s="105">
        <f>AVERAGE(B256:B257)*1000</f>
        <v/>
      </c>
      <c r="O256" s="105">
        <f>AVERAGE(G256:G257)</f>
        <v/>
      </c>
      <c r="P256" s="105">
        <f>AVERAGE(F256:F257)</f>
        <v/>
      </c>
      <c r="Q256" s="105">
        <f>AVERAGE(D256:D257)</f>
        <v/>
      </c>
      <c r="R256" s="106">
        <f>(O256-K256)/M256</f>
        <v/>
      </c>
      <c r="S256" s="105">
        <f>+P256/(O256-K256)*100</f>
        <v/>
      </c>
      <c r="T256" s="105">
        <f>+SQRT((3.47-LOG(R256))^2+(1.22+LOG(S256))^2)</f>
        <v/>
      </c>
      <c r="U256" s="39">
        <f>(IF(T256&lt;1.31, "gravelly sand to dense sand", IF(T256&lt;2.05, "sands", IF(T256&lt;2.6, "sand mixtures", IF(T256&lt;2.95, "silt mixtures", IF(T256&lt;3.6, "clays","organic clay"))))))</f>
        <v/>
      </c>
      <c r="V256" s="107">
        <f>DEGREES(ATAN(0.373*(LOG(O256/M256)+0.29)))</f>
        <v/>
      </c>
      <c r="W256" s="107">
        <f>17.6+11*LOG(R256)</f>
        <v/>
      </c>
      <c r="X256" s="107">
        <f>IF(N256/100&lt;20, 30,IF(N256/100&lt;40,30+5/20*(N256/100-20),IF(N256/100&lt;120, 35+5/80*(N256/100-40), IF(N256/100&lt;200, 40+5/80*(N256/100-120),45))))</f>
        <v/>
      </c>
    </row>
    <row r="257">
      <c r="A257" t="n">
        <v>5.08</v>
      </c>
      <c r="B257" t="n">
        <v>7.218</v>
      </c>
      <c r="C257" t="n">
        <v>15</v>
      </c>
      <c r="D257" t="n">
        <v>38</v>
      </c>
      <c r="E257" s="102" t="n">
        <v>0.8</v>
      </c>
      <c r="F257" s="102">
        <f>IF(C257=0,1,ABS(C257))</f>
        <v/>
      </c>
      <c r="G257" s="102">
        <f>+B257*1000+D257*(1-E257)</f>
        <v/>
      </c>
      <c r="H257" s="102">
        <f>+A258-A257</f>
        <v/>
      </c>
      <c r="I257" s="102">
        <f>+A257+H257/2</f>
        <v/>
      </c>
      <c r="J257" s="102">
        <f>IF(I257&lt;$B$1,17,19)</f>
        <v/>
      </c>
      <c r="K257" s="102">
        <f>+J257*I257</f>
        <v/>
      </c>
      <c r="L257" s="102">
        <f>IF(I257&lt;$B$1,0,9.81*(I257-$B$1))</f>
        <v/>
      </c>
      <c r="M257" s="105">
        <f>+K257-L257</f>
        <v/>
      </c>
      <c r="N257" s="105">
        <f>AVERAGE(B257:B258)*1000</f>
        <v/>
      </c>
      <c r="O257" s="105">
        <f>AVERAGE(G257:G258)</f>
        <v/>
      </c>
      <c r="P257" s="105">
        <f>AVERAGE(F257:F258)</f>
        <v/>
      </c>
      <c r="Q257" s="105">
        <f>AVERAGE(D257:D258)</f>
        <v/>
      </c>
      <c r="R257" s="106">
        <f>(O257-K257)/M257</f>
        <v/>
      </c>
      <c r="S257" s="105">
        <f>+P257/(O257-K257)*100</f>
        <v/>
      </c>
      <c r="T257" s="105">
        <f>+SQRT((3.47-LOG(R257))^2+(1.22+LOG(S257))^2)</f>
        <v/>
      </c>
      <c r="U257" s="39">
        <f>(IF(T257&lt;1.31, "gravelly sand to dense sand", IF(T257&lt;2.05, "sands", IF(T257&lt;2.6, "sand mixtures", IF(T257&lt;2.95, "silt mixtures", IF(T257&lt;3.6, "clays","organic clay"))))))</f>
        <v/>
      </c>
      <c r="V257" s="107">
        <f>DEGREES(ATAN(0.373*(LOG(O257/M257)+0.29)))</f>
        <v/>
      </c>
      <c r="W257" s="107">
        <f>17.6+11*LOG(R257)</f>
        <v/>
      </c>
      <c r="X257" s="107">
        <f>IF(N257/100&lt;20, 30,IF(N257/100&lt;40,30+5/20*(N257/100-20),IF(N257/100&lt;120, 35+5/80*(N257/100-40), IF(N257/100&lt;200, 40+5/80*(N257/100-120),45))))</f>
        <v/>
      </c>
    </row>
    <row r="258">
      <c r="A258" t="n">
        <v>5.1</v>
      </c>
      <c r="B258" t="n">
        <v>7.18</v>
      </c>
      <c r="C258" t="n">
        <v>18</v>
      </c>
      <c r="D258" t="n">
        <v>38</v>
      </c>
      <c r="E258" s="102" t="n">
        <v>0.8</v>
      </c>
      <c r="F258" s="102">
        <f>IF(C258=0,1,ABS(C258))</f>
        <v/>
      </c>
      <c r="G258" s="102">
        <f>+B258*1000+D258*(1-E258)</f>
        <v/>
      </c>
      <c r="H258" s="102">
        <f>+A259-A258</f>
        <v/>
      </c>
      <c r="I258" s="102">
        <f>+A258+H258/2</f>
        <v/>
      </c>
      <c r="J258" s="102">
        <f>IF(I258&lt;$B$1,17,19)</f>
        <v/>
      </c>
      <c r="K258" s="102">
        <f>+J258*I258</f>
        <v/>
      </c>
      <c r="L258" s="102">
        <f>IF(I258&lt;$B$1,0,9.81*(I258-$B$1))</f>
        <v/>
      </c>
      <c r="M258" s="105">
        <f>+K258-L258</f>
        <v/>
      </c>
      <c r="N258" s="105">
        <f>AVERAGE(B258:B259)*1000</f>
        <v/>
      </c>
      <c r="O258" s="105">
        <f>AVERAGE(G258:G259)</f>
        <v/>
      </c>
      <c r="P258" s="105">
        <f>AVERAGE(F258:F259)</f>
        <v/>
      </c>
      <c r="Q258" s="105">
        <f>AVERAGE(D258:D259)</f>
        <v/>
      </c>
      <c r="R258" s="106">
        <f>(O258-K258)/M258</f>
        <v/>
      </c>
      <c r="S258" s="105">
        <f>+P258/(O258-K258)*100</f>
        <v/>
      </c>
      <c r="T258" s="105">
        <f>+SQRT((3.47-LOG(R258))^2+(1.22+LOG(S258))^2)</f>
        <v/>
      </c>
      <c r="U258" s="39">
        <f>(IF(T258&lt;1.31, "gravelly sand to dense sand", IF(T258&lt;2.05, "sands", IF(T258&lt;2.6, "sand mixtures", IF(T258&lt;2.95, "silt mixtures", IF(T258&lt;3.6, "clays","organic clay"))))))</f>
        <v/>
      </c>
      <c r="V258" s="107">
        <f>DEGREES(ATAN(0.373*(LOG(O258/M258)+0.29)))</f>
        <v/>
      </c>
      <c r="W258" s="107">
        <f>17.6+11*LOG(R258)</f>
        <v/>
      </c>
      <c r="X258" s="107">
        <f>IF(N258/100&lt;20, 30,IF(N258/100&lt;40,30+5/20*(N258/100-20),IF(N258/100&lt;120, 35+5/80*(N258/100-40), IF(N258/100&lt;200, 40+5/80*(N258/100-120),45))))</f>
        <v/>
      </c>
    </row>
    <row r="259">
      <c r="A259" t="n">
        <v>5.12</v>
      </c>
      <c r="B259" t="n">
        <v>7.085</v>
      </c>
      <c r="C259" t="n">
        <v>20</v>
      </c>
      <c r="D259" t="n">
        <v>38</v>
      </c>
      <c r="E259" s="102" t="n">
        <v>0.8</v>
      </c>
      <c r="F259" s="102">
        <f>IF(C259=0,1,ABS(C259))</f>
        <v/>
      </c>
      <c r="G259" s="102">
        <f>+B259*1000+D259*(1-E259)</f>
        <v/>
      </c>
      <c r="H259" s="102">
        <f>+A260-A259</f>
        <v/>
      </c>
      <c r="I259" s="102">
        <f>+A259+H259/2</f>
        <v/>
      </c>
      <c r="J259" s="102">
        <f>IF(I259&lt;$B$1,17,19)</f>
        <v/>
      </c>
      <c r="K259" s="102">
        <f>+J259*I259</f>
        <v/>
      </c>
      <c r="L259" s="102">
        <f>IF(I259&lt;$B$1,0,9.81*(I259-$B$1))</f>
        <v/>
      </c>
      <c r="M259" s="105">
        <f>+K259-L259</f>
        <v/>
      </c>
      <c r="N259" s="105">
        <f>AVERAGE(B259:B260)*1000</f>
        <v/>
      </c>
      <c r="O259" s="105">
        <f>AVERAGE(G259:G260)</f>
        <v/>
      </c>
      <c r="P259" s="105">
        <f>AVERAGE(F259:F260)</f>
        <v/>
      </c>
      <c r="Q259" s="105">
        <f>AVERAGE(D259:D260)</f>
        <v/>
      </c>
      <c r="R259" s="106">
        <f>(O259-K259)/M259</f>
        <v/>
      </c>
      <c r="S259" s="105">
        <f>+P259/(O259-K259)*100</f>
        <v/>
      </c>
      <c r="T259" s="105">
        <f>+SQRT((3.47-LOG(R259))^2+(1.22+LOG(S259))^2)</f>
        <v/>
      </c>
      <c r="U259" s="39">
        <f>(IF(T259&lt;1.31, "gravelly sand to dense sand", IF(T259&lt;2.05, "sands", IF(T259&lt;2.6, "sand mixtures", IF(T259&lt;2.95, "silt mixtures", IF(T259&lt;3.6, "clays","organic clay"))))))</f>
        <v/>
      </c>
      <c r="V259" s="107">
        <f>DEGREES(ATAN(0.373*(LOG(O259/M259)+0.29)))</f>
        <v/>
      </c>
      <c r="W259" s="107">
        <f>17.6+11*LOG(R259)</f>
        <v/>
      </c>
      <c r="X259" s="107">
        <f>IF(N259/100&lt;20, 30,IF(N259/100&lt;40,30+5/20*(N259/100-20),IF(N259/100&lt;120, 35+5/80*(N259/100-40), IF(N259/100&lt;200, 40+5/80*(N259/100-120),45))))</f>
        <v/>
      </c>
    </row>
    <row r="260">
      <c r="A260" t="n">
        <v>5.14</v>
      </c>
      <c r="B260" t="n">
        <v>7.028</v>
      </c>
      <c r="C260" t="n">
        <v>27</v>
      </c>
      <c r="D260" t="n">
        <v>40</v>
      </c>
      <c r="E260" s="102" t="n">
        <v>0.8</v>
      </c>
      <c r="F260" s="102">
        <f>IF(C260=0,1,ABS(C260))</f>
        <v/>
      </c>
      <c r="G260" s="102">
        <f>+B260*1000+D260*(1-E260)</f>
        <v/>
      </c>
      <c r="H260" s="102">
        <f>+A261-A260</f>
        <v/>
      </c>
      <c r="I260" s="102">
        <f>+A260+H260/2</f>
        <v/>
      </c>
      <c r="J260" s="102">
        <f>IF(I260&lt;$B$1,17,19)</f>
        <v/>
      </c>
      <c r="K260" s="102">
        <f>+J260*I260</f>
        <v/>
      </c>
      <c r="L260" s="102">
        <f>IF(I260&lt;$B$1,0,9.81*(I260-$B$1))</f>
        <v/>
      </c>
      <c r="M260" s="105">
        <f>+K260-L260</f>
        <v/>
      </c>
      <c r="N260" s="105">
        <f>AVERAGE(B260:B261)*1000</f>
        <v/>
      </c>
      <c r="O260" s="105">
        <f>AVERAGE(G260:G261)</f>
        <v/>
      </c>
      <c r="P260" s="105">
        <f>AVERAGE(F260:F261)</f>
        <v/>
      </c>
      <c r="Q260" s="105">
        <f>AVERAGE(D260:D261)</f>
        <v/>
      </c>
      <c r="R260" s="106">
        <f>(O260-K260)/M260</f>
        <v/>
      </c>
      <c r="S260" s="105">
        <f>+P260/(O260-K260)*100</f>
        <v/>
      </c>
      <c r="T260" s="105">
        <f>+SQRT((3.47-LOG(R260))^2+(1.22+LOG(S260))^2)</f>
        <v/>
      </c>
      <c r="U260" s="39">
        <f>(IF(T260&lt;1.31, "gravelly sand to dense sand", IF(T260&lt;2.05, "sands", IF(T260&lt;2.6, "sand mixtures", IF(T260&lt;2.95, "silt mixtures", IF(T260&lt;3.6, "clays","organic clay"))))))</f>
        <v/>
      </c>
      <c r="V260" s="107">
        <f>DEGREES(ATAN(0.373*(LOG(O260/M260)+0.29)))</f>
        <v/>
      </c>
      <c r="W260" s="107">
        <f>17.6+11*LOG(R260)</f>
        <v/>
      </c>
      <c r="X260" s="107">
        <f>IF(N260/100&lt;20, 30,IF(N260/100&lt;40,30+5/20*(N260/100-20),IF(N260/100&lt;120, 35+5/80*(N260/100-40), IF(N260/100&lt;200, 40+5/80*(N260/100-120),45))))</f>
        <v/>
      </c>
    </row>
    <row r="261">
      <c r="A261" t="n">
        <v>5.16</v>
      </c>
      <c r="B261" t="n">
        <v>1.951</v>
      </c>
      <c r="C261" t="n">
        <v>21</v>
      </c>
      <c r="D261" t="n">
        <v>38</v>
      </c>
      <c r="E261" s="102" t="n">
        <v>0.8</v>
      </c>
      <c r="F261" s="102">
        <f>IF(C261=0,1,ABS(C261))</f>
        <v/>
      </c>
      <c r="G261" s="102">
        <f>+B261*1000+D261*(1-E261)</f>
        <v/>
      </c>
      <c r="H261" s="102">
        <f>+A262-A261</f>
        <v/>
      </c>
      <c r="I261" s="102">
        <f>+A261+H261/2</f>
        <v/>
      </c>
      <c r="J261" s="102">
        <f>IF(I261&lt;$B$1,17,19)</f>
        <v/>
      </c>
      <c r="K261" s="102">
        <f>+J261*I261</f>
        <v/>
      </c>
      <c r="L261" s="102">
        <f>IF(I261&lt;$B$1,0,9.81*(I261-$B$1))</f>
        <v/>
      </c>
      <c r="M261" s="105">
        <f>+K261-L261</f>
        <v/>
      </c>
      <c r="N261" s="105">
        <f>AVERAGE(B261:B262)*1000</f>
        <v/>
      </c>
      <c r="O261" s="105">
        <f>AVERAGE(G261:G262)</f>
        <v/>
      </c>
      <c r="P261" s="105">
        <f>AVERAGE(F261:F262)</f>
        <v/>
      </c>
      <c r="Q261" s="105">
        <f>AVERAGE(D261:D262)</f>
        <v/>
      </c>
      <c r="R261" s="106">
        <f>(O261-K261)/M261</f>
        <v/>
      </c>
      <c r="S261" s="105">
        <f>+P261/(O261-K261)*100</f>
        <v/>
      </c>
      <c r="T261" s="105">
        <f>+SQRT((3.47-LOG(R261))^2+(1.22+LOG(S261))^2)</f>
        <v/>
      </c>
      <c r="U261" s="39">
        <f>(IF(T261&lt;1.31, "gravelly sand to dense sand", IF(T261&lt;2.05, "sands", IF(T261&lt;2.6, "sand mixtures", IF(T261&lt;2.95, "silt mixtures", IF(T261&lt;3.6, "clays","organic clay"))))))</f>
        <v/>
      </c>
      <c r="V261" s="107">
        <f>DEGREES(ATAN(0.373*(LOG(O261/M261)+0.29)))</f>
        <v/>
      </c>
      <c r="W261" s="107">
        <f>17.6+11*LOG(R261)</f>
        <v/>
      </c>
      <c r="X261" s="107">
        <f>IF(N261/100&lt;20, 30,IF(N261/100&lt;40,30+5/20*(N261/100-20),IF(N261/100&lt;120, 35+5/80*(N261/100-40), IF(N261/100&lt;200, 40+5/80*(N261/100-120),45))))</f>
        <v/>
      </c>
    </row>
    <row r="262">
      <c r="A262" t="n">
        <v>5.18</v>
      </c>
      <c r="B262" t="n">
        <v>6.138</v>
      </c>
      <c r="C262" t="n">
        <v>19</v>
      </c>
      <c r="D262" t="n">
        <v>40</v>
      </c>
      <c r="E262" s="102" t="n">
        <v>0.8</v>
      </c>
      <c r="F262" s="102">
        <f>IF(C262=0,1,ABS(C262))</f>
        <v/>
      </c>
      <c r="G262" s="102">
        <f>+B262*1000+D262*(1-E262)</f>
        <v/>
      </c>
      <c r="H262" s="102">
        <f>+A263-A262</f>
        <v/>
      </c>
      <c r="I262" s="102">
        <f>+A262+H262/2</f>
        <v/>
      </c>
      <c r="J262" s="102">
        <f>IF(I262&lt;$B$1,17,19)</f>
        <v/>
      </c>
      <c r="K262" s="102">
        <f>+J262*I262</f>
        <v/>
      </c>
      <c r="L262" s="102">
        <f>IF(I262&lt;$B$1,0,9.81*(I262-$B$1))</f>
        <v/>
      </c>
      <c r="M262" s="105">
        <f>+K262-L262</f>
        <v/>
      </c>
      <c r="N262" s="105">
        <f>AVERAGE(B262:B263)*1000</f>
        <v/>
      </c>
      <c r="O262" s="105">
        <f>AVERAGE(G262:G263)</f>
        <v/>
      </c>
      <c r="P262" s="105">
        <f>AVERAGE(F262:F263)</f>
        <v/>
      </c>
      <c r="Q262" s="105">
        <f>AVERAGE(D262:D263)</f>
        <v/>
      </c>
      <c r="R262" s="106">
        <f>(O262-K262)/M262</f>
        <v/>
      </c>
      <c r="S262" s="105">
        <f>+P262/(O262-K262)*100</f>
        <v/>
      </c>
      <c r="T262" s="105">
        <f>+SQRT((3.47-LOG(R262))^2+(1.22+LOG(S262))^2)</f>
        <v/>
      </c>
      <c r="U262" s="39">
        <f>(IF(T262&lt;1.31, "gravelly sand to dense sand", IF(T262&lt;2.05, "sands", IF(T262&lt;2.6, "sand mixtures", IF(T262&lt;2.95, "silt mixtures", IF(T262&lt;3.6, "clays","organic clay"))))))</f>
        <v/>
      </c>
      <c r="V262" s="107">
        <f>DEGREES(ATAN(0.373*(LOG(O262/M262)+0.29)))</f>
        <v/>
      </c>
      <c r="W262" s="107">
        <f>17.6+11*LOG(R262)</f>
        <v/>
      </c>
      <c r="X262" s="107">
        <f>IF(N262/100&lt;20, 30,IF(N262/100&lt;40,30+5/20*(N262/100-20),IF(N262/100&lt;120, 35+5/80*(N262/100-40), IF(N262/100&lt;200, 40+5/80*(N262/100-120),45))))</f>
        <v/>
      </c>
    </row>
    <row r="263">
      <c r="A263" t="n">
        <v>5.2</v>
      </c>
      <c r="B263" t="n">
        <v>5.759</v>
      </c>
      <c r="C263" t="n">
        <v>21</v>
      </c>
      <c r="D263" t="n">
        <v>37</v>
      </c>
      <c r="E263" s="102" t="n">
        <v>0.8</v>
      </c>
      <c r="F263" s="102">
        <f>IF(C263=0,1,ABS(C263))</f>
        <v/>
      </c>
      <c r="G263" s="102">
        <f>+B263*1000+D263*(1-E263)</f>
        <v/>
      </c>
      <c r="H263" s="102">
        <f>+A264-A263</f>
        <v/>
      </c>
      <c r="I263" s="102">
        <f>+A263+H263/2</f>
        <v/>
      </c>
      <c r="J263" s="102">
        <f>IF(I263&lt;$B$1,17,19)</f>
        <v/>
      </c>
      <c r="K263" s="102">
        <f>+J263*I263</f>
        <v/>
      </c>
      <c r="L263" s="102">
        <f>IF(I263&lt;$B$1,0,9.81*(I263-$B$1))</f>
        <v/>
      </c>
      <c r="M263" s="105">
        <f>+K263-L263</f>
        <v/>
      </c>
      <c r="N263" s="105">
        <f>AVERAGE(B263:B264)*1000</f>
        <v/>
      </c>
      <c r="O263" s="105">
        <f>AVERAGE(G263:G264)</f>
        <v/>
      </c>
      <c r="P263" s="105">
        <f>AVERAGE(F263:F264)</f>
        <v/>
      </c>
      <c r="Q263" s="105">
        <f>AVERAGE(D263:D264)</f>
        <v/>
      </c>
      <c r="R263" s="106">
        <f>(O263-K263)/M263</f>
        <v/>
      </c>
      <c r="S263" s="105">
        <f>+P263/(O263-K263)*100</f>
        <v/>
      </c>
      <c r="T263" s="105">
        <f>+SQRT((3.47-LOG(R263))^2+(1.22+LOG(S263))^2)</f>
        <v/>
      </c>
      <c r="U263" s="39">
        <f>(IF(T263&lt;1.31, "gravelly sand to dense sand", IF(T263&lt;2.05, "sands", IF(T263&lt;2.6, "sand mixtures", IF(T263&lt;2.95, "silt mixtures", IF(T263&lt;3.6, "clays","organic clay"))))))</f>
        <v/>
      </c>
      <c r="V263" s="107">
        <f>DEGREES(ATAN(0.373*(LOG(O263/M263)+0.29)))</f>
        <v/>
      </c>
      <c r="W263" s="107">
        <f>17.6+11*LOG(R263)</f>
        <v/>
      </c>
      <c r="X263" s="107">
        <f>IF(N263/100&lt;20, 30,IF(N263/100&lt;40,30+5/20*(N263/100-20),IF(N263/100&lt;120, 35+5/80*(N263/100-40), IF(N263/100&lt;200, 40+5/80*(N263/100-120),45))))</f>
        <v/>
      </c>
    </row>
    <row r="264">
      <c r="A264" t="n">
        <v>5.22</v>
      </c>
      <c r="B264" t="n">
        <v>5.361</v>
      </c>
      <c r="C264" t="n">
        <v>26</v>
      </c>
      <c r="D264" t="n">
        <v>37</v>
      </c>
      <c r="E264" s="102" t="n">
        <v>0.8</v>
      </c>
      <c r="F264" s="102">
        <f>IF(C264=0,1,ABS(C264))</f>
        <v/>
      </c>
      <c r="G264" s="102">
        <f>+B264*1000+D264*(1-E264)</f>
        <v/>
      </c>
      <c r="H264" s="102">
        <f>+A265-A264</f>
        <v/>
      </c>
      <c r="I264" s="102">
        <f>+A264+H264/2</f>
        <v/>
      </c>
      <c r="J264" s="102">
        <f>IF(I264&lt;$B$1,17,19)</f>
        <v/>
      </c>
      <c r="K264" s="102">
        <f>+J264*I264</f>
        <v/>
      </c>
      <c r="L264" s="102">
        <f>IF(I264&lt;$B$1,0,9.81*(I264-$B$1))</f>
        <v/>
      </c>
      <c r="M264" s="105">
        <f>+K264-L264</f>
        <v/>
      </c>
      <c r="N264" s="105">
        <f>AVERAGE(B264:B265)*1000</f>
        <v/>
      </c>
      <c r="O264" s="105">
        <f>AVERAGE(G264:G265)</f>
        <v/>
      </c>
      <c r="P264" s="105">
        <f>AVERAGE(F264:F265)</f>
        <v/>
      </c>
      <c r="Q264" s="105">
        <f>AVERAGE(D264:D265)</f>
        <v/>
      </c>
      <c r="R264" s="106">
        <f>(O264-K264)/M264</f>
        <v/>
      </c>
      <c r="S264" s="105">
        <f>+P264/(O264-K264)*100</f>
        <v/>
      </c>
      <c r="T264" s="105">
        <f>+SQRT((3.47-LOG(R264))^2+(1.22+LOG(S264))^2)</f>
        <v/>
      </c>
      <c r="U264" s="39">
        <f>(IF(T264&lt;1.31, "gravelly sand to dense sand", IF(T264&lt;2.05, "sands", IF(T264&lt;2.6, "sand mixtures", IF(T264&lt;2.95, "silt mixtures", IF(T264&lt;3.6, "clays","organic clay"))))))</f>
        <v/>
      </c>
      <c r="V264" s="107">
        <f>DEGREES(ATAN(0.373*(LOG(O264/M264)+0.29)))</f>
        <v/>
      </c>
      <c r="W264" s="107">
        <f>17.6+11*LOG(R264)</f>
        <v/>
      </c>
      <c r="X264" s="107">
        <f>IF(N264/100&lt;20, 30,IF(N264/100&lt;40,30+5/20*(N264/100-20),IF(N264/100&lt;120, 35+5/80*(N264/100-40), IF(N264/100&lt;200, 40+5/80*(N264/100-120),45))))</f>
        <v/>
      </c>
    </row>
    <row r="265">
      <c r="A265" t="n">
        <v>5.24</v>
      </c>
      <c r="B265" t="n">
        <v>4.528</v>
      </c>
      <c r="C265" t="n">
        <v>29</v>
      </c>
      <c r="D265" t="n">
        <v>36</v>
      </c>
      <c r="E265" s="102" t="n">
        <v>0.8</v>
      </c>
      <c r="F265" s="102">
        <f>IF(C265=0,1,ABS(C265))</f>
        <v/>
      </c>
      <c r="G265" s="102">
        <f>+B265*1000+D265*(1-E265)</f>
        <v/>
      </c>
      <c r="H265" s="102">
        <f>+A266-A265</f>
        <v/>
      </c>
      <c r="I265" s="102">
        <f>+A265+H265/2</f>
        <v/>
      </c>
      <c r="J265" s="102">
        <f>IF(I265&lt;$B$1,17,19)</f>
        <v/>
      </c>
      <c r="K265" s="102">
        <f>+J265*I265</f>
        <v/>
      </c>
      <c r="L265" s="102">
        <f>IF(I265&lt;$B$1,0,9.81*(I265-$B$1))</f>
        <v/>
      </c>
      <c r="M265" s="105">
        <f>+K265-L265</f>
        <v/>
      </c>
      <c r="N265" s="105">
        <f>AVERAGE(B265:B266)*1000</f>
        <v/>
      </c>
      <c r="O265" s="105">
        <f>AVERAGE(G265:G266)</f>
        <v/>
      </c>
      <c r="P265" s="105">
        <f>AVERAGE(F265:F266)</f>
        <v/>
      </c>
      <c r="Q265" s="105">
        <f>AVERAGE(D265:D266)</f>
        <v/>
      </c>
      <c r="R265" s="106">
        <f>(O265-K265)/M265</f>
        <v/>
      </c>
      <c r="S265" s="105">
        <f>+P265/(O265-K265)*100</f>
        <v/>
      </c>
      <c r="T265" s="105">
        <f>+SQRT((3.47-LOG(R265))^2+(1.22+LOG(S265))^2)</f>
        <v/>
      </c>
      <c r="U265" s="39">
        <f>(IF(T265&lt;1.31, "gravelly sand to dense sand", IF(T265&lt;2.05, "sands", IF(T265&lt;2.6, "sand mixtures", IF(T265&lt;2.95, "silt mixtures", IF(T265&lt;3.6, "clays","organic clay"))))))</f>
        <v/>
      </c>
      <c r="V265" s="107">
        <f>DEGREES(ATAN(0.373*(LOG(O265/M265)+0.29)))</f>
        <v/>
      </c>
      <c r="W265" s="107">
        <f>17.6+11*LOG(R265)</f>
        <v/>
      </c>
      <c r="X265" s="107">
        <f>IF(N265/100&lt;20, 30,IF(N265/100&lt;40,30+5/20*(N265/100-20),IF(N265/100&lt;120, 35+5/80*(N265/100-40), IF(N265/100&lt;200, 40+5/80*(N265/100-120),45))))</f>
        <v/>
      </c>
    </row>
    <row r="266">
      <c r="A266" t="n">
        <v>5.26</v>
      </c>
      <c r="B266" t="n">
        <v>3.978</v>
      </c>
      <c r="C266" t="n">
        <v>33</v>
      </c>
      <c r="D266" t="n">
        <v>34</v>
      </c>
      <c r="E266" s="102" t="n">
        <v>0.8</v>
      </c>
      <c r="F266" s="102">
        <f>IF(C266=0,1,ABS(C266))</f>
        <v/>
      </c>
      <c r="G266" s="102">
        <f>+B266*1000+D266*(1-E266)</f>
        <v/>
      </c>
      <c r="H266" s="102">
        <f>+A267-A266</f>
        <v/>
      </c>
      <c r="I266" s="102">
        <f>+A266+H266/2</f>
        <v/>
      </c>
      <c r="J266" s="102">
        <f>IF(I266&lt;$B$1,17,19)</f>
        <v/>
      </c>
      <c r="K266" s="102">
        <f>+J266*I266</f>
        <v/>
      </c>
      <c r="L266" s="102">
        <f>IF(I266&lt;$B$1,0,9.81*(I266-$B$1))</f>
        <v/>
      </c>
      <c r="M266" s="105">
        <f>+K266-L266</f>
        <v/>
      </c>
      <c r="N266" s="105">
        <f>AVERAGE(B266:B267)*1000</f>
        <v/>
      </c>
      <c r="O266" s="105">
        <f>AVERAGE(G266:G267)</f>
        <v/>
      </c>
      <c r="P266" s="105">
        <f>AVERAGE(F266:F267)</f>
        <v/>
      </c>
      <c r="Q266" s="105">
        <f>AVERAGE(D266:D267)</f>
        <v/>
      </c>
      <c r="R266" s="106">
        <f>(O266-K266)/M266</f>
        <v/>
      </c>
      <c r="S266" s="105">
        <f>+P266/(O266-K266)*100</f>
        <v/>
      </c>
      <c r="T266" s="105">
        <f>+SQRT((3.47-LOG(R266))^2+(1.22+LOG(S266))^2)</f>
        <v/>
      </c>
      <c r="U266" s="39">
        <f>(IF(T266&lt;1.31, "gravelly sand to dense sand", IF(T266&lt;2.05, "sands", IF(T266&lt;2.6, "sand mixtures", IF(T266&lt;2.95, "silt mixtures", IF(T266&lt;3.6, "clays","organic clay"))))))</f>
        <v/>
      </c>
      <c r="V266" s="107">
        <f>DEGREES(ATAN(0.373*(LOG(O266/M266)+0.29)))</f>
        <v/>
      </c>
      <c r="W266" s="107">
        <f>17.6+11*LOG(R266)</f>
        <v/>
      </c>
      <c r="X266" s="107">
        <f>IF(N266/100&lt;20, 30,IF(N266/100&lt;40,30+5/20*(N266/100-20),IF(N266/100&lt;120, 35+5/80*(N266/100-40), IF(N266/100&lt;200, 40+5/80*(N266/100-120),45))))</f>
        <v/>
      </c>
    </row>
    <row r="267">
      <c r="A267" t="n">
        <v>5.28</v>
      </c>
      <c r="B267" t="n">
        <v>3.277</v>
      </c>
      <c r="C267" t="n">
        <v>36</v>
      </c>
      <c r="D267" t="n">
        <v>34</v>
      </c>
      <c r="E267" s="102" t="n">
        <v>0.8</v>
      </c>
      <c r="F267" s="102">
        <f>IF(C267=0,1,ABS(C267))</f>
        <v/>
      </c>
      <c r="G267" s="102">
        <f>+B267*1000+D267*(1-E267)</f>
        <v/>
      </c>
      <c r="H267" s="102">
        <f>+A268-A267</f>
        <v/>
      </c>
      <c r="I267" s="102">
        <f>+A267+H267/2</f>
        <v/>
      </c>
      <c r="J267" s="102">
        <f>IF(I267&lt;$B$1,17,19)</f>
        <v/>
      </c>
      <c r="K267" s="102">
        <f>+J267*I267</f>
        <v/>
      </c>
      <c r="L267" s="102">
        <f>IF(I267&lt;$B$1,0,9.81*(I267-$B$1))</f>
        <v/>
      </c>
      <c r="M267" s="105">
        <f>+K267-L267</f>
        <v/>
      </c>
      <c r="N267" s="105">
        <f>AVERAGE(B267:B268)*1000</f>
        <v/>
      </c>
      <c r="O267" s="105">
        <f>AVERAGE(G267:G268)</f>
        <v/>
      </c>
      <c r="P267" s="105">
        <f>AVERAGE(F267:F268)</f>
        <v/>
      </c>
      <c r="Q267" s="105">
        <f>AVERAGE(D267:D268)</f>
        <v/>
      </c>
      <c r="R267" s="106">
        <f>(O267-K267)/M267</f>
        <v/>
      </c>
      <c r="S267" s="105">
        <f>+P267/(O267-K267)*100</f>
        <v/>
      </c>
      <c r="T267" s="105">
        <f>+SQRT((3.47-LOG(R267))^2+(1.22+LOG(S267))^2)</f>
        <v/>
      </c>
      <c r="U267" s="39">
        <f>(IF(T267&lt;1.31, "gravelly sand to dense sand", IF(T267&lt;2.05, "sands", IF(T267&lt;2.6, "sand mixtures", IF(T267&lt;2.95, "silt mixtures", IF(T267&lt;3.6, "clays","organic clay"))))))</f>
        <v/>
      </c>
      <c r="V267" s="107">
        <f>DEGREES(ATAN(0.373*(LOG(O267/M267)+0.29)))</f>
        <v/>
      </c>
      <c r="W267" s="107">
        <f>17.6+11*LOG(R267)</f>
        <v/>
      </c>
      <c r="X267" s="107">
        <f>IF(N267/100&lt;20, 30,IF(N267/100&lt;40,30+5/20*(N267/100-20),IF(N267/100&lt;120, 35+5/80*(N267/100-40), IF(N267/100&lt;200, 40+5/80*(N267/100-120),45))))</f>
        <v/>
      </c>
    </row>
    <row r="268">
      <c r="A268" t="n">
        <v>5.3</v>
      </c>
      <c r="B268" t="n">
        <v>1.838</v>
      </c>
      <c r="C268" t="n">
        <v>35</v>
      </c>
      <c r="D268" t="n">
        <v>32</v>
      </c>
      <c r="E268" s="102" t="n">
        <v>0.8</v>
      </c>
      <c r="F268" s="102">
        <f>IF(C268=0,1,ABS(C268))</f>
        <v/>
      </c>
      <c r="G268" s="102">
        <f>+B268*1000+D268*(1-E268)</f>
        <v/>
      </c>
      <c r="H268" s="102">
        <f>+A269-A268</f>
        <v/>
      </c>
      <c r="I268" s="102">
        <f>+A268+H268/2</f>
        <v/>
      </c>
      <c r="J268" s="102">
        <f>IF(I268&lt;$B$1,17,19)</f>
        <v/>
      </c>
      <c r="K268" s="102">
        <f>+J268*I268</f>
        <v/>
      </c>
      <c r="L268" s="102">
        <f>IF(I268&lt;$B$1,0,9.81*(I268-$B$1))</f>
        <v/>
      </c>
      <c r="M268" s="105">
        <f>+K268-L268</f>
        <v/>
      </c>
      <c r="N268" s="105">
        <f>AVERAGE(B268:B269)*1000</f>
        <v/>
      </c>
      <c r="O268" s="105">
        <f>AVERAGE(G268:G269)</f>
        <v/>
      </c>
      <c r="P268" s="105">
        <f>AVERAGE(F268:F269)</f>
        <v/>
      </c>
      <c r="Q268" s="105">
        <f>AVERAGE(D268:D269)</f>
        <v/>
      </c>
      <c r="R268" s="106">
        <f>(O268-K268)/M268</f>
        <v/>
      </c>
      <c r="S268" s="105">
        <f>+P268/(O268-K268)*100</f>
        <v/>
      </c>
      <c r="T268" s="105">
        <f>+SQRT((3.47-LOG(R268))^2+(1.22+LOG(S268))^2)</f>
        <v/>
      </c>
      <c r="U268" s="39">
        <f>(IF(T268&lt;1.31, "gravelly sand to dense sand", IF(T268&lt;2.05, "sands", IF(T268&lt;2.6, "sand mixtures", IF(T268&lt;2.95, "silt mixtures", IF(T268&lt;3.6, "clays","organic clay"))))))</f>
        <v/>
      </c>
      <c r="V268" s="107">
        <f>DEGREES(ATAN(0.373*(LOG(O268/M268)+0.29)))</f>
        <v/>
      </c>
      <c r="W268" s="107">
        <f>17.6+11*LOG(R268)</f>
        <v/>
      </c>
      <c r="X268" s="107">
        <f>IF(N268/100&lt;20, 30,IF(N268/100&lt;40,30+5/20*(N268/100-20),IF(N268/100&lt;120, 35+5/80*(N268/100-40), IF(N268/100&lt;200, 40+5/80*(N268/100-120),45))))</f>
        <v/>
      </c>
    </row>
    <row r="269">
      <c r="A269" t="n">
        <v>5.32</v>
      </c>
      <c r="B269" t="n">
        <v>1.383</v>
      </c>
      <c r="C269" t="n">
        <v>36</v>
      </c>
      <c r="D269" t="n">
        <v>27</v>
      </c>
      <c r="E269" s="102" t="n">
        <v>0.8</v>
      </c>
      <c r="F269" s="102">
        <f>IF(C269=0,1,ABS(C269))</f>
        <v/>
      </c>
      <c r="G269" s="102">
        <f>+B269*1000+D269*(1-E269)</f>
        <v/>
      </c>
      <c r="H269" s="102">
        <f>+A270-A269</f>
        <v/>
      </c>
      <c r="I269" s="102">
        <f>+A269+H269/2</f>
        <v/>
      </c>
      <c r="J269" s="102">
        <f>IF(I269&lt;$B$1,17,19)</f>
        <v/>
      </c>
      <c r="K269" s="102">
        <f>+J269*I269</f>
        <v/>
      </c>
      <c r="L269" s="102">
        <f>IF(I269&lt;$B$1,0,9.81*(I269-$B$1))</f>
        <v/>
      </c>
      <c r="M269" s="105">
        <f>+K269-L269</f>
        <v/>
      </c>
      <c r="N269" s="105">
        <f>AVERAGE(B269:B270)*1000</f>
        <v/>
      </c>
      <c r="O269" s="105">
        <f>AVERAGE(G269:G270)</f>
        <v/>
      </c>
      <c r="P269" s="105">
        <f>AVERAGE(F269:F270)</f>
        <v/>
      </c>
      <c r="Q269" s="105">
        <f>AVERAGE(D269:D270)</f>
        <v/>
      </c>
      <c r="R269" s="106">
        <f>(O269-K269)/M269</f>
        <v/>
      </c>
      <c r="S269" s="105">
        <f>+P269/(O269-K269)*100</f>
        <v/>
      </c>
      <c r="T269" s="105">
        <f>+SQRT((3.47-LOG(R269))^2+(1.22+LOG(S269))^2)</f>
        <v/>
      </c>
      <c r="U269" s="39">
        <f>(IF(T269&lt;1.31, "gravelly sand to dense sand", IF(T269&lt;2.05, "sands", IF(T269&lt;2.6, "sand mixtures", IF(T269&lt;2.95, "silt mixtures", IF(T269&lt;3.6, "clays","organic clay"))))))</f>
        <v/>
      </c>
      <c r="V269" s="107">
        <f>DEGREES(ATAN(0.373*(LOG(O269/M269)+0.29)))</f>
        <v/>
      </c>
      <c r="W269" s="107">
        <f>17.6+11*LOG(R269)</f>
        <v/>
      </c>
      <c r="X269" s="107">
        <f>IF(N269/100&lt;20, 30,IF(N269/100&lt;40,30+5/20*(N269/100-20),IF(N269/100&lt;120, 35+5/80*(N269/100-40), IF(N269/100&lt;200, 40+5/80*(N269/100-120),45))))</f>
        <v/>
      </c>
    </row>
    <row r="270">
      <c r="A270" t="n">
        <v>5.34</v>
      </c>
      <c r="B270" t="n">
        <v>1.042</v>
      </c>
      <c r="C270" t="n">
        <v>37</v>
      </c>
      <c r="D270" t="n">
        <v>26</v>
      </c>
      <c r="E270" s="102" t="n">
        <v>0.8</v>
      </c>
      <c r="F270" s="102">
        <f>IF(C270=0,1,ABS(C270))</f>
        <v/>
      </c>
      <c r="G270" s="102">
        <f>+B270*1000+D270*(1-E270)</f>
        <v/>
      </c>
      <c r="H270" s="102">
        <f>+A271-A270</f>
        <v/>
      </c>
      <c r="I270" s="102">
        <f>+A270+H270/2</f>
        <v/>
      </c>
      <c r="J270" s="102">
        <f>IF(I270&lt;$B$1,17,19)</f>
        <v/>
      </c>
      <c r="K270" s="102">
        <f>+J270*I270</f>
        <v/>
      </c>
      <c r="L270" s="102">
        <f>IF(I270&lt;$B$1,0,9.81*(I270-$B$1))</f>
        <v/>
      </c>
      <c r="M270" s="105">
        <f>+K270-L270</f>
        <v/>
      </c>
      <c r="N270" s="105">
        <f>AVERAGE(B270:B271)*1000</f>
        <v/>
      </c>
      <c r="O270" s="105">
        <f>AVERAGE(G270:G271)</f>
        <v/>
      </c>
      <c r="P270" s="105">
        <f>AVERAGE(F270:F271)</f>
        <v/>
      </c>
      <c r="Q270" s="105">
        <f>AVERAGE(D270:D271)</f>
        <v/>
      </c>
      <c r="R270" s="106">
        <f>(O270-K270)/M270</f>
        <v/>
      </c>
      <c r="S270" s="105">
        <f>+P270/(O270-K270)*100</f>
        <v/>
      </c>
      <c r="T270" s="105">
        <f>+SQRT((3.47-LOG(R270))^2+(1.22+LOG(S270))^2)</f>
        <v/>
      </c>
      <c r="U270" s="39">
        <f>(IF(T270&lt;1.31, "gravelly sand to dense sand", IF(T270&lt;2.05, "sands", IF(T270&lt;2.6, "sand mixtures", IF(T270&lt;2.95, "silt mixtures", IF(T270&lt;3.6, "clays","organic clay"))))))</f>
        <v/>
      </c>
      <c r="V270" s="107">
        <f>DEGREES(ATAN(0.373*(LOG(O270/M270)+0.29)))</f>
        <v/>
      </c>
      <c r="W270" s="107">
        <f>17.6+11*LOG(R270)</f>
        <v/>
      </c>
      <c r="X270" s="107">
        <f>IF(N270/100&lt;20, 30,IF(N270/100&lt;40,30+5/20*(N270/100-20),IF(N270/100&lt;120, 35+5/80*(N270/100-40), IF(N270/100&lt;200, 40+5/80*(N270/100-120),45))))</f>
        <v/>
      </c>
    </row>
    <row r="271">
      <c r="A271" t="n">
        <v>5.36</v>
      </c>
      <c r="B271" t="n">
        <v>0.985</v>
      </c>
      <c r="C271" t="n">
        <v>38</v>
      </c>
      <c r="D271" t="n">
        <v>25</v>
      </c>
      <c r="E271" s="102" t="n">
        <v>0.8</v>
      </c>
      <c r="F271" s="102">
        <f>IF(C271=0,1,ABS(C271))</f>
        <v/>
      </c>
      <c r="G271" s="102">
        <f>+B271*1000+D271*(1-E271)</f>
        <v/>
      </c>
      <c r="H271" s="102">
        <f>+A272-A271</f>
        <v/>
      </c>
      <c r="I271" s="102">
        <f>+A271+H271/2</f>
        <v/>
      </c>
      <c r="J271" s="102">
        <f>IF(I271&lt;$B$1,17,19)</f>
        <v/>
      </c>
      <c r="K271" s="102">
        <f>+J271*I271</f>
        <v/>
      </c>
      <c r="L271" s="102">
        <f>IF(I271&lt;$B$1,0,9.81*(I271-$B$1))</f>
        <v/>
      </c>
      <c r="M271" s="105">
        <f>+K271-L271</f>
        <v/>
      </c>
      <c r="N271" s="105">
        <f>AVERAGE(B271:B272)*1000</f>
        <v/>
      </c>
      <c r="O271" s="105">
        <f>AVERAGE(G271:G272)</f>
        <v/>
      </c>
      <c r="P271" s="105">
        <f>AVERAGE(F271:F272)</f>
        <v/>
      </c>
      <c r="Q271" s="105">
        <f>AVERAGE(D271:D272)</f>
        <v/>
      </c>
      <c r="R271" s="106">
        <f>(O271-K271)/M271</f>
        <v/>
      </c>
      <c r="S271" s="105">
        <f>+P271/(O271-K271)*100</f>
        <v/>
      </c>
      <c r="T271" s="105">
        <f>+SQRT((3.47-LOG(R271))^2+(1.22+LOG(S271))^2)</f>
        <v/>
      </c>
      <c r="U271" s="39">
        <f>(IF(T271&lt;1.31, "gravelly sand to dense sand", IF(T271&lt;2.05, "sands", IF(T271&lt;2.6, "sand mixtures", IF(T271&lt;2.95, "silt mixtures", IF(T271&lt;3.6, "clays","organic clay"))))))</f>
        <v/>
      </c>
      <c r="V271" s="107">
        <f>DEGREES(ATAN(0.373*(LOG(O271/M271)+0.29)))</f>
        <v/>
      </c>
      <c r="W271" s="107">
        <f>17.6+11*LOG(R271)</f>
        <v/>
      </c>
      <c r="X271" s="107">
        <f>IF(N271/100&lt;20, 30,IF(N271/100&lt;40,30+5/20*(N271/100-20),IF(N271/100&lt;120, 35+5/80*(N271/100-40), IF(N271/100&lt;200, 40+5/80*(N271/100-120),45))))</f>
        <v/>
      </c>
    </row>
    <row r="272">
      <c r="A272" t="n">
        <v>5.38</v>
      </c>
      <c r="B272" t="n">
        <v>0.966</v>
      </c>
      <c r="C272" t="n">
        <v>39</v>
      </c>
      <c r="D272" t="n">
        <v>31</v>
      </c>
      <c r="E272" s="102" t="n">
        <v>0.8</v>
      </c>
      <c r="F272" s="102">
        <f>IF(C272=0,1,ABS(C272))</f>
        <v/>
      </c>
      <c r="G272" s="102">
        <f>+B272*1000+D272*(1-E272)</f>
        <v/>
      </c>
      <c r="H272" s="102">
        <f>+A273-A272</f>
        <v/>
      </c>
      <c r="I272" s="102">
        <f>+A272+H272/2</f>
        <v/>
      </c>
      <c r="J272" s="102">
        <f>IF(I272&lt;$B$1,17,19)</f>
        <v/>
      </c>
      <c r="K272" s="102">
        <f>+J272*I272</f>
        <v/>
      </c>
      <c r="L272" s="102">
        <f>IF(I272&lt;$B$1,0,9.81*(I272-$B$1))</f>
        <v/>
      </c>
      <c r="M272" s="105">
        <f>+K272-L272</f>
        <v/>
      </c>
      <c r="N272" s="105">
        <f>AVERAGE(B272:B273)*1000</f>
        <v/>
      </c>
      <c r="O272" s="105">
        <f>AVERAGE(G272:G273)</f>
        <v/>
      </c>
      <c r="P272" s="105">
        <f>AVERAGE(F272:F273)</f>
        <v/>
      </c>
      <c r="Q272" s="105">
        <f>AVERAGE(D272:D273)</f>
        <v/>
      </c>
      <c r="R272" s="106">
        <f>(O272-K272)/M272</f>
        <v/>
      </c>
      <c r="S272" s="105">
        <f>+P272/(O272-K272)*100</f>
        <v/>
      </c>
      <c r="T272" s="105">
        <f>+SQRT((3.47-LOG(R272))^2+(1.22+LOG(S272))^2)</f>
        <v/>
      </c>
      <c r="U272" s="39">
        <f>(IF(T272&lt;1.31, "gravelly sand to dense sand", IF(T272&lt;2.05, "sands", IF(T272&lt;2.6, "sand mixtures", IF(T272&lt;2.95, "silt mixtures", IF(T272&lt;3.6, "clays","organic clay"))))))</f>
        <v/>
      </c>
      <c r="V272" s="107">
        <f>DEGREES(ATAN(0.373*(LOG(O272/M272)+0.29)))</f>
        <v/>
      </c>
      <c r="W272" s="107">
        <f>17.6+11*LOG(R272)</f>
        <v/>
      </c>
      <c r="X272" s="107">
        <f>IF(N272/100&lt;20, 30,IF(N272/100&lt;40,30+5/20*(N272/100-20),IF(N272/100&lt;120, 35+5/80*(N272/100-40), IF(N272/100&lt;200, 40+5/80*(N272/100-120),45))))</f>
        <v/>
      </c>
    </row>
    <row r="273">
      <c r="A273" t="n">
        <v>5.4</v>
      </c>
      <c r="B273" t="n">
        <v>0.777</v>
      </c>
      <c r="C273" t="n">
        <v>36</v>
      </c>
      <c r="D273" t="n">
        <v>31</v>
      </c>
      <c r="E273" s="102" t="n">
        <v>0.8</v>
      </c>
      <c r="F273" s="102">
        <f>IF(C273=0,1,ABS(C273))</f>
        <v/>
      </c>
      <c r="G273" s="102">
        <f>+B273*1000+D273*(1-E273)</f>
        <v/>
      </c>
      <c r="H273" s="102">
        <f>+A274-A273</f>
        <v/>
      </c>
      <c r="I273" s="102">
        <f>+A273+H273/2</f>
        <v/>
      </c>
      <c r="J273" s="102">
        <f>IF(I273&lt;$B$1,17,19)</f>
        <v/>
      </c>
      <c r="K273" s="102">
        <f>+J273*I273</f>
        <v/>
      </c>
      <c r="L273" s="102">
        <f>IF(I273&lt;$B$1,0,9.81*(I273-$B$1))</f>
        <v/>
      </c>
      <c r="M273" s="105">
        <f>+K273-L273</f>
        <v/>
      </c>
      <c r="N273" s="105">
        <f>AVERAGE(B273:B274)*1000</f>
        <v/>
      </c>
      <c r="O273" s="105">
        <f>AVERAGE(G273:G274)</f>
        <v/>
      </c>
      <c r="P273" s="105">
        <f>AVERAGE(F273:F274)</f>
        <v/>
      </c>
      <c r="Q273" s="105">
        <f>AVERAGE(D273:D274)</f>
        <v/>
      </c>
      <c r="R273" s="106">
        <f>(O273-K273)/M273</f>
        <v/>
      </c>
      <c r="S273" s="105">
        <f>+P273/(O273-K273)*100</f>
        <v/>
      </c>
      <c r="T273" s="105">
        <f>+SQRT((3.47-LOG(R273))^2+(1.22+LOG(S273))^2)</f>
        <v/>
      </c>
      <c r="U273" s="39">
        <f>(IF(T273&lt;1.31, "gravelly sand to dense sand", IF(T273&lt;2.05, "sands", IF(T273&lt;2.6, "sand mixtures", IF(T273&lt;2.95, "silt mixtures", IF(T273&lt;3.6, "clays","organic clay"))))))</f>
        <v/>
      </c>
      <c r="V273" s="107">
        <f>DEGREES(ATAN(0.373*(LOG(O273/M273)+0.29)))</f>
        <v/>
      </c>
      <c r="W273" s="107">
        <f>17.6+11*LOG(R273)</f>
        <v/>
      </c>
      <c r="X273" s="107">
        <f>IF(N273/100&lt;20, 30,IF(N273/100&lt;40,30+5/20*(N273/100-20),IF(N273/100&lt;120, 35+5/80*(N273/100-40), IF(N273/100&lt;200, 40+5/80*(N273/100-120),45))))</f>
        <v/>
      </c>
    </row>
    <row r="274">
      <c r="A274" t="n">
        <v>5.42</v>
      </c>
      <c r="B274" t="n">
        <v>0.6820000000000001</v>
      </c>
      <c r="C274" t="n">
        <v>31</v>
      </c>
      <c r="D274" t="n">
        <v>32</v>
      </c>
      <c r="E274" s="102" t="n">
        <v>0.8</v>
      </c>
      <c r="F274" s="102">
        <f>IF(C274=0,1,ABS(C274))</f>
        <v/>
      </c>
      <c r="G274" s="102">
        <f>+B274*1000+D274*(1-E274)</f>
        <v/>
      </c>
      <c r="H274" s="102">
        <f>+A275-A274</f>
        <v/>
      </c>
      <c r="I274" s="102">
        <f>+A274+H274/2</f>
        <v/>
      </c>
      <c r="J274" s="102">
        <f>IF(I274&lt;$B$1,17,19)</f>
        <v/>
      </c>
      <c r="K274" s="102">
        <f>+J274*I274</f>
        <v/>
      </c>
      <c r="L274" s="102">
        <f>IF(I274&lt;$B$1,0,9.81*(I274-$B$1))</f>
        <v/>
      </c>
      <c r="M274" s="105">
        <f>+K274-L274</f>
        <v/>
      </c>
      <c r="N274" s="105">
        <f>AVERAGE(B274:B275)*1000</f>
        <v/>
      </c>
      <c r="O274" s="105">
        <f>AVERAGE(G274:G275)</f>
        <v/>
      </c>
      <c r="P274" s="105">
        <f>AVERAGE(F274:F275)</f>
        <v/>
      </c>
      <c r="Q274" s="105">
        <f>AVERAGE(D274:D275)</f>
        <v/>
      </c>
      <c r="R274" s="106">
        <f>(O274-K274)/M274</f>
        <v/>
      </c>
      <c r="S274" s="105">
        <f>+P274/(O274-K274)*100</f>
        <v/>
      </c>
      <c r="T274" s="105">
        <f>+SQRT((3.47-LOG(R274))^2+(1.22+LOG(S274))^2)</f>
        <v/>
      </c>
      <c r="U274" s="39">
        <f>(IF(T274&lt;1.31, "gravelly sand to dense sand", IF(T274&lt;2.05, "sands", IF(T274&lt;2.6, "sand mixtures", IF(T274&lt;2.95, "silt mixtures", IF(T274&lt;3.6, "clays","organic clay"))))))</f>
        <v/>
      </c>
      <c r="V274" s="107">
        <f>DEGREES(ATAN(0.373*(LOG(O274/M274)+0.29)))</f>
        <v/>
      </c>
      <c r="W274" s="107">
        <f>17.6+11*LOG(R274)</f>
        <v/>
      </c>
      <c r="X274" s="107">
        <f>IF(N274/100&lt;20, 30,IF(N274/100&lt;40,30+5/20*(N274/100-20),IF(N274/100&lt;120, 35+5/80*(N274/100-40), IF(N274/100&lt;200, 40+5/80*(N274/100-120),45))))</f>
        <v/>
      </c>
    </row>
    <row r="275">
      <c r="A275" t="n">
        <v>5.44</v>
      </c>
      <c r="B275" t="n">
        <v>0.663</v>
      </c>
      <c r="C275" t="n">
        <v>29</v>
      </c>
      <c r="D275" t="n">
        <v>36</v>
      </c>
      <c r="E275" s="102" t="n">
        <v>0.8</v>
      </c>
      <c r="F275" s="102">
        <f>IF(C275=0,1,ABS(C275))</f>
        <v/>
      </c>
      <c r="G275" s="102">
        <f>+B275*1000+D275*(1-E275)</f>
        <v/>
      </c>
      <c r="H275" s="102">
        <f>+A276-A275</f>
        <v/>
      </c>
      <c r="I275" s="102">
        <f>+A275+H275/2</f>
        <v/>
      </c>
      <c r="J275" s="102">
        <f>IF(I275&lt;$B$1,17,19)</f>
        <v/>
      </c>
      <c r="K275" s="102">
        <f>+J275*I275</f>
        <v/>
      </c>
      <c r="L275" s="102">
        <f>IF(I275&lt;$B$1,0,9.81*(I275-$B$1))</f>
        <v/>
      </c>
      <c r="M275" s="105">
        <f>+K275-L275</f>
        <v/>
      </c>
      <c r="N275" s="105">
        <f>AVERAGE(B275:B276)*1000</f>
        <v/>
      </c>
      <c r="O275" s="105">
        <f>AVERAGE(G275:G276)</f>
        <v/>
      </c>
      <c r="P275" s="105">
        <f>AVERAGE(F275:F276)</f>
        <v/>
      </c>
      <c r="Q275" s="105">
        <f>AVERAGE(D275:D276)</f>
        <v/>
      </c>
      <c r="R275" s="106">
        <f>(O275-K275)/M275</f>
        <v/>
      </c>
      <c r="S275" s="105">
        <f>+P275/(O275-K275)*100</f>
        <v/>
      </c>
      <c r="T275" s="105">
        <f>+SQRT((3.47-LOG(R275))^2+(1.22+LOG(S275))^2)</f>
        <v/>
      </c>
      <c r="U275" s="39">
        <f>(IF(T275&lt;1.31, "gravelly sand to dense sand", IF(T275&lt;2.05, "sands", IF(T275&lt;2.6, "sand mixtures", IF(T275&lt;2.95, "silt mixtures", IF(T275&lt;3.6, "clays","organic clay"))))))</f>
        <v/>
      </c>
      <c r="V275" s="107">
        <f>DEGREES(ATAN(0.373*(LOG(O275/M275)+0.29)))</f>
        <v/>
      </c>
      <c r="W275" s="107">
        <f>17.6+11*LOG(R275)</f>
        <v/>
      </c>
      <c r="X275" s="107">
        <f>IF(N275/100&lt;20, 30,IF(N275/100&lt;40,30+5/20*(N275/100-20),IF(N275/100&lt;120, 35+5/80*(N275/100-40), IF(N275/100&lt;200, 40+5/80*(N275/100-120),45))))</f>
        <v/>
      </c>
    </row>
    <row r="276">
      <c r="A276" t="n">
        <v>5.46</v>
      </c>
      <c r="B276" t="n">
        <v>1.099</v>
      </c>
      <c r="C276" t="n">
        <v>27</v>
      </c>
      <c r="D276" t="n">
        <v>69</v>
      </c>
      <c r="E276" s="102" t="n">
        <v>0.8</v>
      </c>
      <c r="F276" s="102">
        <f>IF(C276=0,1,ABS(C276))</f>
        <v/>
      </c>
      <c r="G276" s="102">
        <f>+B276*1000+D276*(1-E276)</f>
        <v/>
      </c>
      <c r="H276" s="102">
        <f>+A277-A276</f>
        <v/>
      </c>
      <c r="I276" s="102">
        <f>+A276+H276/2</f>
        <v/>
      </c>
      <c r="J276" s="102">
        <f>IF(I276&lt;$B$1,17,19)</f>
        <v/>
      </c>
      <c r="K276" s="102">
        <f>+J276*I276</f>
        <v/>
      </c>
      <c r="L276" s="102">
        <f>IF(I276&lt;$B$1,0,9.81*(I276-$B$1))</f>
        <v/>
      </c>
      <c r="M276" s="105">
        <f>+K276-L276</f>
        <v/>
      </c>
      <c r="N276" s="105">
        <f>AVERAGE(B276:B277)*1000</f>
        <v/>
      </c>
      <c r="O276" s="105">
        <f>AVERAGE(G276:G277)</f>
        <v/>
      </c>
      <c r="P276" s="105">
        <f>AVERAGE(F276:F277)</f>
        <v/>
      </c>
      <c r="Q276" s="105">
        <f>AVERAGE(D276:D277)</f>
        <v/>
      </c>
      <c r="R276" s="106">
        <f>(O276-K276)/M276</f>
        <v/>
      </c>
      <c r="S276" s="105">
        <f>+P276/(O276-K276)*100</f>
        <v/>
      </c>
      <c r="T276" s="105">
        <f>+SQRT((3.47-LOG(R276))^2+(1.22+LOG(S276))^2)</f>
        <v/>
      </c>
      <c r="U276" s="39">
        <f>(IF(T276&lt;1.31, "gravelly sand to dense sand", IF(T276&lt;2.05, "sands", IF(T276&lt;2.6, "sand mixtures", IF(T276&lt;2.95, "silt mixtures", IF(T276&lt;3.6, "clays","organic clay"))))))</f>
        <v/>
      </c>
      <c r="V276" s="107">
        <f>DEGREES(ATAN(0.373*(LOG(O276/M276)+0.29)))</f>
        <v/>
      </c>
      <c r="W276" s="107">
        <f>17.6+11*LOG(R276)</f>
        <v/>
      </c>
      <c r="X276" s="107">
        <f>IF(N276/100&lt;20, 30,IF(N276/100&lt;40,30+5/20*(N276/100-20),IF(N276/100&lt;120, 35+5/80*(N276/100-40), IF(N276/100&lt;200, 40+5/80*(N276/100-120),45))))</f>
        <v/>
      </c>
    </row>
    <row r="277">
      <c r="A277" t="n">
        <v>5.48</v>
      </c>
      <c r="B277" t="n">
        <v>1.629</v>
      </c>
      <c r="C277" t="n">
        <v>23</v>
      </c>
      <c r="D277" t="n">
        <v>85</v>
      </c>
      <c r="E277" s="102" t="n">
        <v>0.8</v>
      </c>
      <c r="F277" s="102">
        <f>IF(C277=0,1,ABS(C277))</f>
        <v/>
      </c>
      <c r="G277" s="102">
        <f>+B277*1000+D277*(1-E277)</f>
        <v/>
      </c>
      <c r="H277" s="102">
        <f>+A278-A277</f>
        <v/>
      </c>
      <c r="I277" s="102">
        <f>+A277+H277/2</f>
        <v/>
      </c>
      <c r="J277" s="102">
        <f>IF(I277&lt;$B$1,17,19)</f>
        <v/>
      </c>
      <c r="K277" s="102">
        <f>+J277*I277</f>
        <v/>
      </c>
      <c r="L277" s="102">
        <f>IF(I277&lt;$B$1,0,9.81*(I277-$B$1))</f>
        <v/>
      </c>
      <c r="M277" s="105">
        <f>+K277-L277</f>
        <v/>
      </c>
      <c r="N277" s="105">
        <f>AVERAGE(B277:B278)*1000</f>
        <v/>
      </c>
      <c r="O277" s="105">
        <f>AVERAGE(G277:G278)</f>
        <v/>
      </c>
      <c r="P277" s="105">
        <f>AVERAGE(F277:F278)</f>
        <v/>
      </c>
      <c r="Q277" s="105">
        <f>AVERAGE(D277:D278)</f>
        <v/>
      </c>
      <c r="R277" s="106">
        <f>(O277-K277)/M277</f>
        <v/>
      </c>
      <c r="S277" s="105">
        <f>+P277/(O277-K277)*100</f>
        <v/>
      </c>
      <c r="T277" s="105">
        <f>+SQRT((3.47-LOG(R277))^2+(1.22+LOG(S277))^2)</f>
        <v/>
      </c>
      <c r="U277" s="39">
        <f>(IF(T277&lt;1.31, "gravelly sand to dense sand", IF(T277&lt;2.05, "sands", IF(T277&lt;2.6, "sand mixtures", IF(T277&lt;2.95, "silt mixtures", IF(T277&lt;3.6, "clays","organic clay"))))))</f>
        <v/>
      </c>
      <c r="V277" s="107">
        <f>DEGREES(ATAN(0.373*(LOG(O277/M277)+0.29)))</f>
        <v/>
      </c>
      <c r="W277" s="107">
        <f>17.6+11*LOG(R277)</f>
        <v/>
      </c>
      <c r="X277" s="107">
        <f>IF(N277/100&lt;20, 30,IF(N277/100&lt;40,30+5/20*(N277/100-20),IF(N277/100&lt;120, 35+5/80*(N277/100-40), IF(N277/100&lt;200, 40+5/80*(N277/100-120),45))))</f>
        <v/>
      </c>
    </row>
    <row r="278">
      <c r="A278" t="n">
        <v>5.5</v>
      </c>
      <c r="B278" t="n">
        <v>2.463</v>
      </c>
      <c r="C278" t="n">
        <v>28</v>
      </c>
      <c r="D278" t="n">
        <v>87</v>
      </c>
      <c r="E278" s="102" t="n">
        <v>0.8</v>
      </c>
      <c r="F278" s="102">
        <f>IF(C278=0,1,ABS(C278))</f>
        <v/>
      </c>
      <c r="G278" s="102">
        <f>+B278*1000+D278*(1-E278)</f>
        <v/>
      </c>
      <c r="H278" s="102">
        <f>+A279-A278</f>
        <v/>
      </c>
      <c r="I278" s="102">
        <f>+A278+H278/2</f>
        <v/>
      </c>
      <c r="J278" s="102">
        <f>IF(I278&lt;$B$1,17,19)</f>
        <v/>
      </c>
      <c r="K278" s="102">
        <f>+J278*I278</f>
        <v/>
      </c>
      <c r="L278" s="102">
        <f>IF(I278&lt;$B$1,0,9.81*(I278-$B$1))</f>
        <v/>
      </c>
      <c r="M278" s="105">
        <f>+K278-L278</f>
        <v/>
      </c>
      <c r="N278" s="105">
        <f>AVERAGE(B278:B279)*1000</f>
        <v/>
      </c>
      <c r="O278" s="105">
        <f>AVERAGE(G278:G279)</f>
        <v/>
      </c>
      <c r="P278" s="105">
        <f>AVERAGE(F278:F279)</f>
        <v/>
      </c>
      <c r="Q278" s="105">
        <f>AVERAGE(D278:D279)</f>
        <v/>
      </c>
      <c r="R278" s="106">
        <f>(O278-K278)/M278</f>
        <v/>
      </c>
      <c r="S278" s="105">
        <f>+P278/(O278-K278)*100</f>
        <v/>
      </c>
      <c r="T278" s="105">
        <f>+SQRT((3.47-LOG(R278))^2+(1.22+LOG(S278))^2)</f>
        <v/>
      </c>
      <c r="U278" s="39">
        <f>(IF(T278&lt;1.31, "gravelly sand to dense sand", IF(T278&lt;2.05, "sands", IF(T278&lt;2.6, "sand mixtures", IF(T278&lt;2.95, "silt mixtures", IF(T278&lt;3.6, "clays","organic clay"))))))</f>
        <v/>
      </c>
      <c r="V278" s="107">
        <f>DEGREES(ATAN(0.373*(LOG(O278/M278)+0.29)))</f>
        <v/>
      </c>
      <c r="W278" s="107">
        <f>17.6+11*LOG(R278)</f>
        <v/>
      </c>
      <c r="X278" s="107">
        <f>IF(N278/100&lt;20, 30,IF(N278/100&lt;40,30+5/20*(N278/100-20),IF(N278/100&lt;120, 35+5/80*(N278/100-40), IF(N278/100&lt;200, 40+5/80*(N278/100-120),45))))</f>
        <v/>
      </c>
    </row>
    <row r="279">
      <c r="A279" t="n">
        <v>5.52</v>
      </c>
      <c r="B279" t="n">
        <v>2.955</v>
      </c>
      <c r="C279" t="n">
        <v>27</v>
      </c>
      <c r="D279" t="n">
        <v>65</v>
      </c>
      <c r="E279" s="102" t="n">
        <v>0.8</v>
      </c>
      <c r="F279" s="102">
        <f>IF(C279=0,1,ABS(C279))</f>
        <v/>
      </c>
      <c r="G279" s="102">
        <f>+B279*1000+D279*(1-E279)</f>
        <v/>
      </c>
      <c r="H279" s="102">
        <f>+A280-A279</f>
        <v/>
      </c>
      <c r="I279" s="102">
        <f>+A279+H279/2</f>
        <v/>
      </c>
      <c r="J279" s="102">
        <f>IF(I279&lt;$B$1,17,19)</f>
        <v/>
      </c>
      <c r="K279" s="102">
        <f>+J279*I279</f>
        <v/>
      </c>
      <c r="L279" s="102">
        <f>IF(I279&lt;$B$1,0,9.81*(I279-$B$1))</f>
        <v/>
      </c>
      <c r="M279" s="105">
        <f>+K279-L279</f>
        <v/>
      </c>
      <c r="N279" s="105">
        <f>AVERAGE(B279:B280)*1000</f>
        <v/>
      </c>
      <c r="O279" s="105">
        <f>AVERAGE(G279:G280)</f>
        <v/>
      </c>
      <c r="P279" s="105">
        <f>AVERAGE(F279:F280)</f>
        <v/>
      </c>
      <c r="Q279" s="105">
        <f>AVERAGE(D279:D280)</f>
        <v/>
      </c>
      <c r="R279" s="106">
        <f>(O279-K279)/M279</f>
        <v/>
      </c>
      <c r="S279" s="105">
        <f>+P279/(O279-K279)*100</f>
        <v/>
      </c>
      <c r="T279" s="105">
        <f>+SQRT((3.47-LOG(R279))^2+(1.22+LOG(S279))^2)</f>
        <v/>
      </c>
      <c r="U279" s="39">
        <f>(IF(T279&lt;1.31, "gravelly sand to dense sand", IF(T279&lt;2.05, "sands", IF(T279&lt;2.6, "sand mixtures", IF(T279&lt;2.95, "silt mixtures", IF(T279&lt;3.6, "clays","organic clay"))))))</f>
        <v/>
      </c>
      <c r="V279" s="107">
        <f>DEGREES(ATAN(0.373*(LOG(O279/M279)+0.29)))</f>
        <v/>
      </c>
      <c r="W279" s="107">
        <f>17.6+11*LOG(R279)</f>
        <v/>
      </c>
      <c r="X279" s="107">
        <f>IF(N279/100&lt;20, 30,IF(N279/100&lt;40,30+5/20*(N279/100-20),IF(N279/100&lt;120, 35+5/80*(N279/100-40), IF(N279/100&lt;200, 40+5/80*(N279/100-120),45))))</f>
        <v/>
      </c>
    </row>
    <row r="280">
      <c r="A280" t="n">
        <v>5.54</v>
      </c>
      <c r="B280" t="n">
        <v>2.52</v>
      </c>
      <c r="C280" t="n">
        <v>20</v>
      </c>
      <c r="D280" t="n">
        <v>48</v>
      </c>
      <c r="E280" s="102" t="n">
        <v>0.8</v>
      </c>
      <c r="F280" s="102">
        <f>IF(C280=0,1,ABS(C280))</f>
        <v/>
      </c>
      <c r="G280" s="102">
        <f>+B280*1000+D280*(1-E280)</f>
        <v/>
      </c>
      <c r="H280" s="102">
        <f>+A281-A280</f>
        <v/>
      </c>
      <c r="I280" s="102">
        <f>+A280+H280/2</f>
        <v/>
      </c>
      <c r="J280" s="102">
        <f>IF(I280&lt;$B$1,17,19)</f>
        <v/>
      </c>
      <c r="K280" s="102">
        <f>+J280*I280</f>
        <v/>
      </c>
      <c r="L280" s="102">
        <f>IF(I280&lt;$B$1,0,9.81*(I280-$B$1))</f>
        <v/>
      </c>
      <c r="M280" s="105">
        <f>+K280-L280</f>
        <v/>
      </c>
      <c r="N280" s="105">
        <f>AVERAGE(B280:B281)*1000</f>
        <v/>
      </c>
      <c r="O280" s="105">
        <f>AVERAGE(G280:G281)</f>
        <v/>
      </c>
      <c r="P280" s="105">
        <f>AVERAGE(F280:F281)</f>
        <v/>
      </c>
      <c r="Q280" s="105">
        <f>AVERAGE(D280:D281)</f>
        <v/>
      </c>
      <c r="R280" s="106">
        <f>(O280-K280)/M280</f>
        <v/>
      </c>
      <c r="S280" s="105">
        <f>+P280/(O280-K280)*100</f>
        <v/>
      </c>
      <c r="T280" s="105">
        <f>+SQRT((3.47-LOG(R280))^2+(1.22+LOG(S280))^2)</f>
        <v/>
      </c>
      <c r="U280" s="39">
        <f>(IF(T280&lt;1.31, "gravelly sand to dense sand", IF(T280&lt;2.05, "sands", IF(T280&lt;2.6, "sand mixtures", IF(T280&lt;2.95, "silt mixtures", IF(T280&lt;3.6, "clays","organic clay"))))))</f>
        <v/>
      </c>
      <c r="V280" s="107">
        <f>DEGREES(ATAN(0.373*(LOG(O280/M280)+0.29)))</f>
        <v/>
      </c>
      <c r="W280" s="107">
        <f>17.6+11*LOG(R280)</f>
        <v/>
      </c>
      <c r="X280" s="107">
        <f>IF(N280/100&lt;20, 30,IF(N280/100&lt;40,30+5/20*(N280/100-20),IF(N280/100&lt;120, 35+5/80*(N280/100-40), IF(N280/100&lt;200, 40+5/80*(N280/100-120),45))))</f>
        <v/>
      </c>
    </row>
    <row r="281">
      <c r="A281" t="n">
        <v>5.56</v>
      </c>
      <c r="B281" t="n">
        <v>2.046</v>
      </c>
      <c r="C281" t="n">
        <v>13</v>
      </c>
      <c r="D281" t="n">
        <v>42</v>
      </c>
      <c r="E281" s="102" t="n">
        <v>0.8</v>
      </c>
      <c r="F281" s="102">
        <f>IF(C281=0,1,ABS(C281))</f>
        <v/>
      </c>
      <c r="G281" s="102">
        <f>+B281*1000+D281*(1-E281)</f>
        <v/>
      </c>
      <c r="H281" s="102">
        <f>+A282-A281</f>
        <v/>
      </c>
      <c r="I281" s="102">
        <f>+A281+H281/2</f>
        <v/>
      </c>
      <c r="J281" s="102">
        <f>IF(I281&lt;$B$1,17,19)</f>
        <v/>
      </c>
      <c r="K281" s="102">
        <f>+J281*I281</f>
        <v/>
      </c>
      <c r="L281" s="102">
        <f>IF(I281&lt;$B$1,0,9.81*(I281-$B$1))</f>
        <v/>
      </c>
      <c r="M281" s="105">
        <f>+K281-L281</f>
        <v/>
      </c>
      <c r="N281" s="105">
        <f>AVERAGE(B281:B282)*1000</f>
        <v/>
      </c>
      <c r="O281" s="105">
        <f>AVERAGE(G281:G282)</f>
        <v/>
      </c>
      <c r="P281" s="105">
        <f>AVERAGE(F281:F282)</f>
        <v/>
      </c>
      <c r="Q281" s="105">
        <f>AVERAGE(D281:D282)</f>
        <v/>
      </c>
      <c r="R281" s="106">
        <f>(O281-K281)/M281</f>
        <v/>
      </c>
      <c r="S281" s="105">
        <f>+P281/(O281-K281)*100</f>
        <v/>
      </c>
      <c r="T281" s="105">
        <f>+SQRT((3.47-LOG(R281))^2+(1.22+LOG(S281))^2)</f>
        <v/>
      </c>
      <c r="U281" s="39">
        <f>(IF(T281&lt;1.31, "gravelly sand to dense sand", IF(T281&lt;2.05, "sands", IF(T281&lt;2.6, "sand mixtures", IF(T281&lt;2.95, "silt mixtures", IF(T281&lt;3.6, "clays","organic clay"))))))</f>
        <v/>
      </c>
      <c r="V281" s="107">
        <f>DEGREES(ATAN(0.373*(LOG(O281/M281)+0.29)))</f>
        <v/>
      </c>
      <c r="W281" s="107">
        <f>17.6+11*LOG(R281)</f>
        <v/>
      </c>
      <c r="X281" s="107">
        <f>IF(N281/100&lt;20, 30,IF(N281/100&lt;40,30+5/20*(N281/100-20),IF(N281/100&lt;120, 35+5/80*(N281/100-40), IF(N281/100&lt;200, 40+5/80*(N281/100-120),45))))</f>
        <v/>
      </c>
    </row>
    <row r="282">
      <c r="A282" t="n">
        <v>5.58</v>
      </c>
      <c r="B282" t="n">
        <v>1.269</v>
      </c>
      <c r="C282" t="n">
        <v>9</v>
      </c>
      <c r="D282" t="n">
        <v>41</v>
      </c>
      <c r="E282" s="102" t="n">
        <v>0.8</v>
      </c>
      <c r="F282" s="102">
        <f>IF(C282=0,1,ABS(C282))</f>
        <v/>
      </c>
      <c r="G282" s="102">
        <f>+B282*1000+D282*(1-E282)</f>
        <v/>
      </c>
      <c r="H282" s="102">
        <f>+A283-A282</f>
        <v/>
      </c>
      <c r="I282" s="102">
        <f>+A282+H282/2</f>
        <v/>
      </c>
      <c r="J282" s="102">
        <f>IF(I282&lt;$B$1,17,19)</f>
        <v/>
      </c>
      <c r="K282" s="102">
        <f>+J282*I282</f>
        <v/>
      </c>
      <c r="L282" s="102">
        <f>IF(I282&lt;$B$1,0,9.81*(I282-$B$1))</f>
        <v/>
      </c>
      <c r="M282" s="105">
        <f>+K282-L282</f>
        <v/>
      </c>
      <c r="N282" s="105">
        <f>AVERAGE(B282:B283)*1000</f>
        <v/>
      </c>
      <c r="O282" s="105">
        <f>AVERAGE(G282:G283)</f>
        <v/>
      </c>
      <c r="P282" s="105">
        <f>AVERAGE(F282:F283)</f>
        <v/>
      </c>
      <c r="Q282" s="105">
        <f>AVERAGE(D282:D283)</f>
        <v/>
      </c>
      <c r="R282" s="106">
        <f>(O282-K282)/M282</f>
        <v/>
      </c>
      <c r="S282" s="105">
        <f>+P282/(O282-K282)*100</f>
        <v/>
      </c>
      <c r="T282" s="105">
        <f>+SQRT((3.47-LOG(R282))^2+(1.22+LOG(S282))^2)</f>
        <v/>
      </c>
      <c r="U282" s="39">
        <f>(IF(T282&lt;1.31, "gravelly sand to dense sand", IF(T282&lt;2.05, "sands", IF(T282&lt;2.6, "sand mixtures", IF(T282&lt;2.95, "silt mixtures", IF(T282&lt;3.6, "clays","organic clay"))))))</f>
        <v/>
      </c>
      <c r="V282" s="107">
        <f>DEGREES(ATAN(0.373*(LOG(O282/M282)+0.29)))</f>
        <v/>
      </c>
      <c r="W282" s="107">
        <f>17.6+11*LOG(R282)</f>
        <v/>
      </c>
      <c r="X282" s="107">
        <f>IF(N282/100&lt;20, 30,IF(N282/100&lt;40,30+5/20*(N282/100-20),IF(N282/100&lt;120, 35+5/80*(N282/100-40), IF(N282/100&lt;200, 40+5/80*(N282/100-120),45))))</f>
        <v/>
      </c>
    </row>
    <row r="283">
      <c r="A283" t="n">
        <v>5.6</v>
      </c>
      <c r="B283" t="n">
        <v>1.042</v>
      </c>
      <c r="C283" t="n">
        <v>12</v>
      </c>
      <c r="D283" t="n">
        <v>35</v>
      </c>
      <c r="E283" s="102" t="n">
        <v>0.8</v>
      </c>
      <c r="F283" s="102">
        <f>IF(C283=0,1,ABS(C283))</f>
        <v/>
      </c>
      <c r="G283" s="102">
        <f>+B283*1000+D283*(1-E283)</f>
        <v/>
      </c>
      <c r="H283" s="102">
        <f>+A284-A283</f>
        <v/>
      </c>
      <c r="I283" s="102">
        <f>+A283+H283/2</f>
        <v/>
      </c>
      <c r="J283" s="102">
        <f>IF(I283&lt;$B$1,17,19)</f>
        <v/>
      </c>
      <c r="K283" s="102">
        <f>+J283*I283</f>
        <v/>
      </c>
      <c r="L283" s="102">
        <f>IF(I283&lt;$B$1,0,9.81*(I283-$B$1))</f>
        <v/>
      </c>
      <c r="M283" s="105">
        <f>+K283-L283</f>
        <v/>
      </c>
      <c r="N283" s="105">
        <f>AVERAGE(B283:B284)*1000</f>
        <v/>
      </c>
      <c r="O283" s="105">
        <f>AVERAGE(G283:G284)</f>
        <v/>
      </c>
      <c r="P283" s="105">
        <f>AVERAGE(F283:F284)</f>
        <v/>
      </c>
      <c r="Q283" s="105">
        <f>AVERAGE(D283:D284)</f>
        <v/>
      </c>
      <c r="R283" s="106">
        <f>(O283-K283)/M283</f>
        <v/>
      </c>
      <c r="S283" s="105">
        <f>+P283/(O283-K283)*100</f>
        <v/>
      </c>
      <c r="T283" s="105">
        <f>+SQRT((3.47-LOG(R283))^2+(1.22+LOG(S283))^2)</f>
        <v/>
      </c>
      <c r="U283" s="39">
        <f>(IF(T283&lt;1.31, "gravelly sand to dense sand", IF(T283&lt;2.05, "sands", IF(T283&lt;2.6, "sand mixtures", IF(T283&lt;2.95, "silt mixtures", IF(T283&lt;3.6, "clays","organic clay"))))))</f>
        <v/>
      </c>
      <c r="V283" s="107">
        <f>DEGREES(ATAN(0.373*(LOG(O283/M283)+0.29)))</f>
        <v/>
      </c>
      <c r="W283" s="107">
        <f>17.6+11*LOG(R283)</f>
        <v/>
      </c>
      <c r="X283" s="107">
        <f>IF(N283/100&lt;20, 30,IF(N283/100&lt;40,30+5/20*(N283/100-20),IF(N283/100&lt;120, 35+5/80*(N283/100-40), IF(N283/100&lt;200, 40+5/80*(N283/100-120),45))))</f>
        <v/>
      </c>
    </row>
    <row r="284">
      <c r="A284" t="n">
        <v>5.62</v>
      </c>
      <c r="B284" t="n">
        <v>0.909</v>
      </c>
      <c r="C284" t="n">
        <v>13</v>
      </c>
      <c r="D284" t="n">
        <v>33</v>
      </c>
      <c r="E284" s="102" t="n">
        <v>0.8</v>
      </c>
      <c r="F284" s="102">
        <f>IF(C284=0,1,ABS(C284))</f>
        <v/>
      </c>
      <c r="G284" s="102">
        <f>+B284*1000+D284*(1-E284)</f>
        <v/>
      </c>
      <c r="H284" s="102">
        <f>+A285-A284</f>
        <v/>
      </c>
      <c r="I284" s="102">
        <f>+A284+H284/2</f>
        <v/>
      </c>
      <c r="J284" s="102">
        <f>IF(I284&lt;$B$1,17,19)</f>
        <v/>
      </c>
      <c r="K284" s="102">
        <f>+J284*I284</f>
        <v/>
      </c>
      <c r="L284" s="102">
        <f>IF(I284&lt;$B$1,0,9.81*(I284-$B$1))</f>
        <v/>
      </c>
      <c r="M284" s="105">
        <f>+K284-L284</f>
        <v/>
      </c>
      <c r="N284" s="105">
        <f>AVERAGE(B284:B285)*1000</f>
        <v/>
      </c>
      <c r="O284" s="105">
        <f>AVERAGE(G284:G285)</f>
        <v/>
      </c>
      <c r="P284" s="105">
        <f>AVERAGE(F284:F285)</f>
        <v/>
      </c>
      <c r="Q284" s="105">
        <f>AVERAGE(D284:D285)</f>
        <v/>
      </c>
      <c r="R284" s="106">
        <f>(O284-K284)/M284</f>
        <v/>
      </c>
      <c r="S284" s="105">
        <f>+P284/(O284-K284)*100</f>
        <v/>
      </c>
      <c r="T284" s="105">
        <f>+SQRT((3.47-LOG(R284))^2+(1.22+LOG(S284))^2)</f>
        <v/>
      </c>
      <c r="U284" s="39">
        <f>(IF(T284&lt;1.31, "gravelly sand to dense sand", IF(T284&lt;2.05, "sands", IF(T284&lt;2.6, "sand mixtures", IF(T284&lt;2.95, "silt mixtures", IF(T284&lt;3.6, "clays","organic clay"))))))</f>
        <v/>
      </c>
      <c r="V284" s="107">
        <f>DEGREES(ATAN(0.373*(LOG(O284/M284)+0.29)))</f>
        <v/>
      </c>
      <c r="W284" s="107">
        <f>17.6+11*LOG(R284)</f>
        <v/>
      </c>
      <c r="X284" s="107">
        <f>IF(N284/100&lt;20, 30,IF(N284/100&lt;40,30+5/20*(N284/100-20),IF(N284/100&lt;120, 35+5/80*(N284/100-40), IF(N284/100&lt;200, 40+5/80*(N284/100-120),45))))</f>
        <v/>
      </c>
    </row>
    <row r="285">
      <c r="A285" t="n">
        <v>5.64</v>
      </c>
      <c r="B285" t="n">
        <v>0.72</v>
      </c>
      <c r="C285" t="n">
        <v>16</v>
      </c>
      <c r="D285" t="n">
        <v>30</v>
      </c>
      <c r="E285" s="102" t="n">
        <v>0.8</v>
      </c>
      <c r="F285" s="102">
        <f>IF(C285=0,1,ABS(C285))</f>
        <v/>
      </c>
      <c r="G285" s="102">
        <f>+B285*1000+D285*(1-E285)</f>
        <v/>
      </c>
      <c r="H285" s="102">
        <f>+A286-A285</f>
        <v/>
      </c>
      <c r="I285" s="102">
        <f>+A285+H285/2</f>
        <v/>
      </c>
      <c r="J285" s="102">
        <f>IF(I285&lt;$B$1,17,19)</f>
        <v/>
      </c>
      <c r="K285" s="102">
        <f>+J285*I285</f>
        <v/>
      </c>
      <c r="L285" s="102">
        <f>IF(I285&lt;$B$1,0,9.81*(I285-$B$1))</f>
        <v/>
      </c>
      <c r="M285" s="105">
        <f>+K285-L285</f>
        <v/>
      </c>
      <c r="N285" s="105">
        <f>AVERAGE(B285:B286)*1000</f>
        <v/>
      </c>
      <c r="O285" s="105">
        <f>AVERAGE(G285:G286)</f>
        <v/>
      </c>
      <c r="P285" s="105">
        <f>AVERAGE(F285:F286)</f>
        <v/>
      </c>
      <c r="Q285" s="105">
        <f>AVERAGE(D285:D286)</f>
        <v/>
      </c>
      <c r="R285" s="106">
        <f>(O285-K285)/M285</f>
        <v/>
      </c>
      <c r="S285" s="105">
        <f>+P285/(O285-K285)*100</f>
        <v/>
      </c>
      <c r="T285" s="105">
        <f>+SQRT((3.47-LOG(R285))^2+(1.22+LOG(S285))^2)</f>
        <v/>
      </c>
      <c r="U285" s="39">
        <f>(IF(T285&lt;1.31, "gravelly sand to dense sand", IF(T285&lt;2.05, "sands", IF(T285&lt;2.6, "sand mixtures", IF(T285&lt;2.95, "silt mixtures", IF(T285&lt;3.6, "clays","organic clay"))))))</f>
        <v/>
      </c>
      <c r="V285" s="107">
        <f>DEGREES(ATAN(0.373*(LOG(O285/M285)+0.29)))</f>
        <v/>
      </c>
      <c r="W285" s="107">
        <f>17.6+11*LOG(R285)</f>
        <v/>
      </c>
      <c r="X285" s="107">
        <f>IF(N285/100&lt;20, 30,IF(N285/100&lt;40,30+5/20*(N285/100-20),IF(N285/100&lt;120, 35+5/80*(N285/100-40), IF(N285/100&lt;200, 40+5/80*(N285/100-120),45))))</f>
        <v/>
      </c>
    </row>
    <row r="286">
      <c r="A286" t="n">
        <v>5.66</v>
      </c>
      <c r="B286" t="n">
        <v>0.663</v>
      </c>
      <c r="C286" t="n">
        <v>17</v>
      </c>
      <c r="D286" t="n">
        <v>41</v>
      </c>
      <c r="E286" s="102" t="n">
        <v>0.8</v>
      </c>
      <c r="F286" s="102">
        <f>IF(C286=0,1,ABS(C286))</f>
        <v/>
      </c>
      <c r="G286" s="102">
        <f>+B286*1000+D286*(1-E286)</f>
        <v/>
      </c>
      <c r="H286" s="102">
        <f>+A287-A286</f>
        <v/>
      </c>
      <c r="I286" s="102">
        <f>+A286+H286/2</f>
        <v/>
      </c>
      <c r="J286" s="102">
        <f>IF(I286&lt;$B$1,17,19)</f>
        <v/>
      </c>
      <c r="K286" s="102">
        <f>+J286*I286</f>
        <v/>
      </c>
      <c r="L286" s="102">
        <f>IF(I286&lt;$B$1,0,9.81*(I286-$B$1))</f>
        <v/>
      </c>
      <c r="M286" s="105">
        <f>+K286-L286</f>
        <v/>
      </c>
      <c r="N286" s="105">
        <f>AVERAGE(B286:B287)*1000</f>
        <v/>
      </c>
      <c r="O286" s="105">
        <f>AVERAGE(G286:G287)</f>
        <v/>
      </c>
      <c r="P286" s="105">
        <f>AVERAGE(F286:F287)</f>
        <v/>
      </c>
      <c r="Q286" s="105">
        <f>AVERAGE(D286:D287)</f>
        <v/>
      </c>
      <c r="R286" s="106">
        <f>(O286-K286)/M286</f>
        <v/>
      </c>
      <c r="S286" s="105">
        <f>+P286/(O286-K286)*100</f>
        <v/>
      </c>
      <c r="T286" s="105">
        <f>+SQRT((3.47-LOG(R286))^2+(1.22+LOG(S286))^2)</f>
        <v/>
      </c>
      <c r="U286" s="39">
        <f>(IF(T286&lt;1.31, "gravelly sand to dense sand", IF(T286&lt;2.05, "sands", IF(T286&lt;2.6, "sand mixtures", IF(T286&lt;2.95, "silt mixtures", IF(T286&lt;3.6, "clays","organic clay"))))))</f>
        <v/>
      </c>
      <c r="V286" s="107">
        <f>DEGREES(ATAN(0.373*(LOG(O286/M286)+0.29)))</f>
        <v/>
      </c>
      <c r="W286" s="107">
        <f>17.6+11*LOG(R286)</f>
        <v/>
      </c>
      <c r="X286" s="107">
        <f>IF(N286/100&lt;20, 30,IF(N286/100&lt;40,30+5/20*(N286/100-20),IF(N286/100&lt;120, 35+5/80*(N286/100-40), IF(N286/100&lt;200, 40+5/80*(N286/100-120),45))))</f>
        <v/>
      </c>
    </row>
    <row r="287">
      <c r="A287" t="n">
        <v>5.68</v>
      </c>
      <c r="B287" t="n">
        <v>0.606</v>
      </c>
      <c r="C287" t="n">
        <v>15</v>
      </c>
      <c r="D287" t="n">
        <v>83</v>
      </c>
      <c r="E287" s="102" t="n">
        <v>0.8</v>
      </c>
      <c r="F287" s="102">
        <f>IF(C287=0,1,ABS(C287))</f>
        <v/>
      </c>
      <c r="G287" s="102">
        <f>+B287*1000+D287*(1-E287)</f>
        <v/>
      </c>
      <c r="H287" s="102">
        <f>+A288-A287</f>
        <v/>
      </c>
      <c r="I287" s="102">
        <f>+A287+H287/2</f>
        <v/>
      </c>
      <c r="J287" s="102">
        <f>IF(I287&lt;$B$1,17,19)</f>
        <v/>
      </c>
      <c r="K287" s="102">
        <f>+J287*I287</f>
        <v/>
      </c>
      <c r="L287" s="102">
        <f>IF(I287&lt;$B$1,0,9.81*(I287-$B$1))</f>
        <v/>
      </c>
      <c r="M287" s="105">
        <f>+K287-L287</f>
        <v/>
      </c>
      <c r="N287" s="105">
        <f>AVERAGE(B287:B288)*1000</f>
        <v/>
      </c>
      <c r="O287" s="105">
        <f>AVERAGE(G287:G288)</f>
        <v/>
      </c>
      <c r="P287" s="105">
        <f>AVERAGE(F287:F288)</f>
        <v/>
      </c>
      <c r="Q287" s="105">
        <f>AVERAGE(D287:D288)</f>
        <v/>
      </c>
      <c r="R287" s="106">
        <f>(O287-K287)/M287</f>
        <v/>
      </c>
      <c r="S287" s="105">
        <f>+P287/(O287-K287)*100</f>
        <v/>
      </c>
      <c r="T287" s="105">
        <f>+SQRT((3.47-LOG(R287))^2+(1.22+LOG(S287))^2)</f>
        <v/>
      </c>
      <c r="U287" s="39">
        <f>(IF(T287&lt;1.31, "gravelly sand to dense sand", IF(T287&lt;2.05, "sands", IF(T287&lt;2.6, "sand mixtures", IF(T287&lt;2.95, "silt mixtures", IF(T287&lt;3.6, "clays","organic clay"))))))</f>
        <v/>
      </c>
      <c r="V287" s="107">
        <f>DEGREES(ATAN(0.373*(LOG(O287/M287)+0.29)))</f>
        <v/>
      </c>
      <c r="W287" s="107">
        <f>17.6+11*LOG(R287)</f>
        <v/>
      </c>
      <c r="X287" s="107">
        <f>IF(N287/100&lt;20, 30,IF(N287/100&lt;40,30+5/20*(N287/100-20),IF(N287/100&lt;120, 35+5/80*(N287/100-40), IF(N287/100&lt;200, 40+5/80*(N287/100-120),45))))</f>
        <v/>
      </c>
    </row>
    <row r="288">
      <c r="A288" t="n">
        <v>5.7</v>
      </c>
      <c r="B288" t="n">
        <v>0.587</v>
      </c>
      <c r="C288" t="n">
        <v>14</v>
      </c>
      <c r="D288" t="n">
        <v>100</v>
      </c>
      <c r="E288" s="102" t="n">
        <v>0.8</v>
      </c>
      <c r="F288" s="102">
        <f>IF(C288=0,1,ABS(C288))</f>
        <v/>
      </c>
      <c r="G288" s="102">
        <f>+B288*1000+D288*(1-E288)</f>
        <v/>
      </c>
      <c r="H288" s="102">
        <f>+A289-A288</f>
        <v/>
      </c>
      <c r="I288" s="102">
        <f>+A288+H288/2</f>
        <v/>
      </c>
      <c r="J288" s="102">
        <f>IF(I288&lt;$B$1,17,19)</f>
        <v/>
      </c>
      <c r="K288" s="102">
        <f>+J288*I288</f>
        <v/>
      </c>
      <c r="L288" s="102">
        <f>IF(I288&lt;$B$1,0,9.81*(I288-$B$1))</f>
        <v/>
      </c>
      <c r="M288" s="105">
        <f>+K288-L288</f>
        <v/>
      </c>
      <c r="N288" s="105">
        <f>AVERAGE(B288:B289)*1000</f>
        <v/>
      </c>
      <c r="O288" s="105">
        <f>AVERAGE(G288:G289)</f>
        <v/>
      </c>
      <c r="P288" s="105">
        <f>AVERAGE(F288:F289)</f>
        <v/>
      </c>
      <c r="Q288" s="105">
        <f>AVERAGE(D288:D289)</f>
        <v/>
      </c>
      <c r="R288" s="106">
        <f>(O288-K288)/M288</f>
        <v/>
      </c>
      <c r="S288" s="105">
        <f>+P288/(O288-K288)*100</f>
        <v/>
      </c>
      <c r="T288" s="105">
        <f>+SQRT((3.47-LOG(R288))^2+(1.22+LOG(S288))^2)</f>
        <v/>
      </c>
      <c r="U288" s="39">
        <f>(IF(T288&lt;1.31, "gravelly sand to dense sand", IF(T288&lt;2.05, "sands", IF(T288&lt;2.6, "sand mixtures", IF(T288&lt;2.95, "silt mixtures", IF(T288&lt;3.6, "clays","organic clay"))))))</f>
        <v/>
      </c>
      <c r="V288" s="107">
        <f>DEGREES(ATAN(0.373*(LOG(O288/M288)+0.29)))</f>
        <v/>
      </c>
      <c r="W288" s="107">
        <f>17.6+11*LOG(R288)</f>
        <v/>
      </c>
      <c r="X288" s="107">
        <f>IF(N288/100&lt;20, 30,IF(N288/100&lt;40,30+5/20*(N288/100-20),IF(N288/100&lt;120, 35+5/80*(N288/100-40), IF(N288/100&lt;200, 40+5/80*(N288/100-120),45))))</f>
        <v/>
      </c>
    </row>
    <row r="289">
      <c r="A289" t="n">
        <v>5.72</v>
      </c>
      <c r="B289" t="n">
        <v>0.587</v>
      </c>
      <c r="C289" t="n">
        <v>13</v>
      </c>
      <c r="D289" t="n">
        <v>104</v>
      </c>
      <c r="E289" s="102" t="n">
        <v>0.8</v>
      </c>
      <c r="F289" s="102">
        <f>IF(C289=0,1,ABS(C289))</f>
        <v/>
      </c>
      <c r="G289" s="102">
        <f>+B289*1000+D289*(1-E289)</f>
        <v/>
      </c>
      <c r="H289" s="102">
        <f>+A290-A289</f>
        <v/>
      </c>
      <c r="I289" s="102">
        <f>+A289+H289/2</f>
        <v/>
      </c>
      <c r="J289" s="102">
        <f>IF(I289&lt;$B$1,17,19)</f>
        <v/>
      </c>
      <c r="K289" s="102">
        <f>+J289*I289</f>
        <v/>
      </c>
      <c r="L289" s="102">
        <f>IF(I289&lt;$B$1,0,9.81*(I289-$B$1))</f>
        <v/>
      </c>
      <c r="M289" s="105">
        <f>+K289-L289</f>
        <v/>
      </c>
      <c r="N289" s="105">
        <f>AVERAGE(B289:B290)*1000</f>
        <v/>
      </c>
      <c r="O289" s="105">
        <f>AVERAGE(G289:G290)</f>
        <v/>
      </c>
      <c r="P289" s="105">
        <f>AVERAGE(F289:F290)</f>
        <v/>
      </c>
      <c r="Q289" s="105">
        <f>AVERAGE(D289:D290)</f>
        <v/>
      </c>
      <c r="R289" s="106">
        <f>(O289-K289)/M289</f>
        <v/>
      </c>
      <c r="S289" s="105">
        <f>+P289/(O289-K289)*100</f>
        <v/>
      </c>
      <c r="T289" s="105">
        <f>+SQRT((3.47-LOG(R289))^2+(1.22+LOG(S289))^2)</f>
        <v/>
      </c>
      <c r="U289" s="39">
        <f>(IF(T289&lt;1.31, "gravelly sand to dense sand", IF(T289&lt;2.05, "sands", IF(T289&lt;2.6, "sand mixtures", IF(T289&lt;2.95, "silt mixtures", IF(T289&lt;3.6, "clays","organic clay"))))))</f>
        <v/>
      </c>
      <c r="V289" s="107">
        <f>DEGREES(ATAN(0.373*(LOG(O289/M289)+0.29)))</f>
        <v/>
      </c>
      <c r="W289" s="107">
        <f>17.6+11*LOG(R289)</f>
        <v/>
      </c>
      <c r="X289" s="107">
        <f>IF(N289/100&lt;20, 30,IF(N289/100&lt;40,30+5/20*(N289/100-20),IF(N289/100&lt;120, 35+5/80*(N289/100-40), IF(N289/100&lt;200, 40+5/80*(N289/100-120),45))))</f>
        <v/>
      </c>
    </row>
    <row r="290">
      <c r="A290" t="n">
        <v>5.74</v>
      </c>
      <c r="B290" t="n">
        <v>0.549</v>
      </c>
      <c r="C290" t="n">
        <v>10</v>
      </c>
      <c r="D290" t="n">
        <v>114</v>
      </c>
      <c r="E290" s="102" t="n">
        <v>0.8</v>
      </c>
      <c r="F290" s="102">
        <f>IF(C290=0,1,ABS(C290))</f>
        <v/>
      </c>
      <c r="G290" s="102">
        <f>+B290*1000+D290*(1-E290)</f>
        <v/>
      </c>
      <c r="H290" s="102">
        <f>+A291-A290</f>
        <v/>
      </c>
      <c r="I290" s="102">
        <f>+A290+H290/2</f>
        <v/>
      </c>
      <c r="J290" s="102">
        <f>IF(I290&lt;$B$1,17,19)</f>
        <v/>
      </c>
      <c r="K290" s="102">
        <f>+J290*I290</f>
        <v/>
      </c>
      <c r="L290" s="102">
        <f>IF(I290&lt;$B$1,0,9.81*(I290-$B$1))</f>
        <v/>
      </c>
      <c r="M290" s="105">
        <f>+K290-L290</f>
        <v/>
      </c>
      <c r="N290" s="105">
        <f>AVERAGE(B290:B291)*1000</f>
        <v/>
      </c>
      <c r="O290" s="105">
        <f>AVERAGE(G290:G291)</f>
        <v/>
      </c>
      <c r="P290" s="105">
        <f>AVERAGE(F290:F291)</f>
        <v/>
      </c>
      <c r="Q290" s="105">
        <f>AVERAGE(D290:D291)</f>
        <v/>
      </c>
      <c r="R290" s="106">
        <f>(O290-K290)/M290</f>
        <v/>
      </c>
      <c r="S290" s="105">
        <f>+P290/(O290-K290)*100</f>
        <v/>
      </c>
      <c r="T290" s="105">
        <f>+SQRT((3.47-LOG(R290))^2+(1.22+LOG(S290))^2)</f>
        <v/>
      </c>
      <c r="U290" s="39">
        <f>(IF(T290&lt;1.31, "gravelly sand to dense sand", IF(T290&lt;2.05, "sands", IF(T290&lt;2.6, "sand mixtures", IF(T290&lt;2.95, "silt mixtures", IF(T290&lt;3.6, "clays","organic clay"))))))</f>
        <v/>
      </c>
      <c r="V290" s="107">
        <f>DEGREES(ATAN(0.373*(LOG(O290/M290)+0.29)))</f>
        <v/>
      </c>
      <c r="W290" s="107">
        <f>17.6+11*LOG(R290)</f>
        <v/>
      </c>
      <c r="X290" s="107">
        <f>IF(N290/100&lt;20, 30,IF(N290/100&lt;40,30+5/20*(N290/100-20),IF(N290/100&lt;120, 35+5/80*(N290/100-40), IF(N290/100&lt;200, 40+5/80*(N290/100-120),45))))</f>
        <v/>
      </c>
    </row>
    <row r="291">
      <c r="A291" t="n">
        <v>5.76</v>
      </c>
      <c r="B291" t="n">
        <v>0.663</v>
      </c>
      <c r="C291" t="n">
        <v>7</v>
      </c>
      <c r="D291" t="n">
        <v>121</v>
      </c>
      <c r="E291" s="102" t="n">
        <v>0.8</v>
      </c>
      <c r="F291" s="102">
        <f>IF(C291=0,1,ABS(C291))</f>
        <v/>
      </c>
      <c r="G291" s="102">
        <f>+B291*1000+D291*(1-E291)</f>
        <v/>
      </c>
      <c r="H291" s="102">
        <f>+A292-A291</f>
        <v/>
      </c>
      <c r="I291" s="102">
        <f>+A291+H291/2</f>
        <v/>
      </c>
      <c r="J291" s="102">
        <f>IF(I291&lt;$B$1,17,19)</f>
        <v/>
      </c>
      <c r="K291" s="102">
        <f>+J291*I291</f>
        <v/>
      </c>
      <c r="L291" s="102">
        <f>IF(I291&lt;$B$1,0,9.81*(I291-$B$1))</f>
        <v/>
      </c>
      <c r="M291" s="105">
        <f>+K291-L291</f>
        <v/>
      </c>
      <c r="N291" s="105">
        <f>AVERAGE(B291:B292)*1000</f>
        <v/>
      </c>
      <c r="O291" s="105">
        <f>AVERAGE(G291:G292)</f>
        <v/>
      </c>
      <c r="P291" s="105">
        <f>AVERAGE(F291:F292)</f>
        <v/>
      </c>
      <c r="Q291" s="105">
        <f>AVERAGE(D291:D292)</f>
        <v/>
      </c>
      <c r="R291" s="106">
        <f>(O291-K291)/M291</f>
        <v/>
      </c>
      <c r="S291" s="105">
        <f>+P291/(O291-K291)*100</f>
        <v/>
      </c>
      <c r="T291" s="105">
        <f>+SQRT((3.47-LOG(R291))^2+(1.22+LOG(S291))^2)</f>
        <v/>
      </c>
      <c r="U291" s="39">
        <f>(IF(T291&lt;1.31, "gravelly sand to dense sand", IF(T291&lt;2.05, "sands", IF(T291&lt;2.6, "sand mixtures", IF(T291&lt;2.95, "silt mixtures", IF(T291&lt;3.6, "clays","organic clay"))))))</f>
        <v/>
      </c>
      <c r="V291" s="107">
        <f>DEGREES(ATAN(0.373*(LOG(O291/M291)+0.29)))</f>
        <v/>
      </c>
      <c r="W291" s="107">
        <f>17.6+11*LOG(R291)</f>
        <v/>
      </c>
      <c r="X291" s="107">
        <f>IF(N291/100&lt;20, 30,IF(N291/100&lt;40,30+5/20*(N291/100-20),IF(N291/100&lt;120, 35+5/80*(N291/100-40), IF(N291/100&lt;200, 40+5/80*(N291/100-120),45))))</f>
        <v/>
      </c>
    </row>
    <row r="292">
      <c r="A292" t="n">
        <v>5.78</v>
      </c>
      <c r="B292" t="n">
        <v>1.591</v>
      </c>
      <c r="C292" t="n">
        <v>8</v>
      </c>
      <c r="D292" t="n">
        <v>183</v>
      </c>
      <c r="E292" s="102" t="n">
        <v>0.8</v>
      </c>
      <c r="F292" s="102">
        <f>IF(C292=0,1,ABS(C292))</f>
        <v/>
      </c>
      <c r="G292" s="102">
        <f>+B292*1000+D292*(1-E292)</f>
        <v/>
      </c>
      <c r="H292" s="102">
        <f>+A293-A292</f>
        <v/>
      </c>
      <c r="I292" s="102">
        <f>+A292+H292/2</f>
        <v/>
      </c>
      <c r="J292" s="102">
        <f>IF(I292&lt;$B$1,17,19)</f>
        <v/>
      </c>
      <c r="K292" s="102">
        <f>+J292*I292</f>
        <v/>
      </c>
      <c r="L292" s="102">
        <f>IF(I292&lt;$B$1,0,9.81*(I292-$B$1))</f>
        <v/>
      </c>
      <c r="M292" s="105">
        <f>+K292-L292</f>
        <v/>
      </c>
      <c r="N292" s="105">
        <f>AVERAGE(B292:B293)*1000</f>
        <v/>
      </c>
      <c r="O292" s="105">
        <f>AVERAGE(G292:G293)</f>
        <v/>
      </c>
      <c r="P292" s="105">
        <f>AVERAGE(F292:F293)</f>
        <v/>
      </c>
      <c r="Q292" s="105">
        <f>AVERAGE(D292:D293)</f>
        <v/>
      </c>
      <c r="R292" s="106">
        <f>(O292-K292)/M292</f>
        <v/>
      </c>
      <c r="S292" s="105">
        <f>+P292/(O292-K292)*100</f>
        <v/>
      </c>
      <c r="T292" s="105">
        <f>+SQRT((3.47-LOG(R292))^2+(1.22+LOG(S292))^2)</f>
        <v/>
      </c>
      <c r="U292" s="39">
        <f>(IF(T292&lt;1.31, "gravelly sand to dense sand", IF(T292&lt;2.05, "sands", IF(T292&lt;2.6, "sand mixtures", IF(T292&lt;2.95, "silt mixtures", IF(T292&lt;3.6, "clays","organic clay"))))))</f>
        <v/>
      </c>
      <c r="V292" s="107">
        <f>DEGREES(ATAN(0.373*(LOG(O292/M292)+0.29)))</f>
        <v/>
      </c>
      <c r="W292" s="107">
        <f>17.6+11*LOG(R292)</f>
        <v/>
      </c>
      <c r="X292" s="107">
        <f>IF(N292/100&lt;20, 30,IF(N292/100&lt;40,30+5/20*(N292/100-20),IF(N292/100&lt;120, 35+5/80*(N292/100-40), IF(N292/100&lt;200, 40+5/80*(N292/100-120),45))))</f>
        <v/>
      </c>
    </row>
    <row r="293">
      <c r="A293" t="n">
        <v>5.8</v>
      </c>
      <c r="B293" t="n">
        <v>3.107</v>
      </c>
      <c r="C293" t="n">
        <v>8</v>
      </c>
      <c r="D293" t="n">
        <v>101</v>
      </c>
      <c r="E293" s="102" t="n">
        <v>0.8</v>
      </c>
      <c r="F293" s="102">
        <f>IF(C293=0,1,ABS(C293))</f>
        <v/>
      </c>
      <c r="G293" s="102">
        <f>+B293*1000+D293*(1-E293)</f>
        <v/>
      </c>
      <c r="H293" s="102">
        <f>+A294-A293</f>
        <v/>
      </c>
      <c r="I293" s="102">
        <f>+A293+H293/2</f>
        <v/>
      </c>
      <c r="J293" s="102">
        <f>IF(I293&lt;$B$1,17,19)</f>
        <v/>
      </c>
      <c r="K293" s="102">
        <f>+J293*I293</f>
        <v/>
      </c>
      <c r="L293" s="102">
        <f>IF(I293&lt;$B$1,0,9.81*(I293-$B$1))</f>
        <v/>
      </c>
      <c r="M293" s="105">
        <f>+K293-L293</f>
        <v/>
      </c>
      <c r="N293" s="105">
        <f>AVERAGE(B293:B294)*1000</f>
        <v/>
      </c>
      <c r="O293" s="105">
        <f>AVERAGE(G293:G294)</f>
        <v/>
      </c>
      <c r="P293" s="105">
        <f>AVERAGE(F293:F294)</f>
        <v/>
      </c>
      <c r="Q293" s="105">
        <f>AVERAGE(D293:D294)</f>
        <v/>
      </c>
      <c r="R293" s="106">
        <f>(O293-K293)/M293</f>
        <v/>
      </c>
      <c r="S293" s="105">
        <f>+P293/(O293-K293)*100</f>
        <v/>
      </c>
      <c r="T293" s="105">
        <f>+SQRT((3.47-LOG(R293))^2+(1.22+LOG(S293))^2)</f>
        <v/>
      </c>
      <c r="U293" s="39">
        <f>(IF(T293&lt;1.31, "gravelly sand to dense sand", IF(T293&lt;2.05, "sands", IF(T293&lt;2.6, "sand mixtures", IF(T293&lt;2.95, "silt mixtures", IF(T293&lt;3.6, "clays","organic clay"))))))</f>
        <v/>
      </c>
      <c r="V293" s="107">
        <f>DEGREES(ATAN(0.373*(LOG(O293/M293)+0.29)))</f>
        <v/>
      </c>
      <c r="W293" s="107">
        <f>17.6+11*LOG(R293)</f>
        <v/>
      </c>
      <c r="X293" s="107">
        <f>IF(N293/100&lt;20, 30,IF(N293/100&lt;40,30+5/20*(N293/100-20),IF(N293/100&lt;120, 35+5/80*(N293/100-40), IF(N293/100&lt;200, 40+5/80*(N293/100-120),45))))</f>
        <v/>
      </c>
    </row>
    <row r="294">
      <c r="A294" t="n">
        <v>5.82</v>
      </c>
      <c r="B294" t="n">
        <v>4.793</v>
      </c>
      <c r="C294" t="n">
        <v>3</v>
      </c>
      <c r="D294" t="n">
        <v>50</v>
      </c>
      <c r="E294" s="102" t="n">
        <v>0.8</v>
      </c>
      <c r="F294" s="102">
        <f>IF(C294=0,1,ABS(C294))</f>
        <v/>
      </c>
      <c r="G294" s="102">
        <f>+B294*1000+D294*(1-E294)</f>
        <v/>
      </c>
      <c r="H294" s="102">
        <f>+A295-A294</f>
        <v/>
      </c>
      <c r="I294" s="102">
        <f>+A294+H294/2</f>
        <v/>
      </c>
      <c r="J294" s="102">
        <f>IF(I294&lt;$B$1,17,19)</f>
        <v/>
      </c>
      <c r="K294" s="102">
        <f>+J294*I294</f>
        <v/>
      </c>
      <c r="L294" s="102">
        <f>IF(I294&lt;$B$1,0,9.81*(I294-$B$1))</f>
        <v/>
      </c>
      <c r="M294" s="105">
        <f>+K294-L294</f>
        <v/>
      </c>
      <c r="N294" s="105">
        <f>AVERAGE(B294:B295)*1000</f>
        <v/>
      </c>
      <c r="O294" s="105">
        <f>AVERAGE(G294:G295)</f>
        <v/>
      </c>
      <c r="P294" s="105">
        <f>AVERAGE(F294:F295)</f>
        <v/>
      </c>
      <c r="Q294" s="105">
        <f>AVERAGE(D294:D295)</f>
        <v/>
      </c>
      <c r="R294" s="106">
        <f>(O294-K294)/M294</f>
        <v/>
      </c>
      <c r="S294" s="105">
        <f>+P294/(O294-K294)*100</f>
        <v/>
      </c>
      <c r="T294" s="105">
        <f>+SQRT((3.47-LOG(R294))^2+(1.22+LOG(S294))^2)</f>
        <v/>
      </c>
      <c r="U294" s="39">
        <f>(IF(T294&lt;1.31, "gravelly sand to dense sand", IF(T294&lt;2.05, "sands", IF(T294&lt;2.6, "sand mixtures", IF(T294&lt;2.95, "silt mixtures", IF(T294&lt;3.6, "clays","organic clay"))))))</f>
        <v/>
      </c>
      <c r="V294" s="107">
        <f>DEGREES(ATAN(0.373*(LOG(O294/M294)+0.29)))</f>
        <v/>
      </c>
      <c r="W294" s="107">
        <f>17.6+11*LOG(R294)</f>
        <v/>
      </c>
      <c r="X294" s="107">
        <f>IF(N294/100&lt;20, 30,IF(N294/100&lt;40,30+5/20*(N294/100-20),IF(N294/100&lt;120, 35+5/80*(N294/100-40), IF(N294/100&lt;200, 40+5/80*(N294/100-120),45))))</f>
        <v/>
      </c>
    </row>
    <row r="295">
      <c r="A295" t="n">
        <v>5.84</v>
      </c>
      <c r="B295" t="n">
        <v>5.589</v>
      </c>
      <c r="C295" t="n">
        <v>4</v>
      </c>
      <c r="D295" t="n">
        <v>49</v>
      </c>
      <c r="E295" s="102" t="n">
        <v>0.8</v>
      </c>
      <c r="F295" s="102">
        <f>IF(C295=0,1,ABS(C295))</f>
        <v/>
      </c>
      <c r="G295" s="102">
        <f>+B295*1000+D295*(1-E295)</f>
        <v/>
      </c>
      <c r="H295" s="102">
        <f>+A296-A295</f>
        <v/>
      </c>
      <c r="I295" s="102">
        <f>+A295+H295/2</f>
        <v/>
      </c>
      <c r="J295" s="102">
        <f>IF(I295&lt;$B$1,17,19)</f>
        <v/>
      </c>
      <c r="K295" s="102">
        <f>+J295*I295</f>
        <v/>
      </c>
      <c r="L295" s="102">
        <f>IF(I295&lt;$B$1,0,9.81*(I295-$B$1))</f>
        <v/>
      </c>
      <c r="M295" s="105">
        <f>+K295-L295</f>
        <v/>
      </c>
      <c r="N295" s="105">
        <f>AVERAGE(B295:B296)*1000</f>
        <v/>
      </c>
      <c r="O295" s="105">
        <f>AVERAGE(G295:G296)</f>
        <v/>
      </c>
      <c r="P295" s="105">
        <f>AVERAGE(F295:F296)</f>
        <v/>
      </c>
      <c r="Q295" s="105">
        <f>AVERAGE(D295:D296)</f>
        <v/>
      </c>
      <c r="R295" s="106">
        <f>(O295-K295)/M295</f>
        <v/>
      </c>
      <c r="S295" s="105">
        <f>+P295/(O295-K295)*100</f>
        <v/>
      </c>
      <c r="T295" s="105">
        <f>+SQRT((3.47-LOG(R295))^2+(1.22+LOG(S295))^2)</f>
        <v/>
      </c>
      <c r="U295" s="39">
        <f>(IF(T295&lt;1.31, "gravelly sand to dense sand", IF(T295&lt;2.05, "sands", IF(T295&lt;2.6, "sand mixtures", IF(T295&lt;2.95, "silt mixtures", IF(T295&lt;3.6, "clays","organic clay"))))))</f>
        <v/>
      </c>
      <c r="V295" s="107">
        <f>DEGREES(ATAN(0.373*(LOG(O295/M295)+0.29)))</f>
        <v/>
      </c>
      <c r="W295" s="107">
        <f>17.6+11*LOG(R295)</f>
        <v/>
      </c>
      <c r="X295" s="107">
        <f>IF(N295/100&lt;20, 30,IF(N295/100&lt;40,30+5/20*(N295/100-20),IF(N295/100&lt;120, 35+5/80*(N295/100-40), IF(N295/100&lt;200, 40+5/80*(N295/100-120),45))))</f>
        <v/>
      </c>
    </row>
    <row r="296">
      <c r="A296" t="n">
        <v>5.86</v>
      </c>
      <c r="B296" t="n">
        <v>6.574</v>
      </c>
      <c r="C296" t="n">
        <v>7</v>
      </c>
      <c r="D296" t="n">
        <v>50</v>
      </c>
      <c r="E296" s="102" t="n">
        <v>0.8</v>
      </c>
      <c r="F296" s="102">
        <f>IF(C296=0,1,ABS(C296))</f>
        <v/>
      </c>
      <c r="G296" s="102">
        <f>+B296*1000+D296*(1-E296)</f>
        <v/>
      </c>
      <c r="H296" s="102">
        <f>+A297-A296</f>
        <v/>
      </c>
      <c r="I296" s="102">
        <f>+A296+H296/2</f>
        <v/>
      </c>
      <c r="J296" s="102">
        <f>IF(I296&lt;$B$1,17,19)</f>
        <v/>
      </c>
      <c r="K296" s="102">
        <f>+J296*I296</f>
        <v/>
      </c>
      <c r="L296" s="102">
        <f>IF(I296&lt;$B$1,0,9.81*(I296-$B$1))</f>
        <v/>
      </c>
      <c r="M296" s="105">
        <f>+K296-L296</f>
        <v/>
      </c>
      <c r="N296" s="105">
        <f>AVERAGE(B296:B297)*1000</f>
        <v/>
      </c>
      <c r="O296" s="105">
        <f>AVERAGE(G296:G297)</f>
        <v/>
      </c>
      <c r="P296" s="105">
        <f>AVERAGE(F296:F297)</f>
        <v/>
      </c>
      <c r="Q296" s="105">
        <f>AVERAGE(D296:D297)</f>
        <v/>
      </c>
      <c r="R296" s="106">
        <f>(O296-K296)/M296</f>
        <v/>
      </c>
      <c r="S296" s="105">
        <f>+P296/(O296-K296)*100</f>
        <v/>
      </c>
      <c r="T296" s="105">
        <f>+SQRT((3.47-LOG(R296))^2+(1.22+LOG(S296))^2)</f>
        <v/>
      </c>
      <c r="U296" s="39">
        <f>(IF(T296&lt;1.31, "gravelly sand to dense sand", IF(T296&lt;2.05, "sands", IF(T296&lt;2.6, "sand mixtures", IF(T296&lt;2.95, "silt mixtures", IF(T296&lt;3.6, "clays","organic clay"))))))</f>
        <v/>
      </c>
      <c r="V296" s="107">
        <f>DEGREES(ATAN(0.373*(LOG(O296/M296)+0.29)))</f>
        <v/>
      </c>
      <c r="W296" s="107">
        <f>17.6+11*LOG(R296)</f>
        <v/>
      </c>
      <c r="X296" s="107">
        <f>IF(N296/100&lt;20, 30,IF(N296/100&lt;40,30+5/20*(N296/100-20),IF(N296/100&lt;120, 35+5/80*(N296/100-40), IF(N296/100&lt;200, 40+5/80*(N296/100-120),45))))</f>
        <v/>
      </c>
    </row>
    <row r="297">
      <c r="A297" t="n">
        <v>5.88</v>
      </c>
      <c r="B297" t="n">
        <v>8.127000000000001</v>
      </c>
      <c r="C297" t="n">
        <v>9</v>
      </c>
      <c r="D297" t="n">
        <v>49</v>
      </c>
      <c r="E297" s="102" t="n">
        <v>0.8</v>
      </c>
      <c r="F297" s="102">
        <f>IF(C297=0,1,ABS(C297))</f>
        <v/>
      </c>
      <c r="G297" s="102">
        <f>+B297*1000+D297*(1-E297)</f>
        <v/>
      </c>
      <c r="H297" s="102">
        <f>+A298-A297</f>
        <v/>
      </c>
      <c r="I297" s="102">
        <f>+A297+H297/2</f>
        <v/>
      </c>
      <c r="J297" s="102">
        <f>IF(I297&lt;$B$1,17,19)</f>
        <v/>
      </c>
      <c r="K297" s="102">
        <f>+J297*I297</f>
        <v/>
      </c>
      <c r="L297" s="102">
        <f>IF(I297&lt;$B$1,0,9.81*(I297-$B$1))</f>
        <v/>
      </c>
      <c r="M297" s="105">
        <f>+K297-L297</f>
        <v/>
      </c>
      <c r="N297" s="105">
        <f>AVERAGE(B297:B298)*1000</f>
        <v/>
      </c>
      <c r="O297" s="105">
        <f>AVERAGE(G297:G298)</f>
        <v/>
      </c>
      <c r="P297" s="105">
        <f>AVERAGE(F297:F298)</f>
        <v/>
      </c>
      <c r="Q297" s="105">
        <f>AVERAGE(D297:D298)</f>
        <v/>
      </c>
      <c r="R297" s="106">
        <f>(O297-K297)/M297</f>
        <v/>
      </c>
      <c r="S297" s="105">
        <f>+P297/(O297-K297)*100</f>
        <v/>
      </c>
      <c r="T297" s="105">
        <f>+SQRT((3.47-LOG(R297))^2+(1.22+LOG(S297))^2)</f>
        <v/>
      </c>
      <c r="U297" s="39">
        <f>(IF(T297&lt;1.31, "gravelly sand to dense sand", IF(T297&lt;2.05, "sands", IF(T297&lt;2.6, "sand mixtures", IF(T297&lt;2.95, "silt mixtures", IF(T297&lt;3.6, "clays","organic clay"))))))</f>
        <v/>
      </c>
      <c r="V297" s="107">
        <f>DEGREES(ATAN(0.373*(LOG(O297/M297)+0.29)))</f>
        <v/>
      </c>
      <c r="W297" s="107">
        <f>17.6+11*LOG(R297)</f>
        <v/>
      </c>
      <c r="X297" s="107">
        <f>IF(N297/100&lt;20, 30,IF(N297/100&lt;40,30+5/20*(N297/100-20),IF(N297/100&lt;120, 35+5/80*(N297/100-40), IF(N297/100&lt;200, 40+5/80*(N297/100-120),45))))</f>
        <v/>
      </c>
    </row>
    <row r="298">
      <c r="A298" t="n">
        <v>5.9</v>
      </c>
      <c r="B298" t="n">
        <v>8.789999999999999</v>
      </c>
      <c r="C298" t="n">
        <v>12</v>
      </c>
      <c r="D298" t="n">
        <v>47</v>
      </c>
      <c r="E298" s="102" t="n">
        <v>0.8</v>
      </c>
      <c r="F298" s="102">
        <f>IF(C298=0,1,ABS(C298))</f>
        <v/>
      </c>
      <c r="G298" s="102">
        <f>+B298*1000+D298*(1-E298)</f>
        <v/>
      </c>
      <c r="H298" s="102">
        <f>+A299-A298</f>
        <v/>
      </c>
      <c r="I298" s="102">
        <f>+A298+H298/2</f>
        <v/>
      </c>
      <c r="J298" s="102">
        <f>IF(I298&lt;$B$1,17,19)</f>
        <v/>
      </c>
      <c r="K298" s="102">
        <f>+J298*I298</f>
        <v/>
      </c>
      <c r="L298" s="102">
        <f>IF(I298&lt;$B$1,0,9.81*(I298-$B$1))</f>
        <v/>
      </c>
      <c r="M298" s="105">
        <f>+K298-L298</f>
        <v/>
      </c>
      <c r="N298" s="105">
        <f>AVERAGE(B298:B299)*1000</f>
        <v/>
      </c>
      <c r="O298" s="105">
        <f>AVERAGE(G298:G299)</f>
        <v/>
      </c>
      <c r="P298" s="105">
        <f>AVERAGE(F298:F299)</f>
        <v/>
      </c>
      <c r="Q298" s="105">
        <f>AVERAGE(D298:D299)</f>
        <v/>
      </c>
      <c r="R298" s="106">
        <f>(O298-K298)/M298</f>
        <v/>
      </c>
      <c r="S298" s="105">
        <f>+P298/(O298-K298)*100</f>
        <v/>
      </c>
      <c r="T298" s="105">
        <f>+SQRT((3.47-LOG(R298))^2+(1.22+LOG(S298))^2)</f>
        <v/>
      </c>
      <c r="U298" s="39">
        <f>(IF(T298&lt;1.31, "gravelly sand to dense sand", IF(T298&lt;2.05, "sands", IF(T298&lt;2.6, "sand mixtures", IF(T298&lt;2.95, "silt mixtures", IF(T298&lt;3.6, "clays","organic clay"))))))</f>
        <v/>
      </c>
      <c r="V298" s="107">
        <f>DEGREES(ATAN(0.373*(LOG(O298/M298)+0.29)))</f>
        <v/>
      </c>
      <c r="W298" s="107">
        <f>17.6+11*LOG(R298)</f>
        <v/>
      </c>
      <c r="X298" s="107">
        <f>IF(N298/100&lt;20, 30,IF(N298/100&lt;40,30+5/20*(N298/100-20),IF(N298/100&lt;120, 35+5/80*(N298/100-40), IF(N298/100&lt;200, 40+5/80*(N298/100-120),45))))</f>
        <v/>
      </c>
    </row>
    <row r="299">
      <c r="A299" t="n">
        <v>5.92</v>
      </c>
      <c r="B299" t="n">
        <v>10.04</v>
      </c>
      <c r="C299" t="n">
        <v>14</v>
      </c>
      <c r="D299" t="n">
        <v>46</v>
      </c>
      <c r="E299" s="102" t="n">
        <v>0.8</v>
      </c>
      <c r="F299" s="102">
        <f>IF(C299=0,1,ABS(C299))</f>
        <v/>
      </c>
      <c r="G299" s="102">
        <f>+B299*1000+D299*(1-E299)</f>
        <v/>
      </c>
      <c r="H299" s="102">
        <f>+A300-A299</f>
        <v/>
      </c>
      <c r="I299" s="102">
        <f>+A299+H299/2</f>
        <v/>
      </c>
      <c r="J299" s="102">
        <f>IF(I299&lt;$B$1,17,19)</f>
        <v/>
      </c>
      <c r="K299" s="102">
        <f>+J299*I299</f>
        <v/>
      </c>
      <c r="L299" s="102">
        <f>IF(I299&lt;$B$1,0,9.81*(I299-$B$1))</f>
        <v/>
      </c>
      <c r="M299" s="105">
        <f>+K299-L299</f>
        <v/>
      </c>
      <c r="N299" s="105">
        <f>AVERAGE(B299:B300)*1000</f>
        <v/>
      </c>
      <c r="O299" s="105">
        <f>AVERAGE(G299:G300)</f>
        <v/>
      </c>
      <c r="P299" s="105">
        <f>AVERAGE(F299:F300)</f>
        <v/>
      </c>
      <c r="Q299" s="105">
        <f>AVERAGE(D299:D300)</f>
        <v/>
      </c>
      <c r="R299" s="106">
        <f>(O299-K299)/M299</f>
        <v/>
      </c>
      <c r="S299" s="105">
        <f>+P299/(O299-K299)*100</f>
        <v/>
      </c>
      <c r="T299" s="105">
        <f>+SQRT((3.47-LOG(R299))^2+(1.22+LOG(S299))^2)</f>
        <v/>
      </c>
      <c r="U299" s="39">
        <f>(IF(T299&lt;1.31, "gravelly sand to dense sand", IF(T299&lt;2.05, "sands", IF(T299&lt;2.6, "sand mixtures", IF(T299&lt;2.95, "silt mixtures", IF(T299&lt;3.6, "clays","organic clay"))))))</f>
        <v/>
      </c>
      <c r="V299" s="107">
        <f>DEGREES(ATAN(0.373*(LOG(O299/M299)+0.29)))</f>
        <v/>
      </c>
      <c r="W299" s="107">
        <f>17.6+11*LOG(R299)</f>
        <v/>
      </c>
      <c r="X299" s="107">
        <f>IF(N299/100&lt;20, 30,IF(N299/100&lt;40,30+5/20*(N299/100-20),IF(N299/100&lt;120, 35+5/80*(N299/100-40), IF(N299/100&lt;200, 40+5/80*(N299/100-120),45))))</f>
        <v/>
      </c>
    </row>
    <row r="300">
      <c r="A300" t="n">
        <v>5.94</v>
      </c>
      <c r="B300" t="n">
        <v>10.476</v>
      </c>
      <c r="C300" t="n">
        <v>14</v>
      </c>
      <c r="D300" t="n">
        <v>46</v>
      </c>
      <c r="E300" s="102" t="n">
        <v>0.8</v>
      </c>
      <c r="F300" s="102">
        <f>IF(C300=0,1,ABS(C300))</f>
        <v/>
      </c>
      <c r="G300" s="102">
        <f>+B300*1000+D300*(1-E300)</f>
        <v/>
      </c>
      <c r="H300" s="102">
        <f>+A301-A300</f>
        <v/>
      </c>
      <c r="I300" s="102">
        <f>+A300+H300/2</f>
        <v/>
      </c>
      <c r="J300" s="102">
        <f>IF(I300&lt;$B$1,17,19)</f>
        <v/>
      </c>
      <c r="K300" s="102">
        <f>+J300*I300</f>
        <v/>
      </c>
      <c r="L300" s="102">
        <f>IF(I300&lt;$B$1,0,9.81*(I300-$B$1))</f>
        <v/>
      </c>
      <c r="M300" s="105">
        <f>+K300-L300</f>
        <v/>
      </c>
      <c r="N300" s="105">
        <f>AVERAGE(B300:B301)*1000</f>
        <v/>
      </c>
      <c r="O300" s="105">
        <f>AVERAGE(G300:G301)</f>
        <v/>
      </c>
      <c r="P300" s="105">
        <f>AVERAGE(F300:F301)</f>
        <v/>
      </c>
      <c r="Q300" s="105">
        <f>AVERAGE(D300:D301)</f>
        <v/>
      </c>
      <c r="R300" s="106">
        <f>(O300-K300)/M300</f>
        <v/>
      </c>
      <c r="S300" s="105">
        <f>+P300/(O300-K300)*100</f>
        <v/>
      </c>
      <c r="T300" s="105">
        <f>+SQRT((3.47-LOG(R300))^2+(1.22+LOG(S300))^2)</f>
        <v/>
      </c>
      <c r="U300" s="39">
        <f>(IF(T300&lt;1.31, "gravelly sand to dense sand", IF(T300&lt;2.05, "sands", IF(T300&lt;2.6, "sand mixtures", IF(T300&lt;2.95, "silt mixtures", IF(T300&lt;3.6, "clays","organic clay"))))))</f>
        <v/>
      </c>
      <c r="V300" s="107">
        <f>DEGREES(ATAN(0.373*(LOG(O300/M300)+0.29)))</f>
        <v/>
      </c>
      <c r="W300" s="107">
        <f>17.6+11*LOG(R300)</f>
        <v/>
      </c>
      <c r="X300" s="107">
        <f>IF(N300/100&lt;20, 30,IF(N300/100&lt;40,30+5/20*(N300/100-20),IF(N300/100&lt;120, 35+5/80*(N300/100-40), IF(N300/100&lt;200, 40+5/80*(N300/100-120),45))))</f>
        <v/>
      </c>
    </row>
    <row r="301">
      <c r="A301" t="n">
        <v>5.96</v>
      </c>
      <c r="B301" t="n">
        <v>10.874</v>
      </c>
      <c r="C301" t="n">
        <v>22</v>
      </c>
      <c r="D301" t="n">
        <v>46</v>
      </c>
      <c r="E301" s="102" t="n">
        <v>0.8</v>
      </c>
      <c r="F301" s="102">
        <f>IF(C301=0,1,ABS(C301))</f>
        <v/>
      </c>
      <c r="G301" s="102">
        <f>+B301*1000+D301*(1-E301)</f>
        <v/>
      </c>
      <c r="H301" s="102">
        <f>+A302-A301</f>
        <v/>
      </c>
      <c r="I301" s="102">
        <f>+A301+H301/2</f>
        <v/>
      </c>
      <c r="J301" s="102">
        <f>IF(I301&lt;$B$1,17,19)</f>
        <v/>
      </c>
      <c r="K301" s="102">
        <f>+J301*I301</f>
        <v/>
      </c>
      <c r="L301" s="102">
        <f>IF(I301&lt;$B$1,0,9.81*(I301-$B$1))</f>
        <v/>
      </c>
      <c r="M301" s="105">
        <f>+K301-L301</f>
        <v/>
      </c>
      <c r="N301" s="105">
        <f>AVERAGE(B301:B302)*1000</f>
        <v/>
      </c>
      <c r="O301" s="105">
        <f>AVERAGE(G301:G302)</f>
        <v/>
      </c>
      <c r="P301" s="105">
        <f>AVERAGE(F301:F302)</f>
        <v/>
      </c>
      <c r="Q301" s="105">
        <f>AVERAGE(D301:D302)</f>
        <v/>
      </c>
      <c r="R301" s="106">
        <f>(O301-K301)/M301</f>
        <v/>
      </c>
      <c r="S301" s="105">
        <f>+P301/(O301-K301)*100</f>
        <v/>
      </c>
      <c r="T301" s="105">
        <f>+SQRT((3.47-LOG(R301))^2+(1.22+LOG(S301))^2)</f>
        <v/>
      </c>
      <c r="U301" s="39">
        <f>(IF(T301&lt;1.31, "gravelly sand to dense sand", IF(T301&lt;2.05, "sands", IF(T301&lt;2.6, "sand mixtures", IF(T301&lt;2.95, "silt mixtures", IF(T301&lt;3.6, "clays","organic clay"))))))</f>
        <v/>
      </c>
      <c r="V301" s="107">
        <f>DEGREES(ATAN(0.373*(LOG(O301/M301)+0.29)))</f>
        <v/>
      </c>
      <c r="W301" s="107">
        <f>17.6+11*LOG(R301)</f>
        <v/>
      </c>
      <c r="X301" s="107">
        <f>IF(N301/100&lt;20, 30,IF(N301/100&lt;40,30+5/20*(N301/100-20),IF(N301/100&lt;120, 35+5/80*(N301/100-40), IF(N301/100&lt;200, 40+5/80*(N301/100-120),45))))</f>
        <v/>
      </c>
    </row>
    <row r="302">
      <c r="A302" t="n">
        <v>5.98</v>
      </c>
      <c r="B302" t="n">
        <v>11.651</v>
      </c>
      <c r="C302" t="n">
        <v>29</v>
      </c>
      <c r="D302" t="n">
        <v>46</v>
      </c>
      <c r="E302" s="102" t="n">
        <v>0.8</v>
      </c>
      <c r="F302" s="102">
        <f>IF(C302=0,1,ABS(C302))</f>
        <v/>
      </c>
      <c r="G302" s="102">
        <f>+B302*1000+D302*(1-E302)</f>
        <v/>
      </c>
      <c r="H302" s="102">
        <f>+A303-A302</f>
        <v/>
      </c>
      <c r="I302" s="102">
        <f>+A302+H302/2</f>
        <v/>
      </c>
      <c r="J302" s="102">
        <f>IF(I302&lt;$B$1,17,19)</f>
        <v/>
      </c>
      <c r="K302" s="102">
        <f>+J302*I302</f>
        <v/>
      </c>
      <c r="L302" s="102">
        <f>IF(I302&lt;$B$1,0,9.81*(I302-$B$1))</f>
        <v/>
      </c>
      <c r="M302" s="105">
        <f>+K302-L302</f>
        <v/>
      </c>
      <c r="N302" s="105">
        <f>AVERAGE(B302:B303)*1000</f>
        <v/>
      </c>
      <c r="O302" s="105">
        <f>AVERAGE(G302:G303)</f>
        <v/>
      </c>
      <c r="P302" s="105">
        <f>AVERAGE(F302:F303)</f>
        <v/>
      </c>
      <c r="Q302" s="105">
        <f>AVERAGE(D302:D303)</f>
        <v/>
      </c>
      <c r="R302" s="106">
        <f>(O302-K302)/M302</f>
        <v/>
      </c>
      <c r="S302" s="105">
        <f>+P302/(O302-K302)*100</f>
        <v/>
      </c>
      <c r="T302" s="105">
        <f>+SQRT((3.47-LOG(R302))^2+(1.22+LOG(S302))^2)</f>
        <v/>
      </c>
      <c r="U302" s="39">
        <f>(IF(T302&lt;1.31, "gravelly sand to dense sand", IF(T302&lt;2.05, "sands", IF(T302&lt;2.6, "sand mixtures", IF(T302&lt;2.95, "silt mixtures", IF(T302&lt;3.6, "clays","organic clay"))))))</f>
        <v/>
      </c>
      <c r="V302" s="107">
        <f>DEGREES(ATAN(0.373*(LOG(O302/M302)+0.29)))</f>
        <v/>
      </c>
      <c r="W302" s="107">
        <f>17.6+11*LOG(R302)</f>
        <v/>
      </c>
      <c r="X302" s="107">
        <f>IF(N302/100&lt;20, 30,IF(N302/100&lt;40,30+5/20*(N302/100-20),IF(N302/100&lt;120, 35+5/80*(N302/100-40), IF(N302/100&lt;200, 40+5/80*(N302/100-120),45))))</f>
        <v/>
      </c>
    </row>
    <row r="303">
      <c r="A303" t="n">
        <v>6</v>
      </c>
      <c r="B303" t="n">
        <v>11.916</v>
      </c>
      <c r="C303" t="n">
        <v>32</v>
      </c>
      <c r="D303" t="n">
        <v>46</v>
      </c>
      <c r="E303" s="102" t="n">
        <v>0.8</v>
      </c>
      <c r="F303" s="102">
        <f>IF(C303=0,1,ABS(C303))</f>
        <v/>
      </c>
      <c r="G303" s="102">
        <f>+B303*1000+D303*(1-E303)</f>
        <v/>
      </c>
      <c r="H303" s="102">
        <f>+A304-A303</f>
        <v/>
      </c>
      <c r="I303" s="102">
        <f>+A303+H303/2</f>
        <v/>
      </c>
      <c r="J303" s="102">
        <f>IF(I303&lt;$B$1,17,19)</f>
        <v/>
      </c>
      <c r="K303" s="102">
        <f>+J303*I303</f>
        <v/>
      </c>
      <c r="L303" s="102">
        <f>IF(I303&lt;$B$1,0,9.81*(I303-$B$1))</f>
        <v/>
      </c>
      <c r="M303" s="105">
        <f>+K303-L303</f>
        <v/>
      </c>
      <c r="N303" s="105">
        <f>AVERAGE(B303:B304)*1000</f>
        <v/>
      </c>
      <c r="O303" s="105">
        <f>AVERAGE(G303:G304)</f>
        <v/>
      </c>
      <c r="P303" s="105">
        <f>AVERAGE(F303:F304)</f>
        <v/>
      </c>
      <c r="Q303" s="105">
        <f>AVERAGE(D303:D304)</f>
        <v/>
      </c>
      <c r="R303" s="106">
        <f>(O303-K303)/M303</f>
        <v/>
      </c>
      <c r="S303" s="105">
        <f>+P303/(O303-K303)*100</f>
        <v/>
      </c>
      <c r="T303" s="105">
        <f>+SQRT((3.47-LOG(R303))^2+(1.22+LOG(S303))^2)</f>
        <v/>
      </c>
      <c r="U303" s="39">
        <f>(IF(T303&lt;1.31, "gravelly sand to dense sand", IF(T303&lt;2.05, "sands", IF(T303&lt;2.6, "sand mixtures", IF(T303&lt;2.95, "silt mixtures", IF(T303&lt;3.6, "clays","organic clay"))))))</f>
        <v/>
      </c>
      <c r="V303" s="107">
        <f>DEGREES(ATAN(0.373*(LOG(O303/M303)+0.29)))</f>
        <v/>
      </c>
      <c r="W303" s="107">
        <f>17.6+11*LOG(R303)</f>
        <v/>
      </c>
      <c r="X303" s="107">
        <f>IF(N303/100&lt;20, 30,IF(N303/100&lt;40,30+5/20*(N303/100-20),IF(N303/100&lt;120, 35+5/80*(N303/100-40), IF(N303/100&lt;200, 40+5/80*(N303/100-120),45))))</f>
        <v/>
      </c>
    </row>
    <row r="304">
      <c r="A304" t="n">
        <v>6.02</v>
      </c>
      <c r="B304" t="n">
        <v>11.973</v>
      </c>
      <c r="C304" t="n">
        <v>32</v>
      </c>
      <c r="D304" t="n">
        <v>46</v>
      </c>
      <c r="E304" s="102" t="n">
        <v>0.8</v>
      </c>
      <c r="F304" s="102">
        <f>IF(C304=0,1,ABS(C304))</f>
        <v/>
      </c>
      <c r="G304" s="102">
        <f>+B304*1000+D304*(1-E304)</f>
        <v/>
      </c>
      <c r="H304" s="102">
        <f>+A305-A304</f>
        <v/>
      </c>
      <c r="I304" s="102">
        <f>+A304+H304/2</f>
        <v/>
      </c>
      <c r="J304" s="102">
        <f>IF(I304&lt;$B$1,17,19)</f>
        <v/>
      </c>
      <c r="K304" s="102">
        <f>+J304*I304</f>
        <v/>
      </c>
      <c r="L304" s="102">
        <f>IF(I304&lt;$B$1,0,9.81*(I304-$B$1))</f>
        <v/>
      </c>
      <c r="M304" s="105">
        <f>+K304-L304</f>
        <v/>
      </c>
      <c r="N304" s="105">
        <f>AVERAGE(B304:B305)*1000</f>
        <v/>
      </c>
      <c r="O304" s="105">
        <f>AVERAGE(G304:G305)</f>
        <v/>
      </c>
      <c r="P304" s="105">
        <f>AVERAGE(F304:F305)</f>
        <v/>
      </c>
      <c r="Q304" s="105">
        <f>AVERAGE(D304:D305)</f>
        <v/>
      </c>
      <c r="R304" s="106">
        <f>(O304-K304)/M304</f>
        <v/>
      </c>
      <c r="S304" s="105">
        <f>+P304/(O304-K304)*100</f>
        <v/>
      </c>
      <c r="T304" s="105">
        <f>+SQRT((3.47-LOG(R304))^2+(1.22+LOG(S304))^2)</f>
        <v/>
      </c>
      <c r="U304" s="39">
        <f>(IF(T304&lt;1.31, "gravelly sand to dense sand", IF(T304&lt;2.05, "sands", IF(T304&lt;2.6, "sand mixtures", IF(T304&lt;2.95, "silt mixtures", IF(T304&lt;3.6, "clays","organic clay"))))))</f>
        <v/>
      </c>
      <c r="V304" s="107">
        <f>DEGREES(ATAN(0.373*(LOG(O304/M304)+0.29)))</f>
        <v/>
      </c>
      <c r="W304" s="107">
        <f>17.6+11*LOG(R304)</f>
        <v/>
      </c>
      <c r="X304" s="107">
        <f>IF(N304/100&lt;20, 30,IF(N304/100&lt;40,30+5/20*(N304/100-20),IF(N304/100&lt;120, 35+5/80*(N304/100-40), IF(N304/100&lt;200, 40+5/80*(N304/100-120),45))))</f>
        <v/>
      </c>
    </row>
    <row r="305">
      <c r="A305" t="n">
        <v>6.04</v>
      </c>
      <c r="B305" t="n">
        <v>11.613</v>
      </c>
      <c r="C305" t="n">
        <v>33</v>
      </c>
      <c r="D305" t="n">
        <v>46</v>
      </c>
      <c r="E305" s="102" t="n">
        <v>0.8</v>
      </c>
      <c r="F305" s="102">
        <f>IF(C305=0,1,ABS(C305))</f>
        <v/>
      </c>
      <c r="G305" s="102">
        <f>+B305*1000+D305*(1-E305)</f>
        <v/>
      </c>
      <c r="H305" s="102">
        <f>+A306-A305</f>
        <v/>
      </c>
      <c r="I305" s="102">
        <f>+A305+H305/2</f>
        <v/>
      </c>
      <c r="J305" s="102">
        <f>IF(I305&lt;$B$1,17,19)</f>
        <v/>
      </c>
      <c r="K305" s="102">
        <f>+J305*I305</f>
        <v/>
      </c>
      <c r="L305" s="102">
        <f>IF(I305&lt;$B$1,0,9.81*(I305-$B$1))</f>
        <v/>
      </c>
      <c r="M305" s="105">
        <f>+K305-L305</f>
        <v/>
      </c>
      <c r="N305" s="105">
        <f>AVERAGE(B305:B306)*1000</f>
        <v/>
      </c>
      <c r="O305" s="105">
        <f>AVERAGE(G305:G306)</f>
        <v/>
      </c>
      <c r="P305" s="105">
        <f>AVERAGE(F305:F306)</f>
        <v/>
      </c>
      <c r="Q305" s="105">
        <f>AVERAGE(D305:D306)</f>
        <v/>
      </c>
      <c r="R305" s="106">
        <f>(O305-K305)/M305</f>
        <v/>
      </c>
      <c r="S305" s="105">
        <f>+P305/(O305-K305)*100</f>
        <v/>
      </c>
      <c r="T305" s="105">
        <f>+SQRT((3.47-LOG(R305))^2+(1.22+LOG(S305))^2)</f>
        <v/>
      </c>
      <c r="U305" s="39">
        <f>(IF(T305&lt;1.31, "gravelly sand to dense sand", IF(T305&lt;2.05, "sands", IF(T305&lt;2.6, "sand mixtures", IF(T305&lt;2.95, "silt mixtures", IF(T305&lt;3.6, "clays","organic clay"))))))</f>
        <v/>
      </c>
      <c r="V305" s="107">
        <f>DEGREES(ATAN(0.373*(LOG(O305/M305)+0.29)))</f>
        <v/>
      </c>
      <c r="W305" s="107">
        <f>17.6+11*LOG(R305)</f>
        <v/>
      </c>
      <c r="X305" s="107">
        <f>IF(N305/100&lt;20, 30,IF(N305/100&lt;40,30+5/20*(N305/100-20),IF(N305/100&lt;120, 35+5/80*(N305/100-40), IF(N305/100&lt;200, 40+5/80*(N305/100-120),45))))</f>
        <v/>
      </c>
    </row>
    <row r="306">
      <c r="A306" t="n">
        <v>6.06</v>
      </c>
      <c r="B306" t="n">
        <v>11.442</v>
      </c>
      <c r="C306" t="n">
        <v>37</v>
      </c>
      <c r="D306" t="n">
        <v>47</v>
      </c>
      <c r="E306" s="102" t="n">
        <v>0.8</v>
      </c>
      <c r="F306" s="102">
        <f>IF(C306=0,1,ABS(C306))</f>
        <v/>
      </c>
      <c r="G306" s="102">
        <f>+B306*1000+D306*(1-E306)</f>
        <v/>
      </c>
      <c r="H306" s="102">
        <f>+A307-A306</f>
        <v/>
      </c>
      <c r="I306" s="102">
        <f>+A306+H306/2</f>
        <v/>
      </c>
      <c r="J306" s="102">
        <f>IF(I306&lt;$B$1,17,19)</f>
        <v/>
      </c>
      <c r="K306" s="102">
        <f>+J306*I306</f>
        <v/>
      </c>
      <c r="L306" s="102">
        <f>IF(I306&lt;$B$1,0,9.81*(I306-$B$1))</f>
        <v/>
      </c>
      <c r="M306" s="105">
        <f>+K306-L306</f>
        <v/>
      </c>
      <c r="N306" s="105">
        <f>AVERAGE(B306:B307)*1000</f>
        <v/>
      </c>
      <c r="O306" s="105">
        <f>AVERAGE(G306:G307)</f>
        <v/>
      </c>
      <c r="P306" s="105">
        <f>AVERAGE(F306:F307)</f>
        <v/>
      </c>
      <c r="Q306" s="105">
        <f>AVERAGE(D306:D307)</f>
        <v/>
      </c>
      <c r="R306" s="106">
        <f>(O306-K306)/M306</f>
        <v/>
      </c>
      <c r="S306" s="105">
        <f>+P306/(O306-K306)*100</f>
        <v/>
      </c>
      <c r="T306" s="105">
        <f>+SQRT((3.47-LOG(R306))^2+(1.22+LOG(S306))^2)</f>
        <v/>
      </c>
      <c r="U306" s="39">
        <f>(IF(T306&lt;1.31, "gravelly sand to dense sand", IF(T306&lt;2.05, "sands", IF(T306&lt;2.6, "sand mixtures", IF(T306&lt;2.95, "silt mixtures", IF(T306&lt;3.6, "clays","organic clay"))))))</f>
        <v/>
      </c>
      <c r="V306" s="107">
        <f>DEGREES(ATAN(0.373*(LOG(O306/M306)+0.29)))</f>
        <v/>
      </c>
      <c r="W306" s="107">
        <f>17.6+11*LOG(R306)</f>
        <v/>
      </c>
      <c r="X306" s="107">
        <f>IF(N306/100&lt;20, 30,IF(N306/100&lt;40,30+5/20*(N306/100-20),IF(N306/100&lt;120, 35+5/80*(N306/100-40), IF(N306/100&lt;200, 40+5/80*(N306/100-120),45))))</f>
        <v/>
      </c>
    </row>
    <row r="307">
      <c r="A307" t="n">
        <v>6.08</v>
      </c>
      <c r="B307" t="n">
        <v>11.101</v>
      </c>
      <c r="C307" t="n">
        <v>39</v>
      </c>
      <c r="D307" t="n">
        <v>47</v>
      </c>
      <c r="E307" s="102" t="n">
        <v>0.8</v>
      </c>
      <c r="F307" s="102">
        <f>IF(C307=0,1,ABS(C307))</f>
        <v/>
      </c>
      <c r="G307" s="102">
        <f>+B307*1000+D307*(1-E307)</f>
        <v/>
      </c>
      <c r="H307" s="102">
        <f>+A308-A307</f>
        <v/>
      </c>
      <c r="I307" s="102">
        <f>+A307+H307/2</f>
        <v/>
      </c>
      <c r="J307" s="102">
        <f>IF(I307&lt;$B$1,17,19)</f>
        <v/>
      </c>
      <c r="K307" s="102">
        <f>+J307*I307</f>
        <v/>
      </c>
      <c r="L307" s="102">
        <f>IF(I307&lt;$B$1,0,9.81*(I307-$B$1))</f>
        <v/>
      </c>
      <c r="M307" s="105">
        <f>+K307-L307</f>
        <v/>
      </c>
      <c r="N307" s="105">
        <f>AVERAGE(B307:B308)*1000</f>
        <v/>
      </c>
      <c r="O307" s="105">
        <f>AVERAGE(G307:G308)</f>
        <v/>
      </c>
      <c r="P307" s="105">
        <f>AVERAGE(F307:F308)</f>
        <v/>
      </c>
      <c r="Q307" s="105">
        <f>AVERAGE(D307:D308)</f>
        <v/>
      </c>
      <c r="R307" s="106">
        <f>(O307-K307)/M307</f>
        <v/>
      </c>
      <c r="S307" s="105">
        <f>+P307/(O307-K307)*100</f>
        <v/>
      </c>
      <c r="T307" s="105">
        <f>+SQRT((3.47-LOG(R307))^2+(1.22+LOG(S307))^2)</f>
        <v/>
      </c>
      <c r="U307" s="39">
        <f>(IF(T307&lt;1.31, "gravelly sand to dense sand", IF(T307&lt;2.05, "sands", IF(T307&lt;2.6, "sand mixtures", IF(T307&lt;2.95, "silt mixtures", IF(T307&lt;3.6, "clays","organic clay"))))))</f>
        <v/>
      </c>
      <c r="V307" s="107">
        <f>DEGREES(ATAN(0.373*(LOG(O307/M307)+0.29)))</f>
        <v/>
      </c>
      <c r="W307" s="107">
        <f>17.6+11*LOG(R307)</f>
        <v/>
      </c>
      <c r="X307" s="107">
        <f>IF(N307/100&lt;20, 30,IF(N307/100&lt;40,30+5/20*(N307/100-20),IF(N307/100&lt;120, 35+5/80*(N307/100-40), IF(N307/100&lt;200, 40+5/80*(N307/100-120),45))))</f>
        <v/>
      </c>
    </row>
    <row r="308">
      <c r="A308" t="n">
        <v>6.1</v>
      </c>
      <c r="B308" t="n">
        <v>9.946</v>
      </c>
      <c r="C308" t="n">
        <v>40</v>
      </c>
      <c r="D308" t="n">
        <v>47</v>
      </c>
      <c r="E308" s="102" t="n">
        <v>0.8</v>
      </c>
      <c r="F308" s="102">
        <f>IF(C308=0,1,ABS(C308))</f>
        <v/>
      </c>
      <c r="G308" s="102">
        <f>+B308*1000+D308*(1-E308)</f>
        <v/>
      </c>
      <c r="H308" s="102">
        <f>+A309-A308</f>
        <v/>
      </c>
      <c r="I308" s="102">
        <f>+A308+H308/2</f>
        <v/>
      </c>
      <c r="J308" s="102">
        <f>IF(I308&lt;$B$1,17,19)</f>
        <v/>
      </c>
      <c r="K308" s="102">
        <f>+J308*I308</f>
        <v/>
      </c>
      <c r="L308" s="102">
        <f>IF(I308&lt;$B$1,0,9.81*(I308-$B$1))</f>
        <v/>
      </c>
      <c r="M308" s="105">
        <f>+K308-L308</f>
        <v/>
      </c>
      <c r="N308" s="105">
        <f>AVERAGE(B308:B309)*1000</f>
        <v/>
      </c>
      <c r="O308" s="105">
        <f>AVERAGE(G308:G309)</f>
        <v/>
      </c>
      <c r="P308" s="105">
        <f>AVERAGE(F308:F309)</f>
        <v/>
      </c>
      <c r="Q308" s="105">
        <f>AVERAGE(D308:D309)</f>
        <v/>
      </c>
      <c r="R308" s="106">
        <f>(O308-K308)/M308</f>
        <v/>
      </c>
      <c r="S308" s="105">
        <f>+P308/(O308-K308)*100</f>
        <v/>
      </c>
      <c r="T308" s="105">
        <f>+SQRT((3.47-LOG(R308))^2+(1.22+LOG(S308))^2)</f>
        <v/>
      </c>
      <c r="U308" s="39">
        <f>(IF(T308&lt;1.31, "gravelly sand to dense sand", IF(T308&lt;2.05, "sands", IF(T308&lt;2.6, "sand mixtures", IF(T308&lt;2.95, "silt mixtures", IF(T308&lt;3.6, "clays","organic clay"))))))</f>
        <v/>
      </c>
      <c r="V308" s="107">
        <f>DEGREES(ATAN(0.373*(LOG(O308/M308)+0.29)))</f>
        <v/>
      </c>
      <c r="W308" s="107">
        <f>17.6+11*LOG(R308)</f>
        <v/>
      </c>
      <c r="X308" s="107">
        <f>IF(N308/100&lt;20, 30,IF(N308/100&lt;40,30+5/20*(N308/100-20),IF(N308/100&lt;120, 35+5/80*(N308/100-40), IF(N308/100&lt;200, 40+5/80*(N308/100-120),45))))</f>
        <v/>
      </c>
    </row>
    <row r="309">
      <c r="A309" t="n">
        <v>6.12</v>
      </c>
      <c r="B309" t="n">
        <v>9.207000000000001</v>
      </c>
      <c r="C309" t="n">
        <v>37</v>
      </c>
      <c r="D309" t="n">
        <v>46</v>
      </c>
      <c r="E309" s="102" t="n">
        <v>0.8</v>
      </c>
      <c r="F309" s="102">
        <f>IF(C309=0,1,ABS(C309))</f>
        <v/>
      </c>
      <c r="G309" s="102">
        <f>+B309*1000+D309*(1-E309)</f>
        <v/>
      </c>
      <c r="H309" s="102">
        <f>+A310-A309</f>
        <v/>
      </c>
      <c r="I309" s="102">
        <f>+A309+H309/2</f>
        <v/>
      </c>
      <c r="J309" s="102">
        <f>IF(I309&lt;$B$1,17,19)</f>
        <v/>
      </c>
      <c r="K309" s="102">
        <f>+J309*I309</f>
        <v/>
      </c>
      <c r="L309" s="102">
        <f>IF(I309&lt;$B$1,0,9.81*(I309-$B$1))</f>
        <v/>
      </c>
      <c r="M309" s="105">
        <f>+K309-L309</f>
        <v/>
      </c>
      <c r="N309" s="105">
        <f>AVERAGE(B309:B310)*1000</f>
        <v/>
      </c>
      <c r="O309" s="105">
        <f>AVERAGE(G309:G310)</f>
        <v/>
      </c>
      <c r="P309" s="105">
        <f>AVERAGE(F309:F310)</f>
        <v/>
      </c>
      <c r="Q309" s="105">
        <f>AVERAGE(D309:D310)</f>
        <v/>
      </c>
      <c r="R309" s="106">
        <f>(O309-K309)/M309</f>
        <v/>
      </c>
      <c r="S309" s="105">
        <f>+P309/(O309-K309)*100</f>
        <v/>
      </c>
      <c r="T309" s="105">
        <f>+SQRT((3.47-LOG(R309))^2+(1.22+LOG(S309))^2)</f>
        <v/>
      </c>
      <c r="U309" s="39">
        <f>(IF(T309&lt;1.31, "gravelly sand to dense sand", IF(T309&lt;2.05, "sands", IF(T309&lt;2.6, "sand mixtures", IF(T309&lt;2.95, "silt mixtures", IF(T309&lt;3.6, "clays","organic clay"))))))</f>
        <v/>
      </c>
      <c r="V309" s="107">
        <f>DEGREES(ATAN(0.373*(LOG(O309/M309)+0.29)))</f>
        <v/>
      </c>
      <c r="W309" s="107">
        <f>17.6+11*LOG(R309)</f>
        <v/>
      </c>
      <c r="X309" s="107">
        <f>IF(N309/100&lt;20, 30,IF(N309/100&lt;40,30+5/20*(N309/100-20),IF(N309/100&lt;120, 35+5/80*(N309/100-40), IF(N309/100&lt;200, 40+5/80*(N309/100-120),45))))</f>
        <v/>
      </c>
    </row>
    <row r="310">
      <c r="A310" t="n">
        <v>6.14</v>
      </c>
      <c r="B310" t="n">
        <v>8.563000000000001</v>
      </c>
      <c r="C310" t="n">
        <v>34</v>
      </c>
      <c r="D310" t="n">
        <v>46</v>
      </c>
      <c r="E310" s="102" t="n">
        <v>0.8</v>
      </c>
      <c r="F310" s="102">
        <f>IF(C310=0,1,ABS(C310))</f>
        <v/>
      </c>
      <c r="G310" s="102">
        <f>+B310*1000+D310*(1-E310)</f>
        <v/>
      </c>
      <c r="H310" s="102">
        <f>+A311-A310</f>
        <v/>
      </c>
      <c r="I310" s="102">
        <f>+A310+H310/2</f>
        <v/>
      </c>
      <c r="J310" s="102">
        <f>IF(I310&lt;$B$1,17,19)</f>
        <v/>
      </c>
      <c r="K310" s="102">
        <f>+J310*I310</f>
        <v/>
      </c>
      <c r="L310" s="102">
        <f>IF(I310&lt;$B$1,0,9.81*(I310-$B$1))</f>
        <v/>
      </c>
      <c r="M310" s="105">
        <f>+K310-L310</f>
        <v/>
      </c>
      <c r="N310" s="105">
        <f>AVERAGE(B310:B311)*1000</f>
        <v/>
      </c>
      <c r="O310" s="105">
        <f>AVERAGE(G310:G311)</f>
        <v/>
      </c>
      <c r="P310" s="105">
        <f>AVERAGE(F310:F311)</f>
        <v/>
      </c>
      <c r="Q310" s="105">
        <f>AVERAGE(D310:D311)</f>
        <v/>
      </c>
      <c r="R310" s="106">
        <f>(O310-K310)/M310</f>
        <v/>
      </c>
      <c r="S310" s="105">
        <f>+P310/(O310-K310)*100</f>
        <v/>
      </c>
      <c r="T310" s="105">
        <f>+SQRT((3.47-LOG(R310))^2+(1.22+LOG(S310))^2)</f>
        <v/>
      </c>
      <c r="U310" s="39">
        <f>(IF(T310&lt;1.31, "gravelly sand to dense sand", IF(T310&lt;2.05, "sands", IF(T310&lt;2.6, "sand mixtures", IF(T310&lt;2.95, "silt mixtures", IF(T310&lt;3.6, "clays","organic clay"))))))</f>
        <v/>
      </c>
      <c r="V310" s="107">
        <f>DEGREES(ATAN(0.373*(LOG(O310/M310)+0.29)))</f>
        <v/>
      </c>
      <c r="W310" s="107">
        <f>17.6+11*LOG(R310)</f>
        <v/>
      </c>
      <c r="X310" s="107">
        <f>IF(N310/100&lt;20, 30,IF(N310/100&lt;40,30+5/20*(N310/100-20),IF(N310/100&lt;120, 35+5/80*(N310/100-40), IF(N310/100&lt;200, 40+5/80*(N310/100-120),45))))</f>
        <v/>
      </c>
    </row>
    <row r="311">
      <c r="A311" t="n">
        <v>6.16</v>
      </c>
      <c r="B311" t="n">
        <v>7.616</v>
      </c>
      <c r="C311" t="n">
        <v>28</v>
      </c>
      <c r="D311" t="n">
        <v>48</v>
      </c>
      <c r="E311" s="102" t="n">
        <v>0.8</v>
      </c>
      <c r="F311" s="102">
        <f>IF(C311=0,1,ABS(C311))</f>
        <v/>
      </c>
      <c r="G311" s="102">
        <f>+B311*1000+D311*(1-E311)</f>
        <v/>
      </c>
      <c r="H311" s="102">
        <f>+A312-A311</f>
        <v/>
      </c>
      <c r="I311" s="102">
        <f>+A311+H311/2</f>
        <v/>
      </c>
      <c r="J311" s="102">
        <f>IF(I311&lt;$B$1,17,19)</f>
        <v/>
      </c>
      <c r="K311" s="102">
        <f>+J311*I311</f>
        <v/>
      </c>
      <c r="L311" s="102">
        <f>IF(I311&lt;$B$1,0,9.81*(I311-$B$1))</f>
        <v/>
      </c>
      <c r="M311" s="105">
        <f>+K311-L311</f>
        <v/>
      </c>
      <c r="N311" s="105">
        <f>AVERAGE(B311:B312)*1000</f>
        <v/>
      </c>
      <c r="O311" s="105">
        <f>AVERAGE(G311:G312)</f>
        <v/>
      </c>
      <c r="P311" s="105">
        <f>AVERAGE(F311:F312)</f>
        <v/>
      </c>
      <c r="Q311" s="105">
        <f>AVERAGE(D311:D312)</f>
        <v/>
      </c>
      <c r="R311" s="106">
        <f>(O311-K311)/M311</f>
        <v/>
      </c>
      <c r="S311" s="105">
        <f>+P311/(O311-K311)*100</f>
        <v/>
      </c>
      <c r="T311" s="105">
        <f>+SQRT((3.47-LOG(R311))^2+(1.22+LOG(S311))^2)</f>
        <v/>
      </c>
      <c r="U311" s="39">
        <f>(IF(T311&lt;1.31, "gravelly sand to dense sand", IF(T311&lt;2.05, "sands", IF(T311&lt;2.6, "sand mixtures", IF(T311&lt;2.95, "silt mixtures", IF(T311&lt;3.6, "clays","organic clay"))))))</f>
        <v/>
      </c>
      <c r="V311" s="107">
        <f>DEGREES(ATAN(0.373*(LOG(O311/M311)+0.29)))</f>
        <v/>
      </c>
      <c r="W311" s="107">
        <f>17.6+11*LOG(R311)</f>
        <v/>
      </c>
      <c r="X311" s="107">
        <f>IF(N311/100&lt;20, 30,IF(N311/100&lt;40,30+5/20*(N311/100-20),IF(N311/100&lt;120, 35+5/80*(N311/100-40), IF(N311/100&lt;200, 40+5/80*(N311/100-120),45))))</f>
        <v/>
      </c>
    </row>
    <row r="312">
      <c r="A312" t="n">
        <v>6.18</v>
      </c>
      <c r="B312" t="n">
        <v>7.729</v>
      </c>
      <c r="C312" t="n">
        <v>29</v>
      </c>
      <c r="D312" t="n">
        <v>48</v>
      </c>
      <c r="E312" s="102" t="n">
        <v>0.8</v>
      </c>
      <c r="F312" s="102">
        <f>IF(C312=0,1,ABS(C312))</f>
        <v/>
      </c>
      <c r="G312" s="102">
        <f>+B312*1000+D312*(1-E312)</f>
        <v/>
      </c>
      <c r="H312" s="102">
        <f>+A313-A312</f>
        <v/>
      </c>
      <c r="I312" s="102">
        <f>+A312+H312/2</f>
        <v/>
      </c>
      <c r="J312" s="102">
        <f>IF(I312&lt;$B$1,17,19)</f>
        <v/>
      </c>
      <c r="K312" s="102">
        <f>+J312*I312</f>
        <v/>
      </c>
      <c r="L312" s="102">
        <f>IF(I312&lt;$B$1,0,9.81*(I312-$B$1))</f>
        <v/>
      </c>
      <c r="M312" s="105">
        <f>+K312-L312</f>
        <v/>
      </c>
      <c r="N312" s="105">
        <f>AVERAGE(B312:B313)*1000</f>
        <v/>
      </c>
      <c r="O312" s="105">
        <f>AVERAGE(G312:G313)</f>
        <v/>
      </c>
      <c r="P312" s="105">
        <f>AVERAGE(F312:F313)</f>
        <v/>
      </c>
      <c r="Q312" s="105">
        <f>AVERAGE(D312:D313)</f>
        <v/>
      </c>
      <c r="R312" s="106">
        <f>(O312-K312)/M312</f>
        <v/>
      </c>
      <c r="S312" s="105">
        <f>+P312/(O312-K312)*100</f>
        <v/>
      </c>
      <c r="T312" s="105">
        <f>+SQRT((3.47-LOG(R312))^2+(1.22+LOG(S312))^2)</f>
        <v/>
      </c>
      <c r="U312" s="39">
        <f>(IF(T312&lt;1.31, "gravelly sand to dense sand", IF(T312&lt;2.05, "sands", IF(T312&lt;2.6, "sand mixtures", IF(T312&lt;2.95, "silt mixtures", IF(T312&lt;3.6, "clays","organic clay"))))))</f>
        <v/>
      </c>
      <c r="V312" s="107">
        <f>DEGREES(ATAN(0.373*(LOG(O312/M312)+0.29)))</f>
        <v/>
      </c>
      <c r="W312" s="107">
        <f>17.6+11*LOG(R312)</f>
        <v/>
      </c>
      <c r="X312" s="107">
        <f>IF(N312/100&lt;20, 30,IF(N312/100&lt;40,30+5/20*(N312/100-20),IF(N312/100&lt;120, 35+5/80*(N312/100-40), IF(N312/100&lt;200, 40+5/80*(N312/100-120),45))))</f>
        <v/>
      </c>
    </row>
    <row r="313">
      <c r="A313" t="n">
        <v>6.2</v>
      </c>
      <c r="B313" t="n">
        <v>7.805</v>
      </c>
      <c r="C313" t="n">
        <v>31</v>
      </c>
      <c r="D313" t="n">
        <v>48</v>
      </c>
      <c r="E313" s="102" t="n">
        <v>0.8</v>
      </c>
      <c r="F313" s="102">
        <f>IF(C313=0,1,ABS(C313))</f>
        <v/>
      </c>
      <c r="G313" s="102">
        <f>+B313*1000+D313*(1-E313)</f>
        <v/>
      </c>
      <c r="H313" s="102">
        <f>+A314-A313</f>
        <v/>
      </c>
      <c r="I313" s="102">
        <f>+A313+H313/2</f>
        <v/>
      </c>
      <c r="J313" s="102">
        <f>IF(I313&lt;$B$1,17,19)</f>
        <v/>
      </c>
      <c r="K313" s="102">
        <f>+J313*I313</f>
        <v/>
      </c>
      <c r="L313" s="102">
        <f>IF(I313&lt;$B$1,0,9.81*(I313-$B$1))</f>
        <v/>
      </c>
      <c r="M313" s="105">
        <f>+K313-L313</f>
        <v/>
      </c>
      <c r="N313" s="105">
        <f>AVERAGE(B313:B314)*1000</f>
        <v/>
      </c>
      <c r="O313" s="105">
        <f>AVERAGE(G313:G314)</f>
        <v/>
      </c>
      <c r="P313" s="105">
        <f>AVERAGE(F313:F314)</f>
        <v/>
      </c>
      <c r="Q313" s="105">
        <f>AVERAGE(D313:D314)</f>
        <v/>
      </c>
      <c r="R313" s="106">
        <f>(O313-K313)/M313</f>
        <v/>
      </c>
      <c r="S313" s="105">
        <f>+P313/(O313-K313)*100</f>
        <v/>
      </c>
      <c r="T313" s="105">
        <f>+SQRT((3.47-LOG(R313))^2+(1.22+LOG(S313))^2)</f>
        <v/>
      </c>
      <c r="U313" s="39">
        <f>(IF(T313&lt;1.31, "gravelly sand to dense sand", IF(T313&lt;2.05, "sands", IF(T313&lt;2.6, "sand mixtures", IF(T313&lt;2.95, "silt mixtures", IF(T313&lt;3.6, "clays","organic clay"))))))</f>
        <v/>
      </c>
      <c r="V313" s="107">
        <f>DEGREES(ATAN(0.373*(LOG(O313/M313)+0.29)))</f>
        <v/>
      </c>
      <c r="W313" s="107">
        <f>17.6+11*LOG(R313)</f>
        <v/>
      </c>
      <c r="X313" s="107">
        <f>IF(N313/100&lt;20, 30,IF(N313/100&lt;40,30+5/20*(N313/100-20),IF(N313/100&lt;120, 35+5/80*(N313/100-40), IF(N313/100&lt;200, 40+5/80*(N313/100-120),45))))</f>
        <v/>
      </c>
    </row>
    <row r="314">
      <c r="A314" t="n">
        <v>6.22</v>
      </c>
      <c r="B314" t="n">
        <v>7.843</v>
      </c>
      <c r="C314" t="n">
        <v>36</v>
      </c>
      <c r="D314" t="n">
        <v>48</v>
      </c>
      <c r="E314" s="102" t="n">
        <v>0.8</v>
      </c>
      <c r="F314" s="102">
        <f>IF(C314=0,1,ABS(C314))</f>
        <v/>
      </c>
      <c r="G314" s="102">
        <f>+B314*1000+D314*(1-E314)</f>
        <v/>
      </c>
      <c r="H314" s="102">
        <f>+A315-A314</f>
        <v/>
      </c>
      <c r="I314" s="102">
        <f>+A314+H314/2</f>
        <v/>
      </c>
      <c r="J314" s="102">
        <f>IF(I314&lt;$B$1,17,19)</f>
        <v/>
      </c>
      <c r="K314" s="102">
        <f>+J314*I314</f>
        <v/>
      </c>
      <c r="L314" s="102">
        <f>IF(I314&lt;$B$1,0,9.81*(I314-$B$1))</f>
        <v/>
      </c>
      <c r="M314" s="105">
        <f>+K314-L314</f>
        <v/>
      </c>
      <c r="N314" s="105">
        <f>AVERAGE(B314:B315)*1000</f>
        <v/>
      </c>
      <c r="O314" s="105">
        <f>AVERAGE(G314:G315)</f>
        <v/>
      </c>
      <c r="P314" s="105">
        <f>AVERAGE(F314:F315)</f>
        <v/>
      </c>
      <c r="Q314" s="105">
        <f>AVERAGE(D314:D315)</f>
        <v/>
      </c>
      <c r="R314" s="106">
        <f>(O314-K314)/M314</f>
        <v/>
      </c>
      <c r="S314" s="105">
        <f>+P314/(O314-K314)*100</f>
        <v/>
      </c>
      <c r="T314" s="105">
        <f>+SQRT((3.47-LOG(R314))^2+(1.22+LOG(S314))^2)</f>
        <v/>
      </c>
      <c r="U314" s="39">
        <f>(IF(T314&lt;1.31, "gravelly sand to dense sand", IF(T314&lt;2.05, "sands", IF(T314&lt;2.6, "sand mixtures", IF(T314&lt;2.95, "silt mixtures", IF(T314&lt;3.6, "clays","organic clay"))))))</f>
        <v/>
      </c>
      <c r="V314" s="107">
        <f>DEGREES(ATAN(0.373*(LOG(O314/M314)+0.29)))</f>
        <v/>
      </c>
      <c r="W314" s="107">
        <f>17.6+11*LOG(R314)</f>
        <v/>
      </c>
      <c r="X314" s="107">
        <f>IF(N314/100&lt;20, 30,IF(N314/100&lt;40,30+5/20*(N314/100-20),IF(N314/100&lt;120, 35+5/80*(N314/100-40), IF(N314/100&lt;200, 40+5/80*(N314/100-120),45))))</f>
        <v/>
      </c>
    </row>
    <row r="315">
      <c r="A315" t="n">
        <v>6.24</v>
      </c>
      <c r="B315" t="n">
        <v>7.502</v>
      </c>
      <c r="C315" t="n">
        <v>41</v>
      </c>
      <c r="D315" t="n">
        <v>48</v>
      </c>
      <c r="E315" s="102" t="n">
        <v>0.8</v>
      </c>
      <c r="F315" s="102">
        <f>IF(C315=0,1,ABS(C315))</f>
        <v/>
      </c>
      <c r="G315" s="102">
        <f>+B315*1000+D315*(1-E315)</f>
        <v/>
      </c>
      <c r="H315" s="102">
        <f>+A316-A315</f>
        <v/>
      </c>
      <c r="I315" s="102">
        <f>+A315+H315/2</f>
        <v/>
      </c>
      <c r="J315" s="102">
        <f>IF(I315&lt;$B$1,17,19)</f>
        <v/>
      </c>
      <c r="K315" s="102">
        <f>+J315*I315</f>
        <v/>
      </c>
      <c r="L315" s="102">
        <f>IF(I315&lt;$B$1,0,9.81*(I315-$B$1))</f>
        <v/>
      </c>
      <c r="M315" s="105">
        <f>+K315-L315</f>
        <v/>
      </c>
      <c r="N315" s="105">
        <f>AVERAGE(B315:B316)*1000</f>
        <v/>
      </c>
      <c r="O315" s="105">
        <f>AVERAGE(G315:G316)</f>
        <v/>
      </c>
      <c r="P315" s="105">
        <f>AVERAGE(F315:F316)</f>
        <v/>
      </c>
      <c r="Q315" s="105">
        <f>AVERAGE(D315:D316)</f>
        <v/>
      </c>
      <c r="R315" s="106">
        <f>(O315-K315)/M315</f>
        <v/>
      </c>
      <c r="S315" s="105">
        <f>+P315/(O315-K315)*100</f>
        <v/>
      </c>
      <c r="T315" s="105">
        <f>+SQRT((3.47-LOG(R315))^2+(1.22+LOG(S315))^2)</f>
        <v/>
      </c>
      <c r="U315" s="39">
        <f>(IF(T315&lt;1.31, "gravelly sand to dense sand", IF(T315&lt;2.05, "sands", IF(T315&lt;2.6, "sand mixtures", IF(T315&lt;2.95, "silt mixtures", IF(T315&lt;3.6, "clays","organic clay"))))))</f>
        <v/>
      </c>
      <c r="V315" s="107">
        <f>DEGREES(ATAN(0.373*(LOG(O315/M315)+0.29)))</f>
        <v/>
      </c>
      <c r="W315" s="107">
        <f>17.6+11*LOG(R315)</f>
        <v/>
      </c>
      <c r="X315" s="107">
        <f>IF(N315/100&lt;20, 30,IF(N315/100&lt;40,30+5/20*(N315/100-20),IF(N315/100&lt;120, 35+5/80*(N315/100-40), IF(N315/100&lt;200, 40+5/80*(N315/100-120),45))))</f>
        <v/>
      </c>
    </row>
    <row r="316">
      <c r="A316" t="n">
        <v>6.26</v>
      </c>
      <c r="B316" t="n">
        <v>7.293</v>
      </c>
      <c r="C316" t="n">
        <v>41</v>
      </c>
      <c r="D316" t="n">
        <v>48</v>
      </c>
      <c r="E316" s="102" t="n">
        <v>0.8</v>
      </c>
      <c r="F316" s="102">
        <f>IF(C316=0,1,ABS(C316))</f>
        <v/>
      </c>
      <c r="G316" s="102">
        <f>+B316*1000+D316*(1-E316)</f>
        <v/>
      </c>
      <c r="H316" s="102">
        <f>+A317-A316</f>
        <v/>
      </c>
      <c r="I316" s="102">
        <f>+A316+H316/2</f>
        <v/>
      </c>
      <c r="J316" s="102">
        <f>IF(I316&lt;$B$1,17,19)</f>
        <v/>
      </c>
      <c r="K316" s="102">
        <f>+J316*I316</f>
        <v/>
      </c>
      <c r="L316" s="102">
        <f>IF(I316&lt;$B$1,0,9.81*(I316-$B$1))</f>
        <v/>
      </c>
      <c r="M316" s="105">
        <f>+K316-L316</f>
        <v/>
      </c>
      <c r="N316" s="105">
        <f>AVERAGE(B316:B317)*1000</f>
        <v/>
      </c>
      <c r="O316" s="105">
        <f>AVERAGE(G316:G317)</f>
        <v/>
      </c>
      <c r="P316" s="105">
        <f>AVERAGE(F316:F317)</f>
        <v/>
      </c>
      <c r="Q316" s="105">
        <f>AVERAGE(D316:D317)</f>
        <v/>
      </c>
      <c r="R316" s="106">
        <f>(O316-K316)/M316</f>
        <v/>
      </c>
      <c r="S316" s="105">
        <f>+P316/(O316-K316)*100</f>
        <v/>
      </c>
      <c r="T316" s="105">
        <f>+SQRT((3.47-LOG(R316))^2+(1.22+LOG(S316))^2)</f>
        <v/>
      </c>
      <c r="U316" s="39">
        <f>(IF(T316&lt;1.31, "gravelly sand to dense sand", IF(T316&lt;2.05, "sands", IF(T316&lt;2.6, "sand mixtures", IF(T316&lt;2.95, "silt mixtures", IF(T316&lt;3.6, "clays","organic clay"))))))</f>
        <v/>
      </c>
      <c r="V316" s="107">
        <f>DEGREES(ATAN(0.373*(LOG(O316/M316)+0.29)))</f>
        <v/>
      </c>
      <c r="W316" s="107">
        <f>17.6+11*LOG(R316)</f>
        <v/>
      </c>
      <c r="X316" s="107">
        <f>IF(N316/100&lt;20, 30,IF(N316/100&lt;40,30+5/20*(N316/100-20),IF(N316/100&lt;120, 35+5/80*(N316/100-40), IF(N316/100&lt;200, 40+5/80*(N316/100-120),45))))</f>
        <v/>
      </c>
    </row>
    <row r="317">
      <c r="A317" t="n">
        <v>6.28</v>
      </c>
      <c r="B317" t="n">
        <v>7.028</v>
      </c>
      <c r="C317" t="n">
        <v>40</v>
      </c>
      <c r="D317" t="n">
        <v>48</v>
      </c>
      <c r="E317" s="102" t="n">
        <v>0.8</v>
      </c>
      <c r="F317" s="102">
        <f>IF(C317=0,1,ABS(C317))</f>
        <v/>
      </c>
      <c r="G317" s="102">
        <f>+B317*1000+D317*(1-E317)</f>
        <v/>
      </c>
      <c r="H317" s="102">
        <f>+A318-A317</f>
        <v/>
      </c>
      <c r="I317" s="102">
        <f>+A317+H317/2</f>
        <v/>
      </c>
      <c r="J317" s="102">
        <f>IF(I317&lt;$B$1,17,19)</f>
        <v/>
      </c>
      <c r="K317" s="102">
        <f>+J317*I317</f>
        <v/>
      </c>
      <c r="L317" s="102">
        <f>IF(I317&lt;$B$1,0,9.81*(I317-$B$1))</f>
        <v/>
      </c>
      <c r="M317" s="105">
        <f>+K317-L317</f>
        <v/>
      </c>
      <c r="N317" s="105">
        <f>AVERAGE(B317:B318)*1000</f>
        <v/>
      </c>
      <c r="O317" s="105">
        <f>AVERAGE(G317:G318)</f>
        <v/>
      </c>
      <c r="P317" s="105">
        <f>AVERAGE(F317:F318)</f>
        <v/>
      </c>
      <c r="Q317" s="105">
        <f>AVERAGE(D317:D318)</f>
        <v/>
      </c>
      <c r="R317" s="106">
        <f>(O317-K317)/M317</f>
        <v/>
      </c>
      <c r="S317" s="105">
        <f>+P317/(O317-K317)*100</f>
        <v/>
      </c>
      <c r="T317" s="105">
        <f>+SQRT((3.47-LOG(R317))^2+(1.22+LOG(S317))^2)</f>
        <v/>
      </c>
      <c r="U317" s="39">
        <f>(IF(T317&lt;1.31, "gravelly sand to dense sand", IF(T317&lt;2.05, "sands", IF(T317&lt;2.6, "sand mixtures", IF(T317&lt;2.95, "silt mixtures", IF(T317&lt;3.6, "clays","organic clay"))))))</f>
        <v/>
      </c>
      <c r="V317" s="107">
        <f>DEGREES(ATAN(0.373*(LOG(O317/M317)+0.29)))</f>
        <v/>
      </c>
      <c r="W317" s="107">
        <f>17.6+11*LOG(R317)</f>
        <v/>
      </c>
      <c r="X317" s="107">
        <f>IF(N317/100&lt;20, 30,IF(N317/100&lt;40,30+5/20*(N317/100-20),IF(N317/100&lt;120, 35+5/80*(N317/100-40), IF(N317/100&lt;200, 40+5/80*(N317/100-120),45))))</f>
        <v/>
      </c>
    </row>
    <row r="318">
      <c r="A318" t="n">
        <v>6.3</v>
      </c>
      <c r="B318" t="n">
        <v>6.46</v>
      </c>
      <c r="C318" t="n">
        <v>39</v>
      </c>
      <c r="D318" t="n">
        <v>47</v>
      </c>
      <c r="E318" s="102" t="n">
        <v>0.8</v>
      </c>
      <c r="F318" s="102">
        <f>IF(C318=0,1,ABS(C318))</f>
        <v/>
      </c>
      <c r="G318" s="102">
        <f>+B318*1000+D318*(1-E318)</f>
        <v/>
      </c>
      <c r="H318" s="102">
        <f>+A319-A318</f>
        <v/>
      </c>
      <c r="I318" s="102">
        <f>+A318+H318/2</f>
        <v/>
      </c>
      <c r="J318" s="102">
        <f>IF(I318&lt;$B$1,17,19)</f>
        <v/>
      </c>
      <c r="K318" s="102">
        <f>+J318*I318</f>
        <v/>
      </c>
      <c r="L318" s="102">
        <f>IF(I318&lt;$B$1,0,9.81*(I318-$B$1))</f>
        <v/>
      </c>
      <c r="M318" s="105">
        <f>+K318-L318</f>
        <v/>
      </c>
      <c r="N318" s="105">
        <f>AVERAGE(B318:B319)*1000</f>
        <v/>
      </c>
      <c r="O318" s="105">
        <f>AVERAGE(G318:G319)</f>
        <v/>
      </c>
      <c r="P318" s="105">
        <f>AVERAGE(F318:F319)</f>
        <v/>
      </c>
      <c r="Q318" s="105">
        <f>AVERAGE(D318:D319)</f>
        <v/>
      </c>
      <c r="R318" s="106">
        <f>(O318-K318)/M318</f>
        <v/>
      </c>
      <c r="S318" s="105">
        <f>+P318/(O318-K318)*100</f>
        <v/>
      </c>
      <c r="T318" s="105">
        <f>+SQRT((3.47-LOG(R318))^2+(1.22+LOG(S318))^2)</f>
        <v/>
      </c>
      <c r="U318" s="39">
        <f>(IF(T318&lt;1.31, "gravelly sand to dense sand", IF(T318&lt;2.05, "sands", IF(T318&lt;2.6, "sand mixtures", IF(T318&lt;2.95, "silt mixtures", IF(T318&lt;3.6, "clays","organic clay"))))))</f>
        <v/>
      </c>
      <c r="V318" s="107">
        <f>DEGREES(ATAN(0.373*(LOG(O318/M318)+0.29)))</f>
        <v/>
      </c>
      <c r="W318" s="107">
        <f>17.6+11*LOG(R318)</f>
        <v/>
      </c>
      <c r="X318" s="107">
        <f>IF(N318/100&lt;20, 30,IF(N318/100&lt;40,30+5/20*(N318/100-20),IF(N318/100&lt;120, 35+5/80*(N318/100-40), IF(N318/100&lt;200, 40+5/80*(N318/100-120),45))))</f>
        <v/>
      </c>
    </row>
    <row r="319">
      <c r="A319" t="n">
        <v>6.32</v>
      </c>
      <c r="B319" t="n">
        <v>6.308</v>
      </c>
      <c r="C319" t="n">
        <v>31</v>
      </c>
      <c r="D319" t="n">
        <v>47</v>
      </c>
      <c r="E319" s="102" t="n">
        <v>0.8</v>
      </c>
      <c r="F319" s="102">
        <f>IF(C319=0,1,ABS(C319))</f>
        <v/>
      </c>
      <c r="G319" s="102">
        <f>+B319*1000+D319*(1-E319)</f>
        <v/>
      </c>
      <c r="H319" s="102">
        <f>+A320-A319</f>
        <v/>
      </c>
      <c r="I319" s="102">
        <f>+A319+H319/2</f>
        <v/>
      </c>
      <c r="J319" s="102">
        <f>IF(I319&lt;$B$1,17,19)</f>
        <v/>
      </c>
      <c r="K319" s="102">
        <f>+J319*I319</f>
        <v/>
      </c>
      <c r="L319" s="102">
        <f>IF(I319&lt;$B$1,0,9.81*(I319-$B$1))</f>
        <v/>
      </c>
      <c r="M319" s="105">
        <f>+K319-L319</f>
        <v/>
      </c>
      <c r="N319" s="105">
        <f>AVERAGE(B319:B320)*1000</f>
        <v/>
      </c>
      <c r="O319" s="105">
        <f>AVERAGE(G319:G320)</f>
        <v/>
      </c>
      <c r="P319" s="105">
        <f>AVERAGE(F319:F320)</f>
        <v/>
      </c>
      <c r="Q319" s="105">
        <f>AVERAGE(D319:D320)</f>
        <v/>
      </c>
      <c r="R319" s="106">
        <f>(O319-K319)/M319</f>
        <v/>
      </c>
      <c r="S319" s="105">
        <f>+P319/(O319-K319)*100</f>
        <v/>
      </c>
      <c r="T319" s="105">
        <f>+SQRT((3.47-LOG(R319))^2+(1.22+LOG(S319))^2)</f>
        <v/>
      </c>
      <c r="U319" s="39">
        <f>(IF(T319&lt;1.31, "gravelly sand to dense sand", IF(T319&lt;2.05, "sands", IF(T319&lt;2.6, "sand mixtures", IF(T319&lt;2.95, "silt mixtures", IF(T319&lt;3.6, "clays","organic clay"))))))</f>
        <v/>
      </c>
      <c r="V319" s="107">
        <f>DEGREES(ATAN(0.373*(LOG(O319/M319)+0.29)))</f>
        <v/>
      </c>
      <c r="W319" s="107">
        <f>17.6+11*LOG(R319)</f>
        <v/>
      </c>
      <c r="X319" s="107">
        <f>IF(N319/100&lt;20, 30,IF(N319/100&lt;40,30+5/20*(N319/100-20),IF(N319/100&lt;120, 35+5/80*(N319/100-40), IF(N319/100&lt;200, 40+5/80*(N319/100-120),45))))</f>
        <v/>
      </c>
    </row>
    <row r="320">
      <c r="A320" t="n">
        <v>6.34</v>
      </c>
      <c r="B320" t="n">
        <v>6.119</v>
      </c>
      <c r="C320" t="n">
        <v>28</v>
      </c>
      <c r="D320" t="n">
        <v>47</v>
      </c>
      <c r="E320" s="102" t="n">
        <v>0.8</v>
      </c>
      <c r="F320" s="102">
        <f>IF(C320=0,1,ABS(C320))</f>
        <v/>
      </c>
      <c r="G320" s="102">
        <f>+B320*1000+D320*(1-E320)</f>
        <v/>
      </c>
      <c r="H320" s="102">
        <f>+A321-A320</f>
        <v/>
      </c>
      <c r="I320" s="102">
        <f>+A320+H320/2</f>
        <v/>
      </c>
      <c r="J320" s="102">
        <f>IF(I320&lt;$B$1,17,19)</f>
        <v/>
      </c>
      <c r="K320" s="102">
        <f>+J320*I320</f>
        <v/>
      </c>
      <c r="L320" s="102">
        <f>IF(I320&lt;$B$1,0,9.81*(I320-$B$1))</f>
        <v/>
      </c>
      <c r="M320" s="105">
        <f>+K320-L320</f>
        <v/>
      </c>
      <c r="N320" s="105">
        <f>AVERAGE(B320:B321)*1000</f>
        <v/>
      </c>
      <c r="O320" s="105">
        <f>AVERAGE(G320:G321)</f>
        <v/>
      </c>
      <c r="P320" s="105">
        <f>AVERAGE(F320:F321)</f>
        <v/>
      </c>
      <c r="Q320" s="105">
        <f>AVERAGE(D320:D321)</f>
        <v/>
      </c>
      <c r="R320" s="106">
        <f>(O320-K320)/M320</f>
        <v/>
      </c>
      <c r="S320" s="105">
        <f>+P320/(O320-K320)*100</f>
        <v/>
      </c>
      <c r="T320" s="105">
        <f>+SQRT((3.47-LOG(R320))^2+(1.22+LOG(S320))^2)</f>
        <v/>
      </c>
      <c r="U320" s="39">
        <f>(IF(T320&lt;1.31, "gravelly sand to dense sand", IF(T320&lt;2.05, "sands", IF(T320&lt;2.6, "sand mixtures", IF(T320&lt;2.95, "silt mixtures", IF(T320&lt;3.6, "clays","organic clay"))))))</f>
        <v/>
      </c>
      <c r="V320" s="107">
        <f>DEGREES(ATAN(0.373*(LOG(O320/M320)+0.29)))</f>
        <v/>
      </c>
      <c r="W320" s="107">
        <f>17.6+11*LOG(R320)</f>
        <v/>
      </c>
      <c r="X320" s="107">
        <f>IF(N320/100&lt;20, 30,IF(N320/100&lt;40,30+5/20*(N320/100-20),IF(N320/100&lt;120, 35+5/80*(N320/100-40), IF(N320/100&lt;200, 40+5/80*(N320/100-120),45))))</f>
        <v/>
      </c>
    </row>
    <row r="321">
      <c r="A321" t="n">
        <v>6.36</v>
      </c>
      <c r="B321" t="n">
        <v>6.005</v>
      </c>
      <c r="C321" t="n">
        <v>31</v>
      </c>
      <c r="D321" t="n">
        <v>47</v>
      </c>
      <c r="E321" s="102" t="n">
        <v>0.8</v>
      </c>
      <c r="F321" s="102">
        <f>IF(C321=0,1,ABS(C321))</f>
        <v/>
      </c>
      <c r="G321" s="102">
        <f>+B321*1000+D321*(1-E321)</f>
        <v/>
      </c>
      <c r="H321" s="102">
        <f>+A322-A321</f>
        <v/>
      </c>
      <c r="I321" s="102">
        <f>+A321+H321/2</f>
        <v/>
      </c>
      <c r="J321" s="102">
        <f>IF(I321&lt;$B$1,17,19)</f>
        <v/>
      </c>
      <c r="K321" s="102">
        <f>+J321*I321</f>
        <v/>
      </c>
      <c r="L321" s="102">
        <f>IF(I321&lt;$B$1,0,9.81*(I321-$B$1))</f>
        <v/>
      </c>
      <c r="M321" s="105">
        <f>+K321-L321</f>
        <v/>
      </c>
      <c r="N321" s="105">
        <f>AVERAGE(B321:B322)*1000</f>
        <v/>
      </c>
      <c r="O321" s="105">
        <f>AVERAGE(G321:G322)</f>
        <v/>
      </c>
      <c r="P321" s="105">
        <f>AVERAGE(F321:F322)</f>
        <v/>
      </c>
      <c r="Q321" s="105">
        <f>AVERAGE(D321:D322)</f>
        <v/>
      </c>
      <c r="R321" s="106">
        <f>(O321-K321)/M321</f>
        <v/>
      </c>
      <c r="S321" s="105">
        <f>+P321/(O321-K321)*100</f>
        <v/>
      </c>
      <c r="T321" s="105">
        <f>+SQRT((3.47-LOG(R321))^2+(1.22+LOG(S321))^2)</f>
        <v/>
      </c>
      <c r="U321" s="39">
        <f>(IF(T321&lt;1.31, "gravelly sand to dense sand", IF(T321&lt;2.05, "sands", IF(T321&lt;2.6, "sand mixtures", IF(T321&lt;2.95, "silt mixtures", IF(T321&lt;3.6, "clays","organic clay"))))))</f>
        <v/>
      </c>
      <c r="V321" s="107">
        <f>DEGREES(ATAN(0.373*(LOG(O321/M321)+0.29)))</f>
        <v/>
      </c>
      <c r="W321" s="107">
        <f>17.6+11*LOG(R321)</f>
        <v/>
      </c>
      <c r="X321" s="107">
        <f>IF(N321/100&lt;20, 30,IF(N321/100&lt;40,30+5/20*(N321/100-20),IF(N321/100&lt;120, 35+5/80*(N321/100-40), IF(N321/100&lt;200, 40+5/80*(N321/100-120),45))))</f>
        <v/>
      </c>
    </row>
    <row r="322">
      <c r="A322" t="n">
        <v>6.38</v>
      </c>
      <c r="B322" t="n">
        <v>5.759</v>
      </c>
      <c r="C322" t="n">
        <v>31</v>
      </c>
      <c r="D322" t="n">
        <v>47</v>
      </c>
      <c r="E322" s="102" t="n">
        <v>0.8</v>
      </c>
      <c r="F322" s="102">
        <f>IF(C322=0,1,ABS(C322))</f>
        <v/>
      </c>
      <c r="G322" s="102">
        <f>+B322*1000+D322*(1-E322)</f>
        <v/>
      </c>
      <c r="H322" s="102">
        <f>+A323-A322</f>
        <v/>
      </c>
      <c r="I322" s="102">
        <f>+A322+H322/2</f>
        <v/>
      </c>
      <c r="J322" s="102">
        <f>IF(I322&lt;$B$1,17,19)</f>
        <v/>
      </c>
      <c r="K322" s="102">
        <f>+J322*I322</f>
        <v/>
      </c>
      <c r="L322" s="102">
        <f>IF(I322&lt;$B$1,0,9.81*(I322-$B$1))</f>
        <v/>
      </c>
      <c r="M322" s="105">
        <f>+K322-L322</f>
        <v/>
      </c>
      <c r="N322" s="105">
        <f>AVERAGE(B322:B323)*1000</f>
        <v/>
      </c>
      <c r="O322" s="105">
        <f>AVERAGE(G322:G323)</f>
        <v/>
      </c>
      <c r="P322" s="105">
        <f>AVERAGE(F322:F323)</f>
        <v/>
      </c>
      <c r="Q322" s="105">
        <f>AVERAGE(D322:D323)</f>
        <v/>
      </c>
      <c r="R322" s="106">
        <f>(O322-K322)/M322</f>
        <v/>
      </c>
      <c r="S322" s="105">
        <f>+P322/(O322-K322)*100</f>
        <v/>
      </c>
      <c r="T322" s="105">
        <f>+SQRT((3.47-LOG(R322))^2+(1.22+LOG(S322))^2)</f>
        <v/>
      </c>
      <c r="U322" s="39">
        <f>(IF(T322&lt;1.31, "gravelly sand to dense sand", IF(T322&lt;2.05, "sands", IF(T322&lt;2.6, "sand mixtures", IF(T322&lt;2.95, "silt mixtures", IF(T322&lt;3.6, "clays","organic clay"))))))</f>
        <v/>
      </c>
      <c r="V322" s="107">
        <f>DEGREES(ATAN(0.373*(LOG(O322/M322)+0.29)))</f>
        <v/>
      </c>
      <c r="W322" s="107">
        <f>17.6+11*LOG(R322)</f>
        <v/>
      </c>
      <c r="X322" s="107">
        <f>IF(N322/100&lt;20, 30,IF(N322/100&lt;40,30+5/20*(N322/100-20),IF(N322/100&lt;120, 35+5/80*(N322/100-40), IF(N322/100&lt;200, 40+5/80*(N322/100-120),45))))</f>
        <v/>
      </c>
    </row>
    <row r="323">
      <c r="A323" t="n">
        <v>6.4</v>
      </c>
      <c r="B323" t="n">
        <v>5.323</v>
      </c>
      <c r="C323" t="n">
        <v>25</v>
      </c>
      <c r="D323" t="n">
        <v>47</v>
      </c>
      <c r="E323" s="102" t="n">
        <v>0.8</v>
      </c>
      <c r="F323" s="102">
        <f>IF(C323=0,1,ABS(C323))</f>
        <v/>
      </c>
      <c r="G323" s="102">
        <f>+B323*1000+D323*(1-E323)</f>
        <v/>
      </c>
      <c r="H323" s="102">
        <f>+A324-A323</f>
        <v/>
      </c>
      <c r="I323" s="102">
        <f>+A323+H323/2</f>
        <v/>
      </c>
      <c r="J323" s="102">
        <f>IF(I323&lt;$B$1,17,19)</f>
        <v/>
      </c>
      <c r="K323" s="102">
        <f>+J323*I323</f>
        <v/>
      </c>
      <c r="L323" s="102">
        <f>IF(I323&lt;$B$1,0,9.81*(I323-$B$1))</f>
        <v/>
      </c>
      <c r="M323" s="105">
        <f>+K323-L323</f>
        <v/>
      </c>
      <c r="N323" s="105">
        <f>AVERAGE(B323:B324)*1000</f>
        <v/>
      </c>
      <c r="O323" s="105">
        <f>AVERAGE(G323:G324)</f>
        <v/>
      </c>
      <c r="P323" s="105">
        <f>AVERAGE(F323:F324)</f>
        <v/>
      </c>
      <c r="Q323" s="105">
        <f>AVERAGE(D323:D324)</f>
        <v/>
      </c>
      <c r="R323" s="106">
        <f>(O323-K323)/M323</f>
        <v/>
      </c>
      <c r="S323" s="105">
        <f>+P323/(O323-K323)*100</f>
        <v/>
      </c>
      <c r="T323" s="105">
        <f>+SQRT((3.47-LOG(R323))^2+(1.22+LOG(S323))^2)</f>
        <v/>
      </c>
      <c r="U323" s="39">
        <f>(IF(T323&lt;1.31, "gravelly sand to dense sand", IF(T323&lt;2.05, "sands", IF(T323&lt;2.6, "sand mixtures", IF(T323&lt;2.95, "silt mixtures", IF(T323&lt;3.6, "clays","organic clay"))))))</f>
        <v/>
      </c>
      <c r="V323" s="107">
        <f>DEGREES(ATAN(0.373*(LOG(O323/M323)+0.29)))</f>
        <v/>
      </c>
      <c r="W323" s="107">
        <f>17.6+11*LOG(R323)</f>
        <v/>
      </c>
      <c r="X323" s="107">
        <f>IF(N323/100&lt;20, 30,IF(N323/100&lt;40,30+5/20*(N323/100-20),IF(N323/100&lt;120, 35+5/80*(N323/100-40), IF(N323/100&lt;200, 40+5/80*(N323/100-120),45))))</f>
        <v/>
      </c>
    </row>
    <row r="324">
      <c r="A324" t="n">
        <v>6.42</v>
      </c>
      <c r="B324" t="n">
        <v>5.172</v>
      </c>
      <c r="C324" t="n">
        <v>30</v>
      </c>
      <c r="D324" t="n">
        <v>47</v>
      </c>
      <c r="E324" s="102" t="n">
        <v>0.8</v>
      </c>
      <c r="F324" s="102">
        <f>IF(C324=0,1,ABS(C324))</f>
        <v/>
      </c>
      <c r="G324" s="102">
        <f>+B324*1000+D324*(1-E324)</f>
        <v/>
      </c>
      <c r="H324" s="102">
        <f>+A325-A324</f>
        <v/>
      </c>
      <c r="I324" s="102">
        <f>+A324+H324/2</f>
        <v/>
      </c>
      <c r="J324" s="102">
        <f>IF(I324&lt;$B$1,17,19)</f>
        <v/>
      </c>
      <c r="K324" s="102">
        <f>+J324*I324</f>
        <v/>
      </c>
      <c r="L324" s="102">
        <f>IF(I324&lt;$B$1,0,9.81*(I324-$B$1))</f>
        <v/>
      </c>
      <c r="M324" s="105">
        <f>+K324-L324</f>
        <v/>
      </c>
      <c r="N324" s="105">
        <f>AVERAGE(B324:B325)*1000</f>
        <v/>
      </c>
      <c r="O324" s="105">
        <f>AVERAGE(G324:G325)</f>
        <v/>
      </c>
      <c r="P324" s="105">
        <f>AVERAGE(F324:F325)</f>
        <v/>
      </c>
      <c r="Q324" s="105">
        <f>AVERAGE(D324:D325)</f>
        <v/>
      </c>
      <c r="R324" s="106">
        <f>(O324-K324)/M324</f>
        <v/>
      </c>
      <c r="S324" s="105">
        <f>+P324/(O324-K324)*100</f>
        <v/>
      </c>
      <c r="T324" s="105">
        <f>+SQRT((3.47-LOG(R324))^2+(1.22+LOG(S324))^2)</f>
        <v/>
      </c>
      <c r="U324" s="39">
        <f>(IF(T324&lt;1.31, "gravelly sand to dense sand", IF(T324&lt;2.05, "sands", IF(T324&lt;2.6, "sand mixtures", IF(T324&lt;2.95, "silt mixtures", IF(T324&lt;3.6, "clays","organic clay"))))))</f>
        <v/>
      </c>
      <c r="V324" s="107">
        <f>DEGREES(ATAN(0.373*(LOG(O324/M324)+0.29)))</f>
        <v/>
      </c>
      <c r="W324" s="107">
        <f>17.6+11*LOG(R324)</f>
        <v/>
      </c>
      <c r="X324" s="107">
        <f>IF(N324/100&lt;20, 30,IF(N324/100&lt;40,30+5/20*(N324/100-20),IF(N324/100&lt;120, 35+5/80*(N324/100-40), IF(N324/100&lt;200, 40+5/80*(N324/100-120),45))))</f>
        <v/>
      </c>
    </row>
    <row r="325">
      <c r="A325" t="n">
        <v>6.44</v>
      </c>
      <c r="B325" t="n">
        <v>4.944</v>
      </c>
      <c r="C325" t="n">
        <v>32</v>
      </c>
      <c r="D325" t="n">
        <v>47</v>
      </c>
      <c r="E325" s="102" t="n">
        <v>0.8</v>
      </c>
      <c r="F325" s="102">
        <f>IF(C325=0,1,ABS(C325))</f>
        <v/>
      </c>
      <c r="G325" s="102">
        <f>+B325*1000+D325*(1-E325)</f>
        <v/>
      </c>
      <c r="H325" s="102">
        <f>+A326-A325</f>
        <v/>
      </c>
      <c r="I325" s="102">
        <f>+A325+H325/2</f>
        <v/>
      </c>
      <c r="J325" s="102">
        <f>IF(I325&lt;$B$1,17,19)</f>
        <v/>
      </c>
      <c r="K325" s="102">
        <f>+J325*I325</f>
        <v/>
      </c>
      <c r="L325" s="102">
        <f>IF(I325&lt;$B$1,0,9.81*(I325-$B$1))</f>
        <v/>
      </c>
      <c r="M325" s="105">
        <f>+K325-L325</f>
        <v/>
      </c>
      <c r="N325" s="105">
        <f>AVERAGE(B325:B326)*1000</f>
        <v/>
      </c>
      <c r="O325" s="105">
        <f>AVERAGE(G325:G326)</f>
        <v/>
      </c>
      <c r="P325" s="105">
        <f>AVERAGE(F325:F326)</f>
        <v/>
      </c>
      <c r="Q325" s="105">
        <f>AVERAGE(D325:D326)</f>
        <v/>
      </c>
      <c r="R325" s="106">
        <f>(O325-K325)/M325</f>
        <v/>
      </c>
      <c r="S325" s="105">
        <f>+P325/(O325-K325)*100</f>
        <v/>
      </c>
      <c r="T325" s="105">
        <f>+SQRT((3.47-LOG(R325))^2+(1.22+LOG(S325))^2)</f>
        <v/>
      </c>
      <c r="U325" s="39">
        <f>(IF(T325&lt;1.31, "gravelly sand to dense sand", IF(T325&lt;2.05, "sands", IF(T325&lt;2.6, "sand mixtures", IF(T325&lt;2.95, "silt mixtures", IF(T325&lt;3.6, "clays","organic clay"))))))</f>
        <v/>
      </c>
      <c r="V325" s="107">
        <f>DEGREES(ATAN(0.373*(LOG(O325/M325)+0.29)))</f>
        <v/>
      </c>
      <c r="W325" s="107">
        <f>17.6+11*LOG(R325)</f>
        <v/>
      </c>
      <c r="X325" s="107">
        <f>IF(N325/100&lt;20, 30,IF(N325/100&lt;40,30+5/20*(N325/100-20),IF(N325/100&lt;120, 35+5/80*(N325/100-40), IF(N325/100&lt;200, 40+5/80*(N325/100-120),45))))</f>
        <v/>
      </c>
    </row>
    <row r="326">
      <c r="A326" t="n">
        <v>6.46</v>
      </c>
      <c r="B326" t="n">
        <v>4.187</v>
      </c>
      <c r="C326" t="n">
        <v>31</v>
      </c>
      <c r="D326" t="n">
        <v>46</v>
      </c>
      <c r="E326" s="102" t="n">
        <v>0.8</v>
      </c>
      <c r="F326" s="102">
        <f>IF(C326=0,1,ABS(C326))</f>
        <v/>
      </c>
      <c r="G326" s="102">
        <f>+B326*1000+D326*(1-E326)</f>
        <v/>
      </c>
      <c r="H326" s="102">
        <f>+A327-A326</f>
        <v/>
      </c>
      <c r="I326" s="102">
        <f>+A326+H326/2</f>
        <v/>
      </c>
      <c r="J326" s="102">
        <f>IF(I326&lt;$B$1,17,19)</f>
        <v/>
      </c>
      <c r="K326" s="102">
        <f>+J326*I326</f>
        <v/>
      </c>
      <c r="L326" s="102">
        <f>IF(I326&lt;$B$1,0,9.81*(I326-$B$1))</f>
        <v/>
      </c>
      <c r="M326" s="105">
        <f>+K326-L326</f>
        <v/>
      </c>
      <c r="N326" s="105">
        <f>AVERAGE(B326:B327)*1000</f>
        <v/>
      </c>
      <c r="O326" s="105">
        <f>AVERAGE(G326:G327)</f>
        <v/>
      </c>
      <c r="P326" s="105">
        <f>AVERAGE(F326:F327)</f>
        <v/>
      </c>
      <c r="Q326" s="105">
        <f>AVERAGE(D326:D327)</f>
        <v/>
      </c>
      <c r="R326" s="106">
        <f>(O326-K326)/M326</f>
        <v/>
      </c>
      <c r="S326" s="105">
        <f>+P326/(O326-K326)*100</f>
        <v/>
      </c>
      <c r="T326" s="105">
        <f>+SQRT((3.47-LOG(R326))^2+(1.22+LOG(S326))^2)</f>
        <v/>
      </c>
      <c r="U326" s="39">
        <f>(IF(T326&lt;1.31, "gravelly sand to dense sand", IF(T326&lt;2.05, "sands", IF(T326&lt;2.6, "sand mixtures", IF(T326&lt;2.95, "silt mixtures", IF(T326&lt;3.6, "clays","organic clay"))))))</f>
        <v/>
      </c>
      <c r="V326" s="107">
        <f>DEGREES(ATAN(0.373*(LOG(O326/M326)+0.29)))</f>
        <v/>
      </c>
      <c r="W326" s="107">
        <f>17.6+11*LOG(R326)</f>
        <v/>
      </c>
      <c r="X326" s="107">
        <f>IF(N326/100&lt;20, 30,IF(N326/100&lt;40,30+5/20*(N326/100-20),IF(N326/100&lt;120, 35+5/80*(N326/100-40), IF(N326/100&lt;200, 40+5/80*(N326/100-120),45))))</f>
        <v/>
      </c>
    </row>
    <row r="327">
      <c r="A327" t="n">
        <v>6.48</v>
      </c>
      <c r="B327" t="n">
        <v>3.846</v>
      </c>
      <c r="C327" t="n">
        <v>28</v>
      </c>
      <c r="D327" t="n">
        <v>45</v>
      </c>
      <c r="E327" s="102" t="n">
        <v>0.8</v>
      </c>
      <c r="F327" s="102">
        <f>IF(C327=0,1,ABS(C327))</f>
        <v/>
      </c>
      <c r="G327" s="102">
        <f>+B327*1000+D327*(1-E327)</f>
        <v/>
      </c>
      <c r="H327" s="102">
        <f>+A328-A327</f>
        <v/>
      </c>
      <c r="I327" s="102">
        <f>+A327+H327/2</f>
        <v/>
      </c>
      <c r="J327" s="102">
        <f>IF(I327&lt;$B$1,17,19)</f>
        <v/>
      </c>
      <c r="K327" s="102">
        <f>+J327*I327</f>
        <v/>
      </c>
      <c r="L327" s="102">
        <f>IF(I327&lt;$B$1,0,9.81*(I327-$B$1))</f>
        <v/>
      </c>
      <c r="M327" s="105">
        <f>+K327-L327</f>
        <v/>
      </c>
      <c r="N327" s="105">
        <f>AVERAGE(B327:B328)*1000</f>
        <v/>
      </c>
      <c r="O327" s="105">
        <f>AVERAGE(G327:G328)</f>
        <v/>
      </c>
      <c r="P327" s="105">
        <f>AVERAGE(F327:F328)</f>
        <v/>
      </c>
      <c r="Q327" s="105">
        <f>AVERAGE(D327:D328)</f>
        <v/>
      </c>
      <c r="R327" s="106">
        <f>(O327-K327)/M327</f>
        <v/>
      </c>
      <c r="S327" s="105">
        <f>+P327/(O327-K327)*100</f>
        <v/>
      </c>
      <c r="T327" s="105">
        <f>+SQRT((3.47-LOG(R327))^2+(1.22+LOG(S327))^2)</f>
        <v/>
      </c>
      <c r="U327" s="39">
        <f>(IF(T327&lt;1.31, "gravelly sand to dense sand", IF(T327&lt;2.05, "sands", IF(T327&lt;2.6, "sand mixtures", IF(T327&lt;2.95, "silt mixtures", IF(T327&lt;3.6, "clays","organic clay"))))))</f>
        <v/>
      </c>
      <c r="V327" s="107">
        <f>DEGREES(ATAN(0.373*(LOG(O327/M327)+0.29)))</f>
        <v/>
      </c>
      <c r="W327" s="107">
        <f>17.6+11*LOG(R327)</f>
        <v/>
      </c>
      <c r="X327" s="107">
        <f>IF(N327/100&lt;20, 30,IF(N327/100&lt;40,30+5/20*(N327/100-20),IF(N327/100&lt;120, 35+5/80*(N327/100-40), IF(N327/100&lt;200, 40+5/80*(N327/100-120),45))))</f>
        <v/>
      </c>
    </row>
    <row r="328">
      <c r="A328" t="n">
        <v>6.5</v>
      </c>
      <c r="B328" t="n">
        <v>3.486</v>
      </c>
      <c r="C328" t="n">
        <v>28</v>
      </c>
      <c r="D328" t="n">
        <v>45</v>
      </c>
      <c r="E328" s="102" t="n">
        <v>0.8</v>
      </c>
      <c r="F328" s="102">
        <f>IF(C328=0,1,ABS(C328))</f>
        <v/>
      </c>
      <c r="G328" s="102">
        <f>+B328*1000+D328*(1-E328)</f>
        <v/>
      </c>
      <c r="H328" s="102">
        <f>+A329-A328</f>
        <v/>
      </c>
      <c r="I328" s="102">
        <f>+A328+H328/2</f>
        <v/>
      </c>
      <c r="J328" s="102">
        <f>IF(I328&lt;$B$1,17,19)</f>
        <v/>
      </c>
      <c r="K328" s="102">
        <f>+J328*I328</f>
        <v/>
      </c>
      <c r="L328" s="102">
        <f>IF(I328&lt;$B$1,0,9.81*(I328-$B$1))</f>
        <v/>
      </c>
      <c r="M328" s="105">
        <f>+K328-L328</f>
        <v/>
      </c>
      <c r="N328" s="105">
        <f>AVERAGE(B328:B329)*1000</f>
        <v/>
      </c>
      <c r="O328" s="105">
        <f>AVERAGE(G328:G329)</f>
        <v/>
      </c>
      <c r="P328" s="105">
        <f>AVERAGE(F328:F329)</f>
        <v/>
      </c>
      <c r="Q328" s="105">
        <f>AVERAGE(D328:D329)</f>
        <v/>
      </c>
      <c r="R328" s="106">
        <f>(O328-K328)/M328</f>
        <v/>
      </c>
      <c r="S328" s="105">
        <f>+P328/(O328-K328)*100</f>
        <v/>
      </c>
      <c r="T328" s="105">
        <f>+SQRT((3.47-LOG(R328))^2+(1.22+LOG(S328))^2)</f>
        <v/>
      </c>
      <c r="U328" s="39">
        <f>(IF(T328&lt;1.31, "gravelly sand to dense sand", IF(T328&lt;2.05, "sands", IF(T328&lt;2.6, "sand mixtures", IF(T328&lt;2.95, "silt mixtures", IF(T328&lt;3.6, "clays","organic clay"))))))</f>
        <v/>
      </c>
      <c r="V328" s="107">
        <f>DEGREES(ATAN(0.373*(LOG(O328/M328)+0.29)))</f>
        <v/>
      </c>
      <c r="W328" s="107">
        <f>17.6+11*LOG(R328)</f>
        <v/>
      </c>
      <c r="X328" s="107">
        <f>IF(N328/100&lt;20, 30,IF(N328/100&lt;40,30+5/20*(N328/100-20),IF(N328/100&lt;120, 35+5/80*(N328/100-40), IF(N328/100&lt;200, 40+5/80*(N328/100-120),45))))</f>
        <v/>
      </c>
    </row>
    <row r="329">
      <c r="A329" t="n">
        <v>6.52</v>
      </c>
      <c r="B329" t="n">
        <v>2.709</v>
      </c>
      <c r="C329" t="n">
        <v>29</v>
      </c>
      <c r="D329" t="n">
        <v>44</v>
      </c>
      <c r="E329" s="102" t="n">
        <v>0.8</v>
      </c>
      <c r="F329" s="102">
        <f>IF(C329=0,1,ABS(C329))</f>
        <v/>
      </c>
      <c r="G329" s="102">
        <f>+B329*1000+D329*(1-E329)</f>
        <v/>
      </c>
      <c r="H329" s="102">
        <f>+A330-A329</f>
        <v/>
      </c>
      <c r="I329" s="102">
        <f>+A329+H329/2</f>
        <v/>
      </c>
      <c r="J329" s="102">
        <f>IF(I329&lt;$B$1,17,19)</f>
        <v/>
      </c>
      <c r="K329" s="102">
        <f>+J329*I329</f>
        <v/>
      </c>
      <c r="L329" s="102">
        <f>IF(I329&lt;$B$1,0,9.81*(I329-$B$1))</f>
        <v/>
      </c>
      <c r="M329" s="105">
        <f>+K329-L329</f>
        <v/>
      </c>
      <c r="N329" s="105">
        <f>AVERAGE(B329:B330)*1000</f>
        <v/>
      </c>
      <c r="O329" s="105">
        <f>AVERAGE(G329:G330)</f>
        <v/>
      </c>
      <c r="P329" s="105">
        <f>AVERAGE(F329:F330)</f>
        <v/>
      </c>
      <c r="Q329" s="105">
        <f>AVERAGE(D329:D330)</f>
        <v/>
      </c>
      <c r="R329" s="106">
        <f>(O329-K329)/M329</f>
        <v/>
      </c>
      <c r="S329" s="105">
        <f>+P329/(O329-K329)*100</f>
        <v/>
      </c>
      <c r="T329" s="105">
        <f>+SQRT((3.47-LOG(R329))^2+(1.22+LOG(S329))^2)</f>
        <v/>
      </c>
      <c r="U329" s="39">
        <f>(IF(T329&lt;1.31, "gravelly sand to dense sand", IF(T329&lt;2.05, "sands", IF(T329&lt;2.6, "sand mixtures", IF(T329&lt;2.95, "silt mixtures", IF(T329&lt;3.6, "clays","organic clay"))))))</f>
        <v/>
      </c>
      <c r="V329" s="107">
        <f>DEGREES(ATAN(0.373*(LOG(O329/M329)+0.29)))</f>
        <v/>
      </c>
      <c r="W329" s="107">
        <f>17.6+11*LOG(R329)</f>
        <v/>
      </c>
      <c r="X329" s="107">
        <f>IF(N329/100&lt;20, 30,IF(N329/100&lt;40,30+5/20*(N329/100-20),IF(N329/100&lt;120, 35+5/80*(N329/100-40), IF(N329/100&lt;200, 40+5/80*(N329/100-120),45))))</f>
        <v/>
      </c>
    </row>
    <row r="330">
      <c r="A330" t="n">
        <v>6.54</v>
      </c>
      <c r="B330" t="n">
        <v>2.33</v>
      </c>
      <c r="C330" t="n">
        <v>29</v>
      </c>
      <c r="D330" t="n">
        <v>43</v>
      </c>
      <c r="E330" s="102" t="n">
        <v>0.8</v>
      </c>
      <c r="F330" s="102">
        <f>IF(C330=0,1,ABS(C330))</f>
        <v/>
      </c>
      <c r="G330" s="102">
        <f>+B330*1000+D330*(1-E330)</f>
        <v/>
      </c>
      <c r="H330" s="102">
        <f>+A331-A330</f>
        <v/>
      </c>
      <c r="I330" s="102">
        <f>+A330+H330/2</f>
        <v/>
      </c>
      <c r="J330" s="102">
        <f>IF(I330&lt;$B$1,17,19)</f>
        <v/>
      </c>
      <c r="K330" s="102">
        <f>+J330*I330</f>
        <v/>
      </c>
      <c r="L330" s="102">
        <f>IF(I330&lt;$B$1,0,9.81*(I330-$B$1))</f>
        <v/>
      </c>
      <c r="M330" s="105">
        <f>+K330-L330</f>
        <v/>
      </c>
      <c r="N330" s="105">
        <f>AVERAGE(B330:B331)*1000</f>
        <v/>
      </c>
      <c r="O330" s="105">
        <f>AVERAGE(G330:G331)</f>
        <v/>
      </c>
      <c r="P330" s="105">
        <f>AVERAGE(F330:F331)</f>
        <v/>
      </c>
      <c r="Q330" s="105">
        <f>AVERAGE(D330:D331)</f>
        <v/>
      </c>
      <c r="R330" s="106">
        <f>(O330-K330)/M330</f>
        <v/>
      </c>
      <c r="S330" s="105">
        <f>+P330/(O330-K330)*100</f>
        <v/>
      </c>
      <c r="T330" s="105">
        <f>+SQRT((3.47-LOG(R330))^2+(1.22+LOG(S330))^2)</f>
        <v/>
      </c>
      <c r="U330" s="39">
        <f>(IF(T330&lt;1.31, "gravelly sand to dense sand", IF(T330&lt;2.05, "sands", IF(T330&lt;2.6, "sand mixtures", IF(T330&lt;2.95, "silt mixtures", IF(T330&lt;3.6, "clays","organic clay"))))))</f>
        <v/>
      </c>
      <c r="V330" s="107">
        <f>DEGREES(ATAN(0.373*(LOG(O330/M330)+0.29)))</f>
        <v/>
      </c>
      <c r="W330" s="107">
        <f>17.6+11*LOG(R330)</f>
        <v/>
      </c>
      <c r="X330" s="107">
        <f>IF(N330/100&lt;20, 30,IF(N330/100&lt;40,30+5/20*(N330/100-20),IF(N330/100&lt;120, 35+5/80*(N330/100-40), IF(N330/100&lt;200, 40+5/80*(N330/100-120),45))))</f>
        <v/>
      </c>
    </row>
    <row r="331">
      <c r="A331" t="n">
        <v>6.56</v>
      </c>
      <c r="B331" t="n">
        <v>1.591</v>
      </c>
      <c r="C331" t="n">
        <v>30</v>
      </c>
      <c r="D331" t="n">
        <v>42</v>
      </c>
      <c r="E331" s="102" t="n">
        <v>0.8</v>
      </c>
      <c r="F331" s="102">
        <f>IF(C331=0,1,ABS(C331))</f>
        <v/>
      </c>
      <c r="G331" s="102">
        <f>+B331*1000+D331*(1-E331)</f>
        <v/>
      </c>
      <c r="H331" s="102">
        <f>+A332-A331</f>
        <v/>
      </c>
      <c r="I331" s="102">
        <f>+A331+H331/2</f>
        <v/>
      </c>
      <c r="J331" s="102">
        <f>IF(I331&lt;$B$1,17,19)</f>
        <v/>
      </c>
      <c r="K331" s="102">
        <f>+J331*I331</f>
        <v/>
      </c>
      <c r="L331" s="102">
        <f>IF(I331&lt;$B$1,0,9.81*(I331-$B$1))</f>
        <v/>
      </c>
      <c r="M331" s="105">
        <f>+K331-L331</f>
        <v/>
      </c>
      <c r="N331" s="105">
        <f>AVERAGE(B331:B332)*1000</f>
        <v/>
      </c>
      <c r="O331" s="105">
        <f>AVERAGE(G331:G332)</f>
        <v/>
      </c>
      <c r="P331" s="105">
        <f>AVERAGE(F331:F332)</f>
        <v/>
      </c>
      <c r="Q331" s="105">
        <f>AVERAGE(D331:D332)</f>
        <v/>
      </c>
      <c r="R331" s="106">
        <f>(O331-K331)/M331</f>
        <v/>
      </c>
      <c r="S331" s="105">
        <f>+P331/(O331-K331)*100</f>
        <v/>
      </c>
      <c r="T331" s="105">
        <f>+SQRT((3.47-LOG(R331))^2+(1.22+LOG(S331))^2)</f>
        <v/>
      </c>
      <c r="U331" s="39">
        <f>(IF(T331&lt;1.31, "gravelly sand to dense sand", IF(T331&lt;2.05, "sands", IF(T331&lt;2.6, "sand mixtures", IF(T331&lt;2.95, "silt mixtures", IF(T331&lt;3.6, "clays","organic clay"))))))</f>
        <v/>
      </c>
      <c r="V331" s="107">
        <f>DEGREES(ATAN(0.373*(LOG(O331/M331)+0.29)))</f>
        <v/>
      </c>
      <c r="W331" s="107">
        <f>17.6+11*LOG(R331)</f>
        <v/>
      </c>
      <c r="X331" s="107">
        <f>IF(N331/100&lt;20, 30,IF(N331/100&lt;40,30+5/20*(N331/100-20),IF(N331/100&lt;120, 35+5/80*(N331/100-40), IF(N331/100&lt;200, 40+5/80*(N331/100-120),45))))</f>
        <v/>
      </c>
    </row>
    <row r="332">
      <c r="A332" t="n">
        <v>6.58</v>
      </c>
      <c r="B332" t="n">
        <v>1.25</v>
      </c>
      <c r="C332" t="n">
        <v>29</v>
      </c>
      <c r="D332" t="n">
        <v>41</v>
      </c>
      <c r="E332" s="102" t="n">
        <v>0.8</v>
      </c>
      <c r="F332" s="102">
        <f>IF(C332=0,1,ABS(C332))</f>
        <v/>
      </c>
      <c r="G332" s="102">
        <f>+B332*1000+D332*(1-E332)</f>
        <v/>
      </c>
      <c r="H332" s="102">
        <f>+A333-A332</f>
        <v/>
      </c>
      <c r="I332" s="102">
        <f>+A332+H332/2</f>
        <v/>
      </c>
      <c r="J332" s="102">
        <f>IF(I332&lt;$B$1,17,19)</f>
        <v/>
      </c>
      <c r="K332" s="102">
        <f>+J332*I332</f>
        <v/>
      </c>
      <c r="L332" s="102">
        <f>IF(I332&lt;$B$1,0,9.81*(I332-$B$1))</f>
        <v/>
      </c>
      <c r="M332" s="105">
        <f>+K332-L332</f>
        <v/>
      </c>
      <c r="N332" s="105">
        <f>AVERAGE(B332:B333)*1000</f>
        <v/>
      </c>
      <c r="O332" s="105">
        <f>AVERAGE(G332:G333)</f>
        <v/>
      </c>
      <c r="P332" s="105">
        <f>AVERAGE(F332:F333)</f>
        <v/>
      </c>
      <c r="Q332" s="105">
        <f>AVERAGE(D332:D333)</f>
        <v/>
      </c>
      <c r="R332" s="106">
        <f>(O332-K332)/M332</f>
        <v/>
      </c>
      <c r="S332" s="105">
        <f>+P332/(O332-K332)*100</f>
        <v/>
      </c>
      <c r="T332" s="105">
        <f>+SQRT((3.47-LOG(R332))^2+(1.22+LOG(S332))^2)</f>
        <v/>
      </c>
      <c r="U332" s="39">
        <f>(IF(T332&lt;1.31, "gravelly sand to dense sand", IF(T332&lt;2.05, "sands", IF(T332&lt;2.6, "sand mixtures", IF(T332&lt;2.95, "silt mixtures", IF(T332&lt;3.6, "clays","organic clay"))))))</f>
        <v/>
      </c>
      <c r="V332" s="107">
        <f>DEGREES(ATAN(0.373*(LOG(O332/M332)+0.29)))</f>
        <v/>
      </c>
      <c r="W332" s="107">
        <f>17.6+11*LOG(R332)</f>
        <v/>
      </c>
      <c r="X332" s="107">
        <f>IF(N332/100&lt;20, 30,IF(N332/100&lt;40,30+5/20*(N332/100-20),IF(N332/100&lt;120, 35+5/80*(N332/100-40), IF(N332/100&lt;200, 40+5/80*(N332/100-120),45))))</f>
        <v/>
      </c>
    </row>
    <row r="333">
      <c r="A333" t="n">
        <v>6.6</v>
      </c>
      <c r="B333" t="n">
        <v>1.042</v>
      </c>
      <c r="C333" t="n">
        <v>30</v>
      </c>
      <c r="D333" t="n">
        <v>38</v>
      </c>
      <c r="E333" s="102" t="n">
        <v>0.8</v>
      </c>
      <c r="F333" s="102">
        <f>IF(C333=0,1,ABS(C333))</f>
        <v/>
      </c>
      <c r="G333" s="102">
        <f>+B333*1000+D333*(1-E333)</f>
        <v/>
      </c>
      <c r="H333" s="102">
        <f>+A334-A333</f>
        <v/>
      </c>
      <c r="I333" s="102">
        <f>+A333+H333/2</f>
        <v/>
      </c>
      <c r="J333" s="102">
        <f>IF(I333&lt;$B$1,17,19)</f>
        <v/>
      </c>
      <c r="K333" s="102">
        <f>+J333*I333</f>
        <v/>
      </c>
      <c r="L333" s="102">
        <f>IF(I333&lt;$B$1,0,9.81*(I333-$B$1))</f>
        <v/>
      </c>
      <c r="M333" s="105">
        <f>+K333-L333</f>
        <v/>
      </c>
      <c r="N333" s="105">
        <f>AVERAGE(B333:B334)*1000</f>
        <v/>
      </c>
      <c r="O333" s="105">
        <f>AVERAGE(G333:G334)</f>
        <v/>
      </c>
      <c r="P333" s="105">
        <f>AVERAGE(F333:F334)</f>
        <v/>
      </c>
      <c r="Q333" s="105">
        <f>AVERAGE(D333:D334)</f>
        <v/>
      </c>
      <c r="R333" s="106">
        <f>(O333-K333)/M333</f>
        <v/>
      </c>
      <c r="S333" s="105">
        <f>+P333/(O333-K333)*100</f>
        <v/>
      </c>
      <c r="T333" s="105">
        <f>+SQRT((3.47-LOG(R333))^2+(1.22+LOG(S333))^2)</f>
        <v/>
      </c>
      <c r="U333" s="39">
        <f>(IF(T333&lt;1.31, "gravelly sand to dense sand", IF(T333&lt;2.05, "sands", IF(T333&lt;2.6, "sand mixtures", IF(T333&lt;2.95, "silt mixtures", IF(T333&lt;3.6, "clays","organic clay"))))))</f>
        <v/>
      </c>
      <c r="V333" s="107">
        <f>DEGREES(ATAN(0.373*(LOG(O333/M333)+0.29)))</f>
        <v/>
      </c>
      <c r="W333" s="107">
        <f>17.6+11*LOG(R333)</f>
        <v/>
      </c>
      <c r="X333" s="107">
        <f>IF(N333/100&lt;20, 30,IF(N333/100&lt;40,30+5/20*(N333/100-20),IF(N333/100&lt;120, 35+5/80*(N333/100-40), IF(N333/100&lt;200, 40+5/80*(N333/100-120),45))))</f>
        <v/>
      </c>
    </row>
    <row r="334">
      <c r="A334" t="n">
        <v>6.62</v>
      </c>
      <c r="B334" t="n">
        <v>0.701</v>
      </c>
      <c r="C334" t="n">
        <v>31</v>
      </c>
      <c r="D334" t="n">
        <v>36</v>
      </c>
      <c r="E334" s="102" t="n">
        <v>0.8</v>
      </c>
      <c r="F334" s="102">
        <f>IF(C334=0,1,ABS(C334))</f>
        <v/>
      </c>
      <c r="G334" s="102">
        <f>+B334*1000+D334*(1-E334)</f>
        <v/>
      </c>
      <c r="H334" s="102">
        <f>+A335-A334</f>
        <v/>
      </c>
      <c r="I334" s="102">
        <f>+A334+H334/2</f>
        <v/>
      </c>
      <c r="J334" s="102">
        <f>IF(I334&lt;$B$1,17,19)</f>
        <v/>
      </c>
      <c r="K334" s="102">
        <f>+J334*I334</f>
        <v/>
      </c>
      <c r="L334" s="102">
        <f>IF(I334&lt;$B$1,0,9.81*(I334-$B$1))</f>
        <v/>
      </c>
      <c r="M334" s="105">
        <f>+K334-L334</f>
        <v/>
      </c>
      <c r="N334" s="105">
        <f>AVERAGE(B334:B335)*1000</f>
        <v/>
      </c>
      <c r="O334" s="105">
        <f>AVERAGE(G334:G335)</f>
        <v/>
      </c>
      <c r="P334" s="105">
        <f>AVERAGE(F334:F335)</f>
        <v/>
      </c>
      <c r="Q334" s="105">
        <f>AVERAGE(D334:D335)</f>
        <v/>
      </c>
      <c r="R334" s="106">
        <f>(O334-K334)/M334</f>
        <v/>
      </c>
      <c r="S334" s="105">
        <f>+P334/(O334-K334)*100</f>
        <v/>
      </c>
      <c r="T334" s="105">
        <f>+SQRT((3.47-LOG(R334))^2+(1.22+LOG(S334))^2)</f>
        <v/>
      </c>
      <c r="U334" s="39">
        <f>(IF(T334&lt;1.31, "gravelly sand to dense sand", IF(T334&lt;2.05, "sands", IF(T334&lt;2.6, "sand mixtures", IF(T334&lt;2.95, "silt mixtures", IF(T334&lt;3.6, "clays","organic clay"))))))</f>
        <v/>
      </c>
      <c r="V334" s="107">
        <f>DEGREES(ATAN(0.373*(LOG(O334/M334)+0.29)))</f>
        <v/>
      </c>
      <c r="W334" s="107">
        <f>17.6+11*LOG(R334)</f>
        <v/>
      </c>
      <c r="X334" s="107">
        <f>IF(N334/100&lt;20, 30,IF(N334/100&lt;40,30+5/20*(N334/100-20),IF(N334/100&lt;120, 35+5/80*(N334/100-40), IF(N334/100&lt;200, 40+5/80*(N334/100-120),45))))</f>
        <v/>
      </c>
    </row>
    <row r="335">
      <c r="A335" t="n">
        <v>6.64</v>
      </c>
      <c r="B335" t="n">
        <v>0.625</v>
      </c>
      <c r="C335" t="n">
        <v>30</v>
      </c>
      <c r="D335" t="n">
        <v>36</v>
      </c>
      <c r="E335" s="102" t="n">
        <v>0.8</v>
      </c>
      <c r="F335" s="102">
        <f>IF(C335=0,1,ABS(C335))</f>
        <v/>
      </c>
      <c r="G335" s="102">
        <f>+B335*1000+D335*(1-E335)</f>
        <v/>
      </c>
      <c r="H335" s="102">
        <f>+A336-A335</f>
        <v/>
      </c>
      <c r="I335" s="102">
        <f>+A335+H335/2</f>
        <v/>
      </c>
      <c r="J335" s="102">
        <f>IF(I335&lt;$B$1,17,19)</f>
        <v/>
      </c>
      <c r="K335" s="102">
        <f>+J335*I335</f>
        <v/>
      </c>
      <c r="L335" s="102">
        <f>IF(I335&lt;$B$1,0,9.81*(I335-$B$1))</f>
        <v/>
      </c>
      <c r="M335" s="105">
        <f>+K335-L335</f>
        <v/>
      </c>
      <c r="N335" s="105">
        <f>AVERAGE(B335:B336)*1000</f>
        <v/>
      </c>
      <c r="O335" s="105">
        <f>AVERAGE(G335:G336)</f>
        <v/>
      </c>
      <c r="P335" s="105">
        <f>AVERAGE(F335:F336)</f>
        <v/>
      </c>
      <c r="Q335" s="105">
        <f>AVERAGE(D335:D336)</f>
        <v/>
      </c>
      <c r="R335" s="106">
        <f>(O335-K335)/M335</f>
        <v/>
      </c>
      <c r="S335" s="105">
        <f>+P335/(O335-K335)*100</f>
        <v/>
      </c>
      <c r="T335" s="105">
        <f>+SQRT((3.47-LOG(R335))^2+(1.22+LOG(S335))^2)</f>
        <v/>
      </c>
      <c r="U335" s="39">
        <f>(IF(T335&lt;1.31, "gravelly sand to dense sand", IF(T335&lt;2.05, "sands", IF(T335&lt;2.6, "sand mixtures", IF(T335&lt;2.95, "silt mixtures", IF(T335&lt;3.6, "clays","organic clay"))))))</f>
        <v/>
      </c>
      <c r="V335" s="107">
        <f>DEGREES(ATAN(0.373*(LOG(O335/M335)+0.29)))</f>
        <v/>
      </c>
      <c r="W335" s="107">
        <f>17.6+11*LOG(R335)</f>
        <v/>
      </c>
      <c r="X335" s="107">
        <f>IF(N335/100&lt;20, 30,IF(N335/100&lt;40,30+5/20*(N335/100-20),IF(N335/100&lt;120, 35+5/80*(N335/100-40), IF(N335/100&lt;200, 40+5/80*(N335/100-120),45))))</f>
        <v/>
      </c>
    </row>
    <row r="336">
      <c r="A336" t="n">
        <v>6.66</v>
      </c>
      <c r="B336" t="n">
        <v>0.606</v>
      </c>
      <c r="C336" t="n">
        <v>24</v>
      </c>
      <c r="D336" t="n">
        <v>45</v>
      </c>
      <c r="E336" s="102" t="n">
        <v>0.8</v>
      </c>
      <c r="F336" s="102">
        <f>IF(C336=0,1,ABS(C336))</f>
        <v/>
      </c>
      <c r="G336" s="102">
        <f>+B336*1000+D336*(1-E336)</f>
        <v/>
      </c>
      <c r="H336" s="102">
        <f>+A337-A336</f>
        <v/>
      </c>
      <c r="I336" s="102">
        <f>+A336+H336/2</f>
        <v/>
      </c>
      <c r="J336" s="102">
        <f>IF(I336&lt;$B$1,17,19)</f>
        <v/>
      </c>
      <c r="K336" s="102">
        <f>+J336*I336</f>
        <v/>
      </c>
      <c r="L336" s="102">
        <f>IF(I336&lt;$B$1,0,9.81*(I336-$B$1))</f>
        <v/>
      </c>
      <c r="M336" s="105">
        <f>+K336-L336</f>
        <v/>
      </c>
      <c r="N336" s="105">
        <f>AVERAGE(B336:B337)*1000</f>
        <v/>
      </c>
      <c r="O336" s="105">
        <f>AVERAGE(G336:G337)</f>
        <v/>
      </c>
      <c r="P336" s="105">
        <f>AVERAGE(F336:F337)</f>
        <v/>
      </c>
      <c r="Q336" s="105">
        <f>AVERAGE(D336:D337)</f>
        <v/>
      </c>
      <c r="R336" s="106">
        <f>(O336-K336)/M336</f>
        <v/>
      </c>
      <c r="S336" s="105">
        <f>+P336/(O336-K336)*100</f>
        <v/>
      </c>
      <c r="T336" s="105">
        <f>+SQRT((3.47-LOG(R336))^2+(1.22+LOG(S336))^2)</f>
        <v/>
      </c>
      <c r="U336" s="39">
        <f>(IF(T336&lt;1.31, "gravelly sand to dense sand", IF(T336&lt;2.05, "sands", IF(T336&lt;2.6, "sand mixtures", IF(T336&lt;2.95, "silt mixtures", IF(T336&lt;3.6, "clays","organic clay"))))))</f>
        <v/>
      </c>
      <c r="V336" s="107">
        <f>DEGREES(ATAN(0.373*(LOG(O336/M336)+0.29)))</f>
        <v/>
      </c>
      <c r="W336" s="107">
        <f>17.6+11*LOG(R336)</f>
        <v/>
      </c>
      <c r="X336" s="107">
        <f>IF(N336/100&lt;20, 30,IF(N336/100&lt;40,30+5/20*(N336/100-20),IF(N336/100&lt;120, 35+5/80*(N336/100-40), IF(N336/100&lt;200, 40+5/80*(N336/100-120),45))))</f>
        <v/>
      </c>
    </row>
    <row r="337">
      <c r="A337" t="n">
        <v>6.68</v>
      </c>
      <c r="B337" t="n">
        <v>0.5679999999999999</v>
      </c>
      <c r="C337" t="n">
        <v>22</v>
      </c>
      <c r="D337" t="n">
        <v>52</v>
      </c>
      <c r="E337" s="102" t="n">
        <v>0.8</v>
      </c>
      <c r="F337" s="102">
        <f>IF(C337=0,1,ABS(C337))</f>
        <v/>
      </c>
      <c r="G337" s="102">
        <f>+B337*1000+D337*(1-E337)</f>
        <v/>
      </c>
      <c r="H337" s="102">
        <f>+A338-A337</f>
        <v/>
      </c>
      <c r="I337" s="102">
        <f>+A337+H337/2</f>
        <v/>
      </c>
      <c r="J337" s="102">
        <f>IF(I337&lt;$B$1,17,19)</f>
        <v/>
      </c>
      <c r="K337" s="102">
        <f>+J337*I337</f>
        <v/>
      </c>
      <c r="L337" s="102">
        <f>IF(I337&lt;$B$1,0,9.81*(I337-$B$1))</f>
        <v/>
      </c>
      <c r="M337" s="105">
        <f>+K337-L337</f>
        <v/>
      </c>
      <c r="N337" s="105">
        <f>AVERAGE(B337:B338)*1000</f>
        <v/>
      </c>
      <c r="O337" s="105">
        <f>AVERAGE(G337:G338)</f>
        <v/>
      </c>
      <c r="P337" s="105">
        <f>AVERAGE(F337:F338)</f>
        <v/>
      </c>
      <c r="Q337" s="105">
        <f>AVERAGE(D337:D338)</f>
        <v/>
      </c>
      <c r="R337" s="106">
        <f>(O337-K337)/M337</f>
        <v/>
      </c>
      <c r="S337" s="105">
        <f>+P337/(O337-K337)*100</f>
        <v/>
      </c>
      <c r="T337" s="105">
        <f>+SQRT((3.47-LOG(R337))^2+(1.22+LOG(S337))^2)</f>
        <v/>
      </c>
      <c r="U337" s="39">
        <f>(IF(T337&lt;1.31, "gravelly sand to dense sand", IF(T337&lt;2.05, "sands", IF(T337&lt;2.6, "sand mixtures", IF(T337&lt;2.95, "silt mixtures", IF(T337&lt;3.6, "clays","organic clay"))))))</f>
        <v/>
      </c>
      <c r="V337" s="107">
        <f>DEGREES(ATAN(0.373*(LOG(O337/M337)+0.29)))</f>
        <v/>
      </c>
      <c r="W337" s="107">
        <f>17.6+11*LOG(R337)</f>
        <v/>
      </c>
      <c r="X337" s="107">
        <f>IF(N337/100&lt;20, 30,IF(N337/100&lt;40,30+5/20*(N337/100-20),IF(N337/100&lt;120, 35+5/80*(N337/100-40), IF(N337/100&lt;200, 40+5/80*(N337/100-120),45))))</f>
        <v/>
      </c>
    </row>
    <row r="338">
      <c r="A338" t="n">
        <v>6.7</v>
      </c>
      <c r="B338" t="n">
        <v>0.5679999999999999</v>
      </c>
      <c r="C338" t="n">
        <v>21</v>
      </c>
      <c r="D338" t="n">
        <v>58</v>
      </c>
      <c r="E338" s="102" t="n">
        <v>0.8</v>
      </c>
      <c r="F338" s="102">
        <f>IF(C338=0,1,ABS(C338))</f>
        <v/>
      </c>
      <c r="G338" s="102">
        <f>+B338*1000+D338*(1-E338)</f>
        <v/>
      </c>
      <c r="H338" s="102">
        <f>+A339-A338</f>
        <v/>
      </c>
      <c r="I338" s="102">
        <f>+A338+H338/2</f>
        <v/>
      </c>
      <c r="J338" s="102">
        <f>IF(I338&lt;$B$1,17,19)</f>
        <v/>
      </c>
      <c r="K338" s="102">
        <f>+J338*I338</f>
        <v/>
      </c>
      <c r="L338" s="102">
        <f>IF(I338&lt;$B$1,0,9.81*(I338-$B$1))</f>
        <v/>
      </c>
      <c r="M338" s="105">
        <f>+K338-L338</f>
        <v/>
      </c>
      <c r="N338" s="105">
        <f>AVERAGE(B338:B339)*1000</f>
        <v/>
      </c>
      <c r="O338" s="105">
        <f>AVERAGE(G338:G339)</f>
        <v/>
      </c>
      <c r="P338" s="105">
        <f>AVERAGE(F338:F339)</f>
        <v/>
      </c>
      <c r="Q338" s="105">
        <f>AVERAGE(D338:D339)</f>
        <v/>
      </c>
      <c r="R338" s="106">
        <f>(O338-K338)/M338</f>
        <v/>
      </c>
      <c r="S338" s="105">
        <f>+P338/(O338-K338)*100</f>
        <v/>
      </c>
      <c r="T338" s="105">
        <f>+SQRT((3.47-LOG(R338))^2+(1.22+LOG(S338))^2)</f>
        <v/>
      </c>
      <c r="U338" s="39">
        <f>(IF(T338&lt;1.31, "gravelly sand to dense sand", IF(T338&lt;2.05, "sands", IF(T338&lt;2.6, "sand mixtures", IF(T338&lt;2.95, "silt mixtures", IF(T338&lt;3.6, "clays","organic clay"))))))</f>
        <v/>
      </c>
      <c r="V338" s="107">
        <f>DEGREES(ATAN(0.373*(LOG(O338/M338)+0.29)))</f>
        <v/>
      </c>
      <c r="W338" s="107">
        <f>17.6+11*LOG(R338)</f>
        <v/>
      </c>
      <c r="X338" s="107">
        <f>IF(N338/100&lt;20, 30,IF(N338/100&lt;40,30+5/20*(N338/100-20),IF(N338/100&lt;120, 35+5/80*(N338/100-40), IF(N338/100&lt;200, 40+5/80*(N338/100-120),45))))</f>
        <v/>
      </c>
    </row>
    <row r="339">
      <c r="A339" t="n">
        <v>6.72</v>
      </c>
      <c r="B339" t="n">
        <v>0.644</v>
      </c>
      <c r="C339" t="n">
        <v>16</v>
      </c>
      <c r="D339" t="n">
        <v>77</v>
      </c>
      <c r="E339" s="102" t="n">
        <v>0.8</v>
      </c>
      <c r="F339" s="102">
        <f>IF(C339=0,1,ABS(C339))</f>
        <v/>
      </c>
      <c r="G339" s="102">
        <f>+B339*1000+D339*(1-E339)</f>
        <v/>
      </c>
      <c r="H339" s="102">
        <f>+A340-A339</f>
        <v/>
      </c>
      <c r="I339" s="102">
        <f>+A339+H339/2</f>
        <v/>
      </c>
      <c r="J339" s="102">
        <f>IF(I339&lt;$B$1,17,19)</f>
        <v/>
      </c>
      <c r="K339" s="102">
        <f>+J339*I339</f>
        <v/>
      </c>
      <c r="L339" s="102">
        <f>IF(I339&lt;$B$1,0,9.81*(I339-$B$1))</f>
        <v/>
      </c>
      <c r="M339" s="105">
        <f>+K339-L339</f>
        <v/>
      </c>
      <c r="N339" s="105">
        <f>AVERAGE(B339:B340)*1000</f>
        <v/>
      </c>
      <c r="O339" s="105">
        <f>AVERAGE(G339:G340)</f>
        <v/>
      </c>
      <c r="P339" s="105">
        <f>AVERAGE(F339:F340)</f>
        <v/>
      </c>
      <c r="Q339" s="105">
        <f>AVERAGE(D339:D340)</f>
        <v/>
      </c>
      <c r="R339" s="106">
        <f>(O339-K339)/M339</f>
        <v/>
      </c>
      <c r="S339" s="105">
        <f>+P339/(O339-K339)*100</f>
        <v/>
      </c>
      <c r="T339" s="105">
        <f>+SQRT((3.47-LOG(R339))^2+(1.22+LOG(S339))^2)</f>
        <v/>
      </c>
      <c r="U339" s="39">
        <f>(IF(T339&lt;1.31, "gravelly sand to dense sand", IF(T339&lt;2.05, "sands", IF(T339&lt;2.6, "sand mixtures", IF(T339&lt;2.95, "silt mixtures", IF(T339&lt;3.6, "clays","organic clay"))))))</f>
        <v/>
      </c>
      <c r="V339" s="107">
        <f>DEGREES(ATAN(0.373*(LOG(O339/M339)+0.29)))</f>
        <v/>
      </c>
      <c r="W339" s="107">
        <f>17.6+11*LOG(R339)</f>
        <v/>
      </c>
      <c r="X339" s="107">
        <f>IF(N339/100&lt;20, 30,IF(N339/100&lt;40,30+5/20*(N339/100-20),IF(N339/100&lt;120, 35+5/80*(N339/100-40), IF(N339/100&lt;200, 40+5/80*(N339/100-120),45))))</f>
        <v/>
      </c>
    </row>
    <row r="340">
      <c r="A340" t="n">
        <v>6.74</v>
      </c>
      <c r="B340" t="n">
        <v>3.183</v>
      </c>
      <c r="C340" t="n">
        <v>16</v>
      </c>
      <c r="D340" t="n">
        <v>105</v>
      </c>
      <c r="E340" s="102" t="n">
        <v>0.8</v>
      </c>
      <c r="F340" s="102">
        <f>IF(C340=0,1,ABS(C340))</f>
        <v/>
      </c>
      <c r="G340" s="102">
        <f>+B340*1000+D340*(1-E340)</f>
        <v/>
      </c>
      <c r="H340" s="102">
        <f>+A341-A340</f>
        <v/>
      </c>
      <c r="I340" s="102">
        <f>+A340+H340/2</f>
        <v/>
      </c>
      <c r="J340" s="102">
        <f>IF(I340&lt;$B$1,17,19)</f>
        <v/>
      </c>
      <c r="K340" s="102">
        <f>+J340*I340</f>
        <v/>
      </c>
      <c r="L340" s="102">
        <f>IF(I340&lt;$B$1,0,9.81*(I340-$B$1))</f>
        <v/>
      </c>
      <c r="M340" s="105">
        <f>+K340-L340</f>
        <v/>
      </c>
      <c r="N340" s="105">
        <f>AVERAGE(B340:B341)*1000</f>
        <v/>
      </c>
      <c r="O340" s="105">
        <f>AVERAGE(G340:G341)</f>
        <v/>
      </c>
      <c r="P340" s="105">
        <f>AVERAGE(F340:F341)</f>
        <v/>
      </c>
      <c r="Q340" s="105">
        <f>AVERAGE(D340:D341)</f>
        <v/>
      </c>
      <c r="R340" s="106">
        <f>(O340-K340)/M340</f>
        <v/>
      </c>
      <c r="S340" s="105">
        <f>+P340/(O340-K340)*100</f>
        <v/>
      </c>
      <c r="T340" s="105">
        <f>+SQRT((3.47-LOG(R340))^2+(1.22+LOG(S340))^2)</f>
        <v/>
      </c>
      <c r="U340" s="39">
        <f>(IF(T340&lt;1.31, "gravelly sand to dense sand", IF(T340&lt;2.05, "sands", IF(T340&lt;2.6, "sand mixtures", IF(T340&lt;2.95, "silt mixtures", IF(T340&lt;3.6, "clays","organic clay"))))))</f>
        <v/>
      </c>
      <c r="V340" s="107">
        <f>DEGREES(ATAN(0.373*(LOG(O340/M340)+0.29)))</f>
        <v/>
      </c>
      <c r="W340" s="107">
        <f>17.6+11*LOG(R340)</f>
        <v/>
      </c>
      <c r="X340" s="107">
        <f>IF(N340/100&lt;20, 30,IF(N340/100&lt;40,30+5/20*(N340/100-20),IF(N340/100&lt;120, 35+5/80*(N340/100-40), IF(N340/100&lt;200, 40+5/80*(N340/100-120),45))))</f>
        <v/>
      </c>
    </row>
    <row r="341">
      <c r="A341" t="n">
        <v>6.76</v>
      </c>
      <c r="B341" t="n">
        <v>4.395</v>
      </c>
      <c r="C341" t="n">
        <v>9</v>
      </c>
      <c r="D341" t="n">
        <v>123</v>
      </c>
      <c r="E341" s="102" t="n">
        <v>0.8</v>
      </c>
      <c r="F341" s="102">
        <f>IF(C341=0,1,ABS(C341))</f>
        <v/>
      </c>
      <c r="G341" s="102">
        <f>+B341*1000+D341*(1-E341)</f>
        <v/>
      </c>
      <c r="H341" s="102">
        <f>+A342-A341</f>
        <v/>
      </c>
      <c r="I341" s="102">
        <f>+A341+H341/2</f>
        <v/>
      </c>
      <c r="J341" s="102">
        <f>IF(I341&lt;$B$1,17,19)</f>
        <v/>
      </c>
      <c r="K341" s="102">
        <f>+J341*I341</f>
        <v/>
      </c>
      <c r="L341" s="102">
        <f>IF(I341&lt;$B$1,0,9.81*(I341-$B$1))</f>
        <v/>
      </c>
      <c r="M341" s="105">
        <f>+K341-L341</f>
        <v/>
      </c>
      <c r="N341" s="105">
        <f>AVERAGE(B341:B342)*1000</f>
        <v/>
      </c>
      <c r="O341" s="105">
        <f>AVERAGE(G341:G342)</f>
        <v/>
      </c>
      <c r="P341" s="105">
        <f>AVERAGE(F341:F342)</f>
        <v/>
      </c>
      <c r="Q341" s="105">
        <f>AVERAGE(D341:D342)</f>
        <v/>
      </c>
      <c r="R341" s="106">
        <f>(O341-K341)/M341</f>
        <v/>
      </c>
      <c r="S341" s="105">
        <f>+P341/(O341-K341)*100</f>
        <v/>
      </c>
      <c r="T341" s="105">
        <f>+SQRT((3.47-LOG(R341))^2+(1.22+LOG(S341))^2)</f>
        <v/>
      </c>
      <c r="U341" s="39">
        <f>(IF(T341&lt;1.31, "gravelly sand to dense sand", IF(T341&lt;2.05, "sands", IF(T341&lt;2.6, "sand mixtures", IF(T341&lt;2.95, "silt mixtures", IF(T341&lt;3.6, "clays","organic clay"))))))</f>
        <v/>
      </c>
      <c r="V341" s="107">
        <f>DEGREES(ATAN(0.373*(LOG(O341/M341)+0.29)))</f>
        <v/>
      </c>
      <c r="W341" s="107">
        <f>17.6+11*LOG(R341)</f>
        <v/>
      </c>
      <c r="X341" s="107">
        <f>IF(N341/100&lt;20, 30,IF(N341/100&lt;40,30+5/20*(N341/100-20),IF(N341/100&lt;120, 35+5/80*(N341/100-40), IF(N341/100&lt;200, 40+5/80*(N341/100-120),45))))</f>
        <v/>
      </c>
    </row>
    <row r="342">
      <c r="A342" t="n">
        <v>6.78</v>
      </c>
      <c r="B342" t="n">
        <v>4.149</v>
      </c>
      <c r="C342" t="n">
        <v>11</v>
      </c>
      <c r="D342" t="n">
        <v>55</v>
      </c>
      <c r="E342" s="102" t="n">
        <v>0.8</v>
      </c>
      <c r="F342" s="102">
        <f>IF(C342=0,1,ABS(C342))</f>
        <v/>
      </c>
      <c r="G342" s="102">
        <f>+B342*1000+D342*(1-E342)</f>
        <v/>
      </c>
      <c r="H342" s="102">
        <f>+A343-A342</f>
        <v/>
      </c>
      <c r="I342" s="102">
        <f>+A342+H342/2</f>
        <v/>
      </c>
      <c r="J342" s="102">
        <f>IF(I342&lt;$B$1,17,19)</f>
        <v/>
      </c>
      <c r="K342" s="102">
        <f>+J342*I342</f>
        <v/>
      </c>
      <c r="L342" s="102">
        <f>IF(I342&lt;$B$1,0,9.81*(I342-$B$1))</f>
        <v/>
      </c>
      <c r="M342" s="105">
        <f>+K342-L342</f>
        <v/>
      </c>
      <c r="N342" s="105">
        <f>AVERAGE(B342:B343)*1000</f>
        <v/>
      </c>
      <c r="O342" s="105">
        <f>AVERAGE(G342:G343)</f>
        <v/>
      </c>
      <c r="P342" s="105">
        <f>AVERAGE(F342:F343)</f>
        <v/>
      </c>
      <c r="Q342" s="105">
        <f>AVERAGE(D342:D343)</f>
        <v/>
      </c>
      <c r="R342" s="106">
        <f>(O342-K342)/M342</f>
        <v/>
      </c>
      <c r="S342" s="105">
        <f>+P342/(O342-K342)*100</f>
        <v/>
      </c>
      <c r="T342" s="105">
        <f>+SQRT((3.47-LOG(R342))^2+(1.22+LOG(S342))^2)</f>
        <v/>
      </c>
      <c r="U342" s="39">
        <f>(IF(T342&lt;1.31, "gravelly sand to dense sand", IF(T342&lt;2.05, "sands", IF(T342&lt;2.6, "sand mixtures", IF(T342&lt;2.95, "silt mixtures", IF(T342&lt;3.6, "clays","organic clay"))))))</f>
        <v/>
      </c>
      <c r="V342" s="107">
        <f>DEGREES(ATAN(0.373*(LOG(O342/M342)+0.29)))</f>
        <v/>
      </c>
      <c r="W342" s="107">
        <f>17.6+11*LOG(R342)</f>
        <v/>
      </c>
      <c r="X342" s="107">
        <f>IF(N342/100&lt;20, 30,IF(N342/100&lt;40,30+5/20*(N342/100-20),IF(N342/100&lt;120, 35+5/80*(N342/100-40), IF(N342/100&lt;200, 40+5/80*(N342/100-120),45))))</f>
        <v/>
      </c>
    </row>
    <row r="343">
      <c r="A343" t="n">
        <v>6.8</v>
      </c>
      <c r="B343" t="n">
        <v>2.955</v>
      </c>
      <c r="C343" t="n">
        <v>10</v>
      </c>
      <c r="D343" t="n">
        <v>53</v>
      </c>
      <c r="E343" s="102" t="n">
        <v>0.8</v>
      </c>
      <c r="F343" s="102">
        <f>IF(C343=0,1,ABS(C343))</f>
        <v/>
      </c>
      <c r="G343" s="102">
        <f>+B343*1000+D343*(1-E343)</f>
        <v/>
      </c>
      <c r="H343" s="102">
        <f>+A344-A343</f>
        <v/>
      </c>
      <c r="I343" s="102">
        <f>+A343+H343/2</f>
        <v/>
      </c>
      <c r="J343" s="102">
        <f>IF(I343&lt;$B$1,17,19)</f>
        <v/>
      </c>
      <c r="K343" s="102">
        <f>+J343*I343</f>
        <v/>
      </c>
      <c r="L343" s="102">
        <f>IF(I343&lt;$B$1,0,9.81*(I343-$B$1))</f>
        <v/>
      </c>
      <c r="M343" s="105">
        <f>+K343-L343</f>
        <v/>
      </c>
      <c r="N343" s="105">
        <f>AVERAGE(B343:B344)*1000</f>
        <v/>
      </c>
      <c r="O343" s="105">
        <f>AVERAGE(G343:G344)</f>
        <v/>
      </c>
      <c r="P343" s="105">
        <f>AVERAGE(F343:F344)</f>
        <v/>
      </c>
      <c r="Q343" s="105">
        <f>AVERAGE(D343:D344)</f>
        <v/>
      </c>
      <c r="R343" s="106">
        <f>(O343-K343)/M343</f>
        <v/>
      </c>
      <c r="S343" s="105">
        <f>+P343/(O343-K343)*100</f>
        <v/>
      </c>
      <c r="T343" s="105">
        <f>+SQRT((3.47-LOG(R343))^2+(1.22+LOG(S343))^2)</f>
        <v/>
      </c>
      <c r="U343" s="39">
        <f>(IF(T343&lt;1.31, "gravelly sand to dense sand", IF(T343&lt;2.05, "sands", IF(T343&lt;2.6, "sand mixtures", IF(T343&lt;2.95, "silt mixtures", IF(T343&lt;3.6, "clays","organic clay"))))))</f>
        <v/>
      </c>
      <c r="V343" s="107">
        <f>DEGREES(ATAN(0.373*(LOG(O343/M343)+0.29)))</f>
        <v/>
      </c>
      <c r="W343" s="107">
        <f>17.6+11*LOG(R343)</f>
        <v/>
      </c>
      <c r="X343" s="107">
        <f>IF(N343/100&lt;20, 30,IF(N343/100&lt;40,30+5/20*(N343/100-20),IF(N343/100&lt;120, 35+5/80*(N343/100-40), IF(N343/100&lt;200, 40+5/80*(N343/100-120),45))))</f>
        <v/>
      </c>
    </row>
    <row r="344">
      <c r="A344" t="n">
        <v>6.82</v>
      </c>
      <c r="B344" t="n">
        <v>2.406</v>
      </c>
      <c r="C344" t="n">
        <v>12</v>
      </c>
      <c r="D344" t="n">
        <v>51</v>
      </c>
      <c r="E344" s="102" t="n">
        <v>0.8</v>
      </c>
      <c r="F344" s="102">
        <f>IF(C344=0,1,ABS(C344))</f>
        <v/>
      </c>
      <c r="G344" s="102">
        <f>+B344*1000+D344*(1-E344)</f>
        <v/>
      </c>
      <c r="H344" s="102">
        <f>+A345-A344</f>
        <v/>
      </c>
      <c r="I344" s="102">
        <f>+A344+H344/2</f>
        <v/>
      </c>
      <c r="J344" s="102">
        <f>IF(I344&lt;$B$1,17,19)</f>
        <v/>
      </c>
      <c r="K344" s="102">
        <f>+J344*I344</f>
        <v/>
      </c>
      <c r="L344" s="102">
        <f>IF(I344&lt;$B$1,0,9.81*(I344-$B$1))</f>
        <v/>
      </c>
      <c r="M344" s="105">
        <f>+K344-L344</f>
        <v/>
      </c>
      <c r="N344" s="105">
        <f>AVERAGE(B344:B345)*1000</f>
        <v/>
      </c>
      <c r="O344" s="105">
        <f>AVERAGE(G344:G345)</f>
        <v/>
      </c>
      <c r="P344" s="105">
        <f>AVERAGE(F344:F345)</f>
        <v/>
      </c>
      <c r="Q344" s="105">
        <f>AVERAGE(D344:D345)</f>
        <v/>
      </c>
      <c r="R344" s="106">
        <f>(O344-K344)/M344</f>
        <v/>
      </c>
      <c r="S344" s="105">
        <f>+P344/(O344-K344)*100</f>
        <v/>
      </c>
      <c r="T344" s="105">
        <f>+SQRT((3.47-LOG(R344))^2+(1.22+LOG(S344))^2)</f>
        <v/>
      </c>
      <c r="U344" s="39">
        <f>(IF(T344&lt;1.31, "gravelly sand to dense sand", IF(T344&lt;2.05, "sands", IF(T344&lt;2.6, "sand mixtures", IF(T344&lt;2.95, "silt mixtures", IF(T344&lt;3.6, "clays","organic clay"))))))</f>
        <v/>
      </c>
      <c r="V344" s="107">
        <f>DEGREES(ATAN(0.373*(LOG(O344/M344)+0.29)))</f>
        <v/>
      </c>
      <c r="W344" s="107">
        <f>17.6+11*LOG(R344)</f>
        <v/>
      </c>
      <c r="X344" s="107">
        <f>IF(N344/100&lt;20, 30,IF(N344/100&lt;40,30+5/20*(N344/100-20),IF(N344/100&lt;120, 35+5/80*(N344/100-40), IF(N344/100&lt;200, 40+5/80*(N344/100-120),45))))</f>
        <v/>
      </c>
    </row>
    <row r="345">
      <c r="A345" t="n">
        <v>6.84</v>
      </c>
      <c r="B345" t="n">
        <v>1.932</v>
      </c>
      <c r="C345" t="n">
        <v>17</v>
      </c>
      <c r="D345" t="n">
        <v>49</v>
      </c>
      <c r="E345" s="102" t="n">
        <v>0.8</v>
      </c>
      <c r="F345" s="102">
        <f>IF(C345=0,1,ABS(C345))</f>
        <v/>
      </c>
      <c r="G345" s="102">
        <f>+B345*1000+D345*(1-E345)</f>
        <v/>
      </c>
      <c r="H345" s="102">
        <f>+A346-A345</f>
        <v/>
      </c>
      <c r="I345" s="102">
        <f>+A345+H345/2</f>
        <v/>
      </c>
      <c r="J345" s="102">
        <f>IF(I345&lt;$B$1,17,19)</f>
        <v/>
      </c>
      <c r="K345" s="102">
        <f>+J345*I345</f>
        <v/>
      </c>
      <c r="L345" s="102">
        <f>IF(I345&lt;$B$1,0,9.81*(I345-$B$1))</f>
        <v/>
      </c>
      <c r="M345" s="105">
        <f>+K345-L345</f>
        <v/>
      </c>
      <c r="N345" s="105">
        <f>AVERAGE(B345:B346)*1000</f>
        <v/>
      </c>
      <c r="O345" s="105">
        <f>AVERAGE(G345:G346)</f>
        <v/>
      </c>
      <c r="P345" s="105">
        <f>AVERAGE(F345:F346)</f>
        <v/>
      </c>
      <c r="Q345" s="105">
        <f>AVERAGE(D345:D346)</f>
        <v/>
      </c>
      <c r="R345" s="106">
        <f>(O345-K345)/M345</f>
        <v/>
      </c>
      <c r="S345" s="105">
        <f>+P345/(O345-K345)*100</f>
        <v/>
      </c>
      <c r="T345" s="105">
        <f>+SQRT((3.47-LOG(R345))^2+(1.22+LOG(S345))^2)</f>
        <v/>
      </c>
      <c r="U345" s="39">
        <f>(IF(T345&lt;1.31, "gravelly sand to dense sand", IF(T345&lt;2.05, "sands", IF(T345&lt;2.6, "sand mixtures", IF(T345&lt;2.95, "silt mixtures", IF(T345&lt;3.6, "clays","organic clay"))))))</f>
        <v/>
      </c>
      <c r="V345" s="107">
        <f>DEGREES(ATAN(0.373*(LOG(O345/M345)+0.29)))</f>
        <v/>
      </c>
      <c r="W345" s="107">
        <f>17.6+11*LOG(R345)</f>
        <v/>
      </c>
      <c r="X345" s="107">
        <f>IF(N345/100&lt;20, 30,IF(N345/100&lt;40,30+5/20*(N345/100-20),IF(N345/100&lt;120, 35+5/80*(N345/100-40), IF(N345/100&lt;200, 40+5/80*(N345/100-120),45))))</f>
        <v/>
      </c>
    </row>
    <row r="346">
      <c r="A346" t="n">
        <v>6.86</v>
      </c>
      <c r="B346" t="n">
        <v>1.231</v>
      </c>
      <c r="C346" t="n">
        <v>18</v>
      </c>
      <c r="D346" t="n">
        <v>47</v>
      </c>
      <c r="E346" s="102" t="n">
        <v>0.8</v>
      </c>
      <c r="F346" s="102">
        <f>IF(C346=0,1,ABS(C346))</f>
        <v/>
      </c>
      <c r="G346" s="102">
        <f>+B346*1000+D346*(1-E346)</f>
        <v/>
      </c>
      <c r="H346" s="102">
        <f>+A347-A346</f>
        <v/>
      </c>
      <c r="I346" s="102">
        <f>+A346+H346/2</f>
        <v/>
      </c>
      <c r="J346" s="102">
        <f>IF(I346&lt;$B$1,17,19)</f>
        <v/>
      </c>
      <c r="K346" s="102">
        <f>+J346*I346</f>
        <v/>
      </c>
      <c r="L346" s="102">
        <f>IF(I346&lt;$B$1,0,9.81*(I346-$B$1))</f>
        <v/>
      </c>
      <c r="M346" s="105">
        <f>+K346-L346</f>
        <v/>
      </c>
      <c r="N346" s="105">
        <f>AVERAGE(B346:B347)*1000</f>
        <v/>
      </c>
      <c r="O346" s="105">
        <f>AVERAGE(G346:G347)</f>
        <v/>
      </c>
      <c r="P346" s="105">
        <f>AVERAGE(F346:F347)</f>
        <v/>
      </c>
      <c r="Q346" s="105">
        <f>AVERAGE(D346:D347)</f>
        <v/>
      </c>
      <c r="R346" s="106">
        <f>(O346-K346)/M346</f>
        <v/>
      </c>
      <c r="S346" s="105">
        <f>+P346/(O346-K346)*100</f>
        <v/>
      </c>
      <c r="T346" s="105">
        <f>+SQRT((3.47-LOG(R346))^2+(1.22+LOG(S346))^2)</f>
        <v/>
      </c>
      <c r="U346" s="39">
        <f>(IF(T346&lt;1.31, "gravelly sand to dense sand", IF(T346&lt;2.05, "sands", IF(T346&lt;2.6, "sand mixtures", IF(T346&lt;2.95, "silt mixtures", IF(T346&lt;3.6, "clays","organic clay"))))))</f>
        <v/>
      </c>
      <c r="V346" s="107">
        <f>DEGREES(ATAN(0.373*(LOG(O346/M346)+0.29)))</f>
        <v/>
      </c>
      <c r="W346" s="107">
        <f>17.6+11*LOG(R346)</f>
        <v/>
      </c>
      <c r="X346" s="107">
        <f>IF(N346/100&lt;20, 30,IF(N346/100&lt;40,30+5/20*(N346/100-20),IF(N346/100&lt;120, 35+5/80*(N346/100-40), IF(N346/100&lt;200, 40+5/80*(N346/100-120),45))))</f>
        <v/>
      </c>
    </row>
    <row r="347">
      <c r="A347" t="n">
        <v>6.88</v>
      </c>
      <c r="B347" t="n">
        <v>1.023</v>
      </c>
      <c r="C347" t="n">
        <v>19</v>
      </c>
      <c r="D347" t="n">
        <v>46</v>
      </c>
      <c r="E347" s="102" t="n">
        <v>0.8</v>
      </c>
      <c r="F347" s="102">
        <f>IF(C347=0,1,ABS(C347))</f>
        <v/>
      </c>
      <c r="G347" s="102">
        <f>+B347*1000+D347*(1-E347)</f>
        <v/>
      </c>
      <c r="H347" s="102">
        <f>+A348-A347</f>
        <v/>
      </c>
      <c r="I347" s="102">
        <f>+A347+H347/2</f>
        <v/>
      </c>
      <c r="J347" s="102">
        <f>IF(I347&lt;$B$1,17,19)</f>
        <v/>
      </c>
      <c r="K347" s="102">
        <f>+J347*I347</f>
        <v/>
      </c>
      <c r="L347" s="102">
        <f>IF(I347&lt;$B$1,0,9.81*(I347-$B$1))</f>
        <v/>
      </c>
      <c r="M347" s="105">
        <f>+K347-L347</f>
        <v/>
      </c>
      <c r="N347" s="105">
        <f>AVERAGE(B347:B348)*1000</f>
        <v/>
      </c>
      <c r="O347" s="105">
        <f>AVERAGE(G347:G348)</f>
        <v/>
      </c>
      <c r="P347" s="105">
        <f>AVERAGE(F347:F348)</f>
        <v/>
      </c>
      <c r="Q347" s="105">
        <f>AVERAGE(D347:D348)</f>
        <v/>
      </c>
      <c r="R347" s="106">
        <f>(O347-K347)/M347</f>
        <v/>
      </c>
      <c r="S347" s="105">
        <f>+P347/(O347-K347)*100</f>
        <v/>
      </c>
      <c r="T347" s="105">
        <f>+SQRT((3.47-LOG(R347))^2+(1.22+LOG(S347))^2)</f>
        <v/>
      </c>
      <c r="U347" s="39">
        <f>(IF(T347&lt;1.31, "gravelly sand to dense sand", IF(T347&lt;2.05, "sands", IF(T347&lt;2.6, "sand mixtures", IF(T347&lt;2.95, "silt mixtures", IF(T347&lt;3.6, "clays","organic clay"))))))</f>
        <v/>
      </c>
      <c r="V347" s="107">
        <f>DEGREES(ATAN(0.373*(LOG(O347/M347)+0.29)))</f>
        <v/>
      </c>
      <c r="W347" s="107">
        <f>17.6+11*LOG(R347)</f>
        <v/>
      </c>
      <c r="X347" s="107">
        <f>IF(N347/100&lt;20, 30,IF(N347/100&lt;40,30+5/20*(N347/100-20),IF(N347/100&lt;120, 35+5/80*(N347/100-40), IF(N347/100&lt;200, 40+5/80*(N347/100-120),45))))</f>
        <v/>
      </c>
    </row>
    <row r="348">
      <c r="A348" t="n">
        <v>6.9</v>
      </c>
      <c r="B348" t="n">
        <v>0.852</v>
      </c>
      <c r="C348" t="n">
        <v>30</v>
      </c>
      <c r="D348" t="n">
        <v>43</v>
      </c>
      <c r="E348" s="102" t="n">
        <v>0.8</v>
      </c>
      <c r="F348" s="102">
        <f>IF(C348=0,1,ABS(C348))</f>
        <v/>
      </c>
      <c r="G348" s="102">
        <f>+B348*1000+D348*(1-E348)</f>
        <v/>
      </c>
      <c r="H348" s="102">
        <f>+A349-A348</f>
        <v/>
      </c>
      <c r="I348" s="102">
        <f>+A348+H348/2</f>
        <v/>
      </c>
      <c r="J348" s="102">
        <f>IF(I348&lt;$B$1,17,19)</f>
        <v/>
      </c>
      <c r="K348" s="102">
        <f>+J348*I348</f>
        <v/>
      </c>
      <c r="L348" s="102">
        <f>IF(I348&lt;$B$1,0,9.81*(I348-$B$1))</f>
        <v/>
      </c>
      <c r="M348" s="105">
        <f>+K348-L348</f>
        <v/>
      </c>
      <c r="N348" s="105">
        <f>AVERAGE(B348:B349)*1000</f>
        <v/>
      </c>
      <c r="O348" s="105">
        <f>AVERAGE(G348:G349)</f>
        <v/>
      </c>
      <c r="P348" s="105">
        <f>AVERAGE(F348:F349)</f>
        <v/>
      </c>
      <c r="Q348" s="105">
        <f>AVERAGE(D348:D349)</f>
        <v/>
      </c>
      <c r="R348" s="106">
        <f>(O348-K348)/M348</f>
        <v/>
      </c>
      <c r="S348" s="105">
        <f>+P348/(O348-K348)*100</f>
        <v/>
      </c>
      <c r="T348" s="105">
        <f>+SQRT((3.47-LOG(R348))^2+(1.22+LOG(S348))^2)</f>
        <v/>
      </c>
      <c r="U348" s="39">
        <f>(IF(T348&lt;1.31, "gravelly sand to dense sand", IF(T348&lt;2.05, "sands", IF(T348&lt;2.6, "sand mixtures", IF(T348&lt;2.95, "silt mixtures", IF(T348&lt;3.6, "clays","organic clay"))))))</f>
        <v/>
      </c>
      <c r="V348" s="107">
        <f>DEGREES(ATAN(0.373*(LOG(O348/M348)+0.29)))</f>
        <v/>
      </c>
      <c r="W348" s="107">
        <f>17.6+11*LOG(R348)</f>
        <v/>
      </c>
      <c r="X348" s="107">
        <f>IF(N348/100&lt;20, 30,IF(N348/100&lt;40,30+5/20*(N348/100-20),IF(N348/100&lt;120, 35+5/80*(N348/100-40), IF(N348/100&lt;200, 40+5/80*(N348/100-120),45))))</f>
        <v/>
      </c>
    </row>
    <row r="349">
      <c r="A349" t="n">
        <v>6.92</v>
      </c>
      <c r="B349" t="n">
        <v>0.644</v>
      </c>
      <c r="C349" t="n">
        <v>30</v>
      </c>
      <c r="D349" t="n">
        <v>43</v>
      </c>
      <c r="E349" s="102" t="n">
        <v>0.8</v>
      </c>
      <c r="F349" s="102">
        <f>IF(C349=0,1,ABS(C349))</f>
        <v/>
      </c>
      <c r="G349" s="102">
        <f>+B349*1000+D349*(1-E349)</f>
        <v/>
      </c>
      <c r="H349" s="102">
        <f>+A350-A349</f>
        <v/>
      </c>
      <c r="I349" s="102">
        <f>+A349+H349/2</f>
        <v/>
      </c>
      <c r="J349" s="102">
        <f>IF(I349&lt;$B$1,17,19)</f>
        <v/>
      </c>
      <c r="K349" s="102">
        <f>+J349*I349</f>
        <v/>
      </c>
      <c r="L349" s="102">
        <f>IF(I349&lt;$B$1,0,9.81*(I349-$B$1))</f>
        <v/>
      </c>
      <c r="M349" s="105">
        <f>+K349-L349</f>
        <v/>
      </c>
      <c r="N349" s="105">
        <f>AVERAGE(B349:B350)*1000</f>
        <v/>
      </c>
      <c r="O349" s="105">
        <f>AVERAGE(G349:G350)</f>
        <v/>
      </c>
      <c r="P349" s="105">
        <f>AVERAGE(F349:F350)</f>
        <v/>
      </c>
      <c r="Q349" s="105">
        <f>AVERAGE(D349:D350)</f>
        <v/>
      </c>
      <c r="R349" s="106">
        <f>(O349-K349)/M349</f>
        <v/>
      </c>
      <c r="S349" s="105">
        <f>+P349/(O349-K349)*100</f>
        <v/>
      </c>
      <c r="T349" s="105">
        <f>+SQRT((3.47-LOG(R349))^2+(1.22+LOG(S349))^2)</f>
        <v/>
      </c>
      <c r="U349" s="39">
        <f>(IF(T349&lt;1.31, "gravelly sand to dense sand", IF(T349&lt;2.05, "sands", IF(T349&lt;2.6, "sand mixtures", IF(T349&lt;2.95, "silt mixtures", IF(T349&lt;3.6, "clays","organic clay"))))))</f>
        <v/>
      </c>
      <c r="V349" s="107">
        <f>DEGREES(ATAN(0.373*(LOG(O349/M349)+0.29)))</f>
        <v/>
      </c>
      <c r="W349" s="107">
        <f>17.6+11*LOG(R349)</f>
        <v/>
      </c>
      <c r="X349" s="107">
        <f>IF(N349/100&lt;20, 30,IF(N349/100&lt;40,30+5/20*(N349/100-20),IF(N349/100&lt;120, 35+5/80*(N349/100-40), IF(N349/100&lt;200, 40+5/80*(N349/100-120),45))))</f>
        <v/>
      </c>
    </row>
    <row r="350">
      <c r="A350" t="n">
        <v>6.94</v>
      </c>
      <c r="B350" t="n">
        <v>0.644</v>
      </c>
      <c r="C350" t="n">
        <v>30</v>
      </c>
      <c r="D350" t="n">
        <v>44</v>
      </c>
      <c r="E350" s="102" t="n">
        <v>0.8</v>
      </c>
      <c r="F350" s="102">
        <f>IF(C350=0,1,ABS(C350))</f>
        <v/>
      </c>
      <c r="G350" s="102">
        <f>+B350*1000+D350*(1-E350)</f>
        <v/>
      </c>
      <c r="H350" s="102">
        <f>+A351-A350</f>
        <v/>
      </c>
      <c r="I350" s="102">
        <f>+A350+H350/2</f>
        <v/>
      </c>
      <c r="J350" s="102">
        <f>IF(I350&lt;$B$1,17,19)</f>
        <v/>
      </c>
      <c r="K350" s="102">
        <f>+J350*I350</f>
        <v/>
      </c>
      <c r="L350" s="102">
        <f>IF(I350&lt;$B$1,0,9.81*(I350-$B$1))</f>
        <v/>
      </c>
      <c r="M350" s="105">
        <f>+K350-L350</f>
        <v/>
      </c>
      <c r="N350" s="105">
        <f>AVERAGE(B350:B351)*1000</f>
        <v/>
      </c>
      <c r="O350" s="105">
        <f>AVERAGE(G350:G351)</f>
        <v/>
      </c>
      <c r="P350" s="105">
        <f>AVERAGE(F350:F351)</f>
        <v/>
      </c>
      <c r="Q350" s="105">
        <f>AVERAGE(D350:D351)</f>
        <v/>
      </c>
      <c r="R350" s="106">
        <f>(O350-K350)/M350</f>
        <v/>
      </c>
      <c r="S350" s="105">
        <f>+P350/(O350-K350)*100</f>
        <v/>
      </c>
      <c r="T350" s="105">
        <f>+SQRT((3.47-LOG(R350))^2+(1.22+LOG(S350))^2)</f>
        <v/>
      </c>
      <c r="U350" s="39">
        <f>(IF(T350&lt;1.31, "gravelly sand to dense sand", IF(T350&lt;2.05, "sands", IF(T350&lt;2.6, "sand mixtures", IF(T350&lt;2.95, "silt mixtures", IF(T350&lt;3.6, "clays","organic clay"))))))</f>
        <v/>
      </c>
      <c r="V350" s="107">
        <f>DEGREES(ATAN(0.373*(LOG(O350/M350)+0.29)))</f>
        <v/>
      </c>
      <c r="W350" s="107">
        <f>17.6+11*LOG(R350)</f>
        <v/>
      </c>
      <c r="X350" s="107">
        <f>IF(N350/100&lt;20, 30,IF(N350/100&lt;40,30+5/20*(N350/100-20),IF(N350/100&lt;120, 35+5/80*(N350/100-40), IF(N350/100&lt;200, 40+5/80*(N350/100-120),45))))</f>
        <v/>
      </c>
    </row>
    <row r="351">
      <c r="A351" t="n">
        <v>6.96</v>
      </c>
      <c r="B351" t="n">
        <v>0.928</v>
      </c>
      <c r="C351" t="n">
        <v>19</v>
      </c>
      <c r="D351" t="n">
        <v>57</v>
      </c>
      <c r="E351" s="102" t="n">
        <v>0.8</v>
      </c>
      <c r="F351" s="102">
        <f>IF(C351=0,1,ABS(C351))</f>
        <v/>
      </c>
      <c r="G351" s="102">
        <f>+B351*1000+D351*(1-E351)</f>
        <v/>
      </c>
      <c r="H351" s="102">
        <f>+A352-A351</f>
        <v/>
      </c>
      <c r="I351" s="102">
        <f>+A351+H351/2</f>
        <v/>
      </c>
      <c r="J351" s="102">
        <f>IF(I351&lt;$B$1,17,19)</f>
        <v/>
      </c>
      <c r="K351" s="102">
        <f>+J351*I351</f>
        <v/>
      </c>
      <c r="L351" s="102">
        <f>IF(I351&lt;$B$1,0,9.81*(I351-$B$1))</f>
        <v/>
      </c>
      <c r="M351" s="105">
        <f>+K351-L351</f>
        <v/>
      </c>
      <c r="N351" s="105">
        <f>AVERAGE(B351:B352)*1000</f>
        <v/>
      </c>
      <c r="O351" s="105">
        <f>AVERAGE(G351:G352)</f>
        <v/>
      </c>
      <c r="P351" s="105">
        <f>AVERAGE(F351:F352)</f>
        <v/>
      </c>
      <c r="Q351" s="105">
        <f>AVERAGE(D351:D352)</f>
        <v/>
      </c>
      <c r="R351" s="106">
        <f>(O351-K351)/M351</f>
        <v/>
      </c>
      <c r="S351" s="105">
        <f>+P351/(O351-K351)*100</f>
        <v/>
      </c>
      <c r="T351" s="105">
        <f>+SQRT((3.47-LOG(R351))^2+(1.22+LOG(S351))^2)</f>
        <v/>
      </c>
      <c r="U351" s="39">
        <f>(IF(T351&lt;1.31, "gravelly sand to dense sand", IF(T351&lt;2.05, "sands", IF(T351&lt;2.6, "sand mixtures", IF(T351&lt;2.95, "silt mixtures", IF(T351&lt;3.6, "clays","organic clay"))))))</f>
        <v/>
      </c>
      <c r="V351" s="107">
        <f>DEGREES(ATAN(0.373*(LOG(O351/M351)+0.29)))</f>
        <v/>
      </c>
      <c r="W351" s="107">
        <f>17.6+11*LOG(R351)</f>
        <v/>
      </c>
      <c r="X351" s="107">
        <f>IF(N351/100&lt;20, 30,IF(N351/100&lt;40,30+5/20*(N351/100-20),IF(N351/100&lt;120, 35+5/80*(N351/100-40), IF(N351/100&lt;200, 40+5/80*(N351/100-120),45))))</f>
        <v/>
      </c>
    </row>
    <row r="352">
      <c r="A352" t="n">
        <v>6.98</v>
      </c>
      <c r="B352" t="n">
        <v>0.947</v>
      </c>
      <c r="C352" t="n">
        <v>19</v>
      </c>
      <c r="D352" t="n">
        <v>61</v>
      </c>
      <c r="E352" s="102" t="n">
        <v>0.8</v>
      </c>
      <c r="F352" s="102">
        <f>IF(C352=0,1,ABS(C352))</f>
        <v/>
      </c>
      <c r="G352" s="102">
        <f>+B352*1000+D352*(1-E352)</f>
        <v/>
      </c>
      <c r="H352" s="102">
        <f>+A353-A352</f>
        <v/>
      </c>
      <c r="I352" s="102">
        <f>+A352+H352/2</f>
        <v/>
      </c>
      <c r="J352" s="102">
        <f>IF(I352&lt;$B$1,17,19)</f>
        <v/>
      </c>
      <c r="K352" s="102">
        <f>+J352*I352</f>
        <v/>
      </c>
      <c r="L352" s="102">
        <f>IF(I352&lt;$B$1,0,9.81*(I352-$B$1))</f>
        <v/>
      </c>
      <c r="M352" s="105">
        <f>+K352-L352</f>
        <v/>
      </c>
      <c r="N352" s="105">
        <f>AVERAGE(B352:B353)*1000</f>
        <v/>
      </c>
      <c r="O352" s="105">
        <f>AVERAGE(G352:G353)</f>
        <v/>
      </c>
      <c r="P352" s="105">
        <f>AVERAGE(F352:F353)</f>
        <v/>
      </c>
      <c r="Q352" s="105">
        <f>AVERAGE(D352:D353)</f>
        <v/>
      </c>
      <c r="R352" s="106">
        <f>(O352-K352)/M352</f>
        <v/>
      </c>
      <c r="S352" s="105">
        <f>+P352/(O352-K352)*100</f>
        <v/>
      </c>
      <c r="T352" s="105">
        <f>+SQRT((3.47-LOG(R352))^2+(1.22+LOG(S352))^2)</f>
        <v/>
      </c>
      <c r="U352" s="39">
        <f>(IF(T352&lt;1.31, "gravelly sand to dense sand", IF(T352&lt;2.05, "sands", IF(T352&lt;2.6, "sand mixtures", IF(T352&lt;2.95, "silt mixtures", IF(T352&lt;3.6, "clays","organic clay"))))))</f>
        <v/>
      </c>
      <c r="V352" s="107">
        <f>DEGREES(ATAN(0.373*(LOG(O352/M352)+0.29)))</f>
        <v/>
      </c>
      <c r="W352" s="107">
        <f>17.6+11*LOG(R352)</f>
        <v/>
      </c>
      <c r="X352" s="107">
        <f>IF(N352/100&lt;20, 30,IF(N352/100&lt;40,30+5/20*(N352/100-20),IF(N352/100&lt;120, 35+5/80*(N352/100-40), IF(N352/100&lt;200, 40+5/80*(N352/100-120),45))))</f>
        <v/>
      </c>
    </row>
    <row r="353">
      <c r="A353" t="n">
        <v>7</v>
      </c>
      <c r="B353" t="n">
        <v>0.8149999999999999</v>
      </c>
      <c r="C353" t="n">
        <v>24</v>
      </c>
      <c r="D353" t="n">
        <v>61</v>
      </c>
      <c r="E353" s="102" t="n">
        <v>0.8</v>
      </c>
      <c r="F353" s="102">
        <f>IF(C353=0,1,ABS(C353))</f>
        <v/>
      </c>
      <c r="G353" s="102">
        <f>+B353*1000+D353*(1-E353)</f>
        <v/>
      </c>
      <c r="H353" s="102">
        <f>+A354-A353</f>
        <v/>
      </c>
      <c r="I353" s="102">
        <f>+A353+H353/2</f>
        <v/>
      </c>
      <c r="J353" s="102">
        <f>IF(I353&lt;$B$1,17,19)</f>
        <v/>
      </c>
      <c r="K353" s="102">
        <f>+J353*I353</f>
        <v/>
      </c>
      <c r="L353" s="102">
        <f>IF(I353&lt;$B$1,0,9.81*(I353-$B$1))</f>
        <v/>
      </c>
      <c r="M353" s="105">
        <f>+K353-L353</f>
        <v/>
      </c>
      <c r="N353" s="105">
        <f>AVERAGE(B353:B354)*1000</f>
        <v/>
      </c>
      <c r="O353" s="105">
        <f>AVERAGE(G353:G354)</f>
        <v/>
      </c>
      <c r="P353" s="105">
        <f>AVERAGE(F353:F354)</f>
        <v/>
      </c>
      <c r="Q353" s="105">
        <f>AVERAGE(D353:D354)</f>
        <v/>
      </c>
      <c r="R353" s="106">
        <f>(O353-K353)/M353</f>
        <v/>
      </c>
      <c r="S353" s="105">
        <f>+P353/(O353-K353)*100</f>
        <v/>
      </c>
      <c r="T353" s="105">
        <f>+SQRT((3.47-LOG(R353))^2+(1.22+LOG(S353))^2)</f>
        <v/>
      </c>
      <c r="U353" s="39">
        <f>(IF(T353&lt;1.31, "gravelly sand to dense sand", IF(T353&lt;2.05, "sands", IF(T353&lt;2.6, "sand mixtures", IF(T353&lt;2.95, "silt mixtures", IF(T353&lt;3.6, "clays","organic clay"))))))</f>
        <v/>
      </c>
      <c r="V353" s="107">
        <f>DEGREES(ATAN(0.373*(LOG(O353/M353)+0.29)))</f>
        <v/>
      </c>
      <c r="W353" s="107">
        <f>17.6+11*LOG(R353)</f>
        <v/>
      </c>
      <c r="X353" s="107">
        <f>IF(N353/100&lt;20, 30,IF(N353/100&lt;40,30+5/20*(N353/100-20),IF(N353/100&lt;120, 35+5/80*(N353/100-40), IF(N353/100&lt;200, 40+5/80*(N353/100-120),45))))</f>
        <v/>
      </c>
    </row>
    <row r="354">
      <c r="A354" t="n">
        <v>7.02</v>
      </c>
      <c r="B354" t="n">
        <v>0.72</v>
      </c>
      <c r="C354" t="n">
        <v>23</v>
      </c>
      <c r="D354" t="n">
        <v>56</v>
      </c>
      <c r="E354" s="102" t="n">
        <v>0.8</v>
      </c>
      <c r="F354" s="102">
        <f>IF(C354=0,1,ABS(C354))</f>
        <v/>
      </c>
      <c r="G354" s="102">
        <f>+B354*1000+D354*(1-E354)</f>
        <v/>
      </c>
      <c r="H354" s="102">
        <f>+A355-A354</f>
        <v/>
      </c>
      <c r="I354" s="102">
        <f>+A354+H354/2</f>
        <v/>
      </c>
      <c r="J354" s="102">
        <f>IF(I354&lt;$B$1,17,19)</f>
        <v/>
      </c>
      <c r="K354" s="102">
        <f>+J354*I354</f>
        <v/>
      </c>
      <c r="L354" s="102">
        <f>IF(I354&lt;$B$1,0,9.81*(I354-$B$1))</f>
        <v/>
      </c>
      <c r="M354" s="105">
        <f>+K354-L354</f>
        <v/>
      </c>
      <c r="N354" s="105">
        <f>AVERAGE(B354:B355)*1000</f>
        <v/>
      </c>
      <c r="O354" s="105">
        <f>AVERAGE(G354:G355)</f>
        <v/>
      </c>
      <c r="P354" s="105">
        <f>AVERAGE(F354:F355)</f>
        <v/>
      </c>
      <c r="Q354" s="105">
        <f>AVERAGE(D354:D355)</f>
        <v/>
      </c>
      <c r="R354" s="106">
        <f>(O354-K354)/M354</f>
        <v/>
      </c>
      <c r="S354" s="105">
        <f>+P354/(O354-K354)*100</f>
        <v/>
      </c>
      <c r="T354" s="105">
        <f>+SQRT((3.47-LOG(R354))^2+(1.22+LOG(S354))^2)</f>
        <v/>
      </c>
      <c r="U354" s="39">
        <f>(IF(T354&lt;1.31, "gravelly sand to dense sand", IF(T354&lt;2.05, "sands", IF(T354&lt;2.6, "sand mixtures", IF(T354&lt;2.95, "silt mixtures", IF(T354&lt;3.6, "clays","organic clay"))))))</f>
        <v/>
      </c>
      <c r="V354" s="107">
        <f>DEGREES(ATAN(0.373*(LOG(O354/M354)+0.29)))</f>
        <v/>
      </c>
      <c r="W354" s="107">
        <f>17.6+11*LOG(R354)</f>
        <v/>
      </c>
      <c r="X354" s="107">
        <f>IF(N354/100&lt;20, 30,IF(N354/100&lt;40,30+5/20*(N354/100-20),IF(N354/100&lt;120, 35+5/80*(N354/100-40), IF(N354/100&lt;200, 40+5/80*(N354/100-120),45))))</f>
        <v/>
      </c>
    </row>
    <row r="355">
      <c r="A355" t="n">
        <v>7.04</v>
      </c>
      <c r="B355" t="n">
        <v>0.5679999999999999</v>
      </c>
      <c r="C355" t="n">
        <v>22</v>
      </c>
      <c r="D355" t="n">
        <v>54</v>
      </c>
      <c r="E355" s="102" t="n">
        <v>0.8</v>
      </c>
      <c r="F355" s="102">
        <f>IF(C355=0,1,ABS(C355))</f>
        <v/>
      </c>
      <c r="G355" s="102">
        <f>+B355*1000+D355*(1-E355)</f>
        <v/>
      </c>
      <c r="H355" s="102">
        <f>+A356-A355</f>
        <v/>
      </c>
      <c r="I355" s="102">
        <f>+A355+H355/2</f>
        <v/>
      </c>
      <c r="J355" s="102">
        <f>IF(I355&lt;$B$1,17,19)</f>
        <v/>
      </c>
      <c r="K355" s="102">
        <f>+J355*I355</f>
        <v/>
      </c>
      <c r="L355" s="102">
        <f>IF(I355&lt;$B$1,0,9.81*(I355-$B$1))</f>
        <v/>
      </c>
      <c r="M355" s="105">
        <f>+K355-L355</f>
        <v/>
      </c>
      <c r="N355" s="105">
        <f>AVERAGE(B355:B356)*1000</f>
        <v/>
      </c>
      <c r="O355" s="105">
        <f>AVERAGE(G355:G356)</f>
        <v/>
      </c>
      <c r="P355" s="105">
        <f>AVERAGE(F355:F356)</f>
        <v/>
      </c>
      <c r="Q355" s="105">
        <f>AVERAGE(D355:D356)</f>
        <v/>
      </c>
      <c r="R355" s="106">
        <f>(O355-K355)/M355</f>
        <v/>
      </c>
      <c r="S355" s="105">
        <f>+P355/(O355-K355)*100</f>
        <v/>
      </c>
      <c r="T355" s="105">
        <f>+SQRT((3.47-LOG(R355))^2+(1.22+LOG(S355))^2)</f>
        <v/>
      </c>
      <c r="U355" s="39">
        <f>(IF(T355&lt;1.31, "gravelly sand to dense sand", IF(T355&lt;2.05, "sands", IF(T355&lt;2.6, "sand mixtures", IF(T355&lt;2.95, "silt mixtures", IF(T355&lt;3.6, "clays","organic clay"))))))</f>
        <v/>
      </c>
      <c r="V355" s="107">
        <f>DEGREES(ATAN(0.373*(LOG(O355/M355)+0.29)))</f>
        <v/>
      </c>
      <c r="W355" s="107">
        <f>17.6+11*LOG(R355)</f>
        <v/>
      </c>
      <c r="X355" s="107">
        <f>IF(N355/100&lt;20, 30,IF(N355/100&lt;40,30+5/20*(N355/100-20),IF(N355/100&lt;120, 35+5/80*(N355/100-40), IF(N355/100&lt;200, 40+5/80*(N355/100-120),45))))</f>
        <v/>
      </c>
    </row>
    <row r="356">
      <c r="A356" t="n">
        <v>7.06</v>
      </c>
      <c r="B356" t="n">
        <v>0.53</v>
      </c>
      <c r="C356" t="n">
        <v>17</v>
      </c>
      <c r="D356" t="n">
        <v>57</v>
      </c>
      <c r="E356" s="102" t="n">
        <v>0.8</v>
      </c>
      <c r="F356" s="102">
        <f>IF(C356=0,1,ABS(C356))</f>
        <v/>
      </c>
      <c r="G356" s="102">
        <f>+B356*1000+D356*(1-E356)</f>
        <v/>
      </c>
      <c r="H356" s="102">
        <f>+A357-A356</f>
        <v/>
      </c>
      <c r="I356" s="102">
        <f>+A356+H356/2</f>
        <v/>
      </c>
      <c r="J356" s="102">
        <f>IF(I356&lt;$B$1,17,19)</f>
        <v/>
      </c>
      <c r="K356" s="102">
        <f>+J356*I356</f>
        <v/>
      </c>
      <c r="L356" s="102">
        <f>IF(I356&lt;$B$1,0,9.81*(I356-$B$1))</f>
        <v/>
      </c>
      <c r="M356" s="105">
        <f>+K356-L356</f>
        <v/>
      </c>
      <c r="N356" s="105">
        <f>AVERAGE(B356:B357)*1000</f>
        <v/>
      </c>
      <c r="O356" s="105">
        <f>AVERAGE(G356:G357)</f>
        <v/>
      </c>
      <c r="P356" s="105">
        <f>AVERAGE(F356:F357)</f>
        <v/>
      </c>
      <c r="Q356" s="105">
        <f>AVERAGE(D356:D357)</f>
        <v/>
      </c>
      <c r="R356" s="106">
        <f>(O356-K356)/M356</f>
        <v/>
      </c>
      <c r="S356" s="105">
        <f>+P356/(O356-K356)*100</f>
        <v/>
      </c>
      <c r="T356" s="105">
        <f>+SQRT((3.47-LOG(R356))^2+(1.22+LOG(S356))^2)</f>
        <v/>
      </c>
      <c r="U356" s="39">
        <f>(IF(T356&lt;1.31, "gravelly sand to dense sand", IF(T356&lt;2.05, "sands", IF(T356&lt;2.6, "sand mixtures", IF(T356&lt;2.95, "silt mixtures", IF(T356&lt;3.6, "clays","organic clay"))))))</f>
        <v/>
      </c>
      <c r="V356" s="107">
        <f>DEGREES(ATAN(0.373*(LOG(O356/M356)+0.29)))</f>
        <v/>
      </c>
      <c r="W356" s="107">
        <f>17.6+11*LOG(R356)</f>
        <v/>
      </c>
      <c r="X356" s="107">
        <f>IF(N356/100&lt;20, 30,IF(N356/100&lt;40,30+5/20*(N356/100-20),IF(N356/100&lt;120, 35+5/80*(N356/100-40), IF(N356/100&lt;200, 40+5/80*(N356/100-120),45))))</f>
        <v/>
      </c>
    </row>
    <row r="357">
      <c r="A357" t="n">
        <v>7.08</v>
      </c>
      <c r="B357" t="n">
        <v>0.511</v>
      </c>
      <c r="C357" t="n">
        <v>14</v>
      </c>
      <c r="D357" t="n">
        <v>59</v>
      </c>
      <c r="E357" s="102" t="n">
        <v>0.8</v>
      </c>
      <c r="F357" s="102">
        <f>IF(C357=0,1,ABS(C357))</f>
        <v/>
      </c>
      <c r="G357" s="102">
        <f>+B357*1000+D357*(1-E357)</f>
        <v/>
      </c>
      <c r="H357" s="102">
        <f>+A358-A357</f>
        <v/>
      </c>
      <c r="I357" s="102">
        <f>+A357+H357/2</f>
        <v/>
      </c>
      <c r="J357" s="102">
        <f>IF(I357&lt;$B$1,17,19)</f>
        <v/>
      </c>
      <c r="K357" s="102">
        <f>+J357*I357</f>
        <v/>
      </c>
      <c r="L357" s="102">
        <f>IF(I357&lt;$B$1,0,9.81*(I357-$B$1))</f>
        <v/>
      </c>
      <c r="M357" s="105">
        <f>+K357-L357</f>
        <v/>
      </c>
      <c r="N357" s="105">
        <f>AVERAGE(B357:B358)*1000</f>
        <v/>
      </c>
      <c r="O357" s="105">
        <f>AVERAGE(G357:G358)</f>
        <v/>
      </c>
      <c r="P357" s="105">
        <f>AVERAGE(F357:F358)</f>
        <v/>
      </c>
      <c r="Q357" s="105">
        <f>AVERAGE(D357:D358)</f>
        <v/>
      </c>
      <c r="R357" s="106">
        <f>(O357-K357)/M357</f>
        <v/>
      </c>
      <c r="S357" s="105">
        <f>+P357/(O357-K357)*100</f>
        <v/>
      </c>
      <c r="T357" s="105">
        <f>+SQRT((3.47-LOG(R357))^2+(1.22+LOG(S357))^2)</f>
        <v/>
      </c>
      <c r="U357" s="39">
        <f>(IF(T357&lt;1.31, "gravelly sand to dense sand", IF(T357&lt;2.05, "sands", IF(T357&lt;2.6, "sand mixtures", IF(T357&lt;2.95, "silt mixtures", IF(T357&lt;3.6, "clays","organic clay"))))))</f>
        <v/>
      </c>
      <c r="V357" s="107">
        <f>DEGREES(ATAN(0.373*(LOG(O357/M357)+0.29)))</f>
        <v/>
      </c>
      <c r="W357" s="107">
        <f>17.6+11*LOG(R357)</f>
        <v/>
      </c>
      <c r="X357" s="107">
        <f>IF(N357/100&lt;20, 30,IF(N357/100&lt;40,30+5/20*(N357/100-20),IF(N357/100&lt;120, 35+5/80*(N357/100-40), IF(N357/100&lt;200, 40+5/80*(N357/100-120),45))))</f>
        <v/>
      </c>
    </row>
    <row r="358">
      <c r="A358" t="n">
        <v>7.1</v>
      </c>
      <c r="B358" t="n">
        <v>0.511</v>
      </c>
      <c r="C358" t="n">
        <v>12</v>
      </c>
      <c r="D358" t="n">
        <v>61</v>
      </c>
      <c r="E358" s="102" t="n">
        <v>0.8</v>
      </c>
      <c r="F358" s="102">
        <f>IF(C358=0,1,ABS(C358))</f>
        <v/>
      </c>
      <c r="G358" s="102">
        <f>+B358*1000+D358*(1-E358)</f>
        <v/>
      </c>
      <c r="H358" s="102">
        <f>+A359-A358</f>
        <v/>
      </c>
      <c r="I358" s="102">
        <f>+A358+H358/2</f>
        <v/>
      </c>
      <c r="J358" s="102">
        <f>IF(I358&lt;$B$1,17,19)</f>
        <v/>
      </c>
      <c r="K358" s="102">
        <f>+J358*I358</f>
        <v/>
      </c>
      <c r="L358" s="102">
        <f>IF(I358&lt;$B$1,0,9.81*(I358-$B$1))</f>
        <v/>
      </c>
      <c r="M358" s="105">
        <f>+K358-L358</f>
        <v/>
      </c>
      <c r="N358" s="105">
        <f>AVERAGE(B358:B359)*1000</f>
        <v/>
      </c>
      <c r="O358" s="105">
        <f>AVERAGE(G358:G359)</f>
        <v/>
      </c>
      <c r="P358" s="105">
        <f>AVERAGE(F358:F359)</f>
        <v/>
      </c>
      <c r="Q358" s="105">
        <f>AVERAGE(D358:D359)</f>
        <v/>
      </c>
      <c r="R358" s="106">
        <f>(O358-K358)/M358</f>
        <v/>
      </c>
      <c r="S358" s="105">
        <f>+P358/(O358-K358)*100</f>
        <v/>
      </c>
      <c r="T358" s="105">
        <f>+SQRT((3.47-LOG(R358))^2+(1.22+LOG(S358))^2)</f>
        <v/>
      </c>
      <c r="U358" s="39">
        <f>(IF(T358&lt;1.31, "gravelly sand to dense sand", IF(T358&lt;2.05, "sands", IF(T358&lt;2.6, "sand mixtures", IF(T358&lt;2.95, "silt mixtures", IF(T358&lt;3.6, "clays","organic clay"))))))</f>
        <v/>
      </c>
      <c r="V358" s="107">
        <f>DEGREES(ATAN(0.373*(LOG(O358/M358)+0.29)))</f>
        <v/>
      </c>
      <c r="W358" s="107">
        <f>17.6+11*LOG(R358)</f>
        <v/>
      </c>
      <c r="X358" s="107">
        <f>IF(N358/100&lt;20, 30,IF(N358/100&lt;40,30+5/20*(N358/100-20),IF(N358/100&lt;120, 35+5/80*(N358/100-40), IF(N358/100&lt;200, 40+5/80*(N358/100-120),45))))</f>
        <v/>
      </c>
    </row>
    <row r="359">
      <c r="A359" t="n">
        <v>7.12</v>
      </c>
      <c r="B359" t="n">
        <v>0.511</v>
      </c>
      <c r="C359" t="n">
        <v>6</v>
      </c>
      <c r="D359" t="n">
        <v>65</v>
      </c>
      <c r="E359" s="102" t="n">
        <v>0.8</v>
      </c>
      <c r="F359" s="102">
        <f>IF(C359=0,1,ABS(C359))</f>
        <v/>
      </c>
      <c r="G359" s="102">
        <f>+B359*1000+D359*(1-E359)</f>
        <v/>
      </c>
      <c r="H359" s="102">
        <f>+A360-A359</f>
        <v/>
      </c>
      <c r="I359" s="102">
        <f>+A359+H359/2</f>
        <v/>
      </c>
      <c r="J359" s="102">
        <f>IF(I359&lt;$B$1,17,19)</f>
        <v/>
      </c>
      <c r="K359" s="102">
        <f>+J359*I359</f>
        <v/>
      </c>
      <c r="L359" s="102">
        <f>IF(I359&lt;$B$1,0,9.81*(I359-$B$1))</f>
        <v/>
      </c>
      <c r="M359" s="105">
        <f>+K359-L359</f>
        <v/>
      </c>
      <c r="N359" s="105">
        <f>AVERAGE(B359:B360)*1000</f>
        <v/>
      </c>
      <c r="O359" s="105">
        <f>AVERAGE(G359:G360)</f>
        <v/>
      </c>
      <c r="P359" s="105">
        <f>AVERAGE(F359:F360)</f>
        <v/>
      </c>
      <c r="Q359" s="105">
        <f>AVERAGE(D359:D360)</f>
        <v/>
      </c>
      <c r="R359" s="106">
        <f>(O359-K359)/M359</f>
        <v/>
      </c>
      <c r="S359" s="105">
        <f>+P359/(O359-K359)*100</f>
        <v/>
      </c>
      <c r="T359" s="105">
        <f>+SQRT((3.47-LOG(R359))^2+(1.22+LOG(S359))^2)</f>
        <v/>
      </c>
      <c r="U359" s="39">
        <f>(IF(T359&lt;1.31, "gravelly sand to dense sand", IF(T359&lt;2.05, "sands", IF(T359&lt;2.6, "sand mixtures", IF(T359&lt;2.95, "silt mixtures", IF(T359&lt;3.6, "clays","organic clay"))))))</f>
        <v/>
      </c>
      <c r="V359" s="107">
        <f>DEGREES(ATAN(0.373*(LOG(O359/M359)+0.29)))</f>
        <v/>
      </c>
      <c r="W359" s="107">
        <f>17.6+11*LOG(R359)</f>
        <v/>
      </c>
      <c r="X359" s="107">
        <f>IF(N359/100&lt;20, 30,IF(N359/100&lt;40,30+5/20*(N359/100-20),IF(N359/100&lt;120, 35+5/80*(N359/100-40), IF(N359/100&lt;200, 40+5/80*(N359/100-120),45))))</f>
        <v/>
      </c>
    </row>
    <row r="360">
      <c r="A360" t="n">
        <v>7.14</v>
      </c>
      <c r="B360" t="n">
        <v>0.511</v>
      </c>
      <c r="C360" t="n">
        <v>3</v>
      </c>
      <c r="D360" t="n">
        <v>68</v>
      </c>
      <c r="E360" s="102" t="n">
        <v>0.8</v>
      </c>
      <c r="F360" s="102">
        <f>IF(C360=0,1,ABS(C360))</f>
        <v/>
      </c>
      <c r="G360" s="102">
        <f>+B360*1000+D360*(1-E360)</f>
        <v/>
      </c>
      <c r="H360" s="102">
        <f>+A361-A360</f>
        <v/>
      </c>
      <c r="I360" s="102">
        <f>+A360+H360/2</f>
        <v/>
      </c>
      <c r="J360" s="102">
        <f>IF(I360&lt;$B$1,17,19)</f>
        <v/>
      </c>
      <c r="K360" s="102">
        <f>+J360*I360</f>
        <v/>
      </c>
      <c r="L360" s="102">
        <f>IF(I360&lt;$B$1,0,9.81*(I360-$B$1))</f>
        <v/>
      </c>
      <c r="M360" s="105">
        <f>+K360-L360</f>
        <v/>
      </c>
      <c r="N360" s="105">
        <f>AVERAGE(B360:B361)*1000</f>
        <v/>
      </c>
      <c r="O360" s="105">
        <f>AVERAGE(G360:G361)</f>
        <v/>
      </c>
      <c r="P360" s="105">
        <f>AVERAGE(F360:F361)</f>
        <v/>
      </c>
      <c r="Q360" s="105">
        <f>AVERAGE(D360:D361)</f>
        <v/>
      </c>
      <c r="R360" s="106">
        <f>(O360-K360)/M360</f>
        <v/>
      </c>
      <c r="S360" s="105">
        <f>+P360/(O360-K360)*100</f>
        <v/>
      </c>
      <c r="T360" s="105">
        <f>+SQRT((3.47-LOG(R360))^2+(1.22+LOG(S360))^2)</f>
        <v/>
      </c>
      <c r="U360" s="39">
        <f>(IF(T360&lt;1.31, "gravelly sand to dense sand", IF(T360&lt;2.05, "sands", IF(T360&lt;2.6, "sand mixtures", IF(T360&lt;2.95, "silt mixtures", IF(T360&lt;3.6, "clays","organic clay"))))))</f>
        <v/>
      </c>
      <c r="V360" s="107">
        <f>DEGREES(ATAN(0.373*(LOG(O360/M360)+0.29)))</f>
        <v/>
      </c>
      <c r="W360" s="107">
        <f>17.6+11*LOG(R360)</f>
        <v/>
      </c>
      <c r="X360" s="107">
        <f>IF(N360/100&lt;20, 30,IF(N360/100&lt;40,30+5/20*(N360/100-20),IF(N360/100&lt;120, 35+5/80*(N360/100-40), IF(N360/100&lt;200, 40+5/80*(N360/100-120),45))))</f>
        <v/>
      </c>
    </row>
    <row r="361">
      <c r="A361" t="n">
        <v>7.16</v>
      </c>
      <c r="B361" t="n">
        <v>0.474</v>
      </c>
      <c r="C361" t="n">
        <v>4</v>
      </c>
      <c r="D361" t="n">
        <v>103</v>
      </c>
      <c r="E361" s="102" t="n">
        <v>0.8</v>
      </c>
      <c r="F361" s="102">
        <f>IF(C361=0,1,ABS(C361))</f>
        <v/>
      </c>
      <c r="G361" s="102">
        <f>+B361*1000+D361*(1-E361)</f>
        <v/>
      </c>
      <c r="H361" s="102">
        <f>+A362-A361</f>
        <v/>
      </c>
      <c r="I361" s="102">
        <f>+A361+H361/2</f>
        <v/>
      </c>
      <c r="J361" s="102">
        <f>IF(I361&lt;$B$1,17,19)</f>
        <v/>
      </c>
      <c r="K361" s="102">
        <f>+J361*I361</f>
        <v/>
      </c>
      <c r="L361" s="102">
        <f>IF(I361&lt;$B$1,0,9.81*(I361-$B$1))</f>
        <v/>
      </c>
      <c r="M361" s="105">
        <f>+K361-L361</f>
        <v/>
      </c>
      <c r="N361" s="105">
        <f>AVERAGE(B361:B362)*1000</f>
        <v/>
      </c>
      <c r="O361" s="105">
        <f>AVERAGE(G361:G362)</f>
        <v/>
      </c>
      <c r="P361" s="105">
        <f>AVERAGE(F361:F362)</f>
        <v/>
      </c>
      <c r="Q361" s="105">
        <f>AVERAGE(D361:D362)</f>
        <v/>
      </c>
      <c r="R361" s="106">
        <f>(O361-K361)/M361</f>
        <v/>
      </c>
      <c r="S361" s="105">
        <f>+P361/(O361-K361)*100</f>
        <v/>
      </c>
      <c r="T361" s="105">
        <f>+SQRT((3.47-LOG(R361))^2+(1.22+LOG(S361))^2)</f>
        <v/>
      </c>
      <c r="U361" s="39">
        <f>(IF(T361&lt;1.31, "gravelly sand to dense sand", IF(T361&lt;2.05, "sands", IF(T361&lt;2.6, "sand mixtures", IF(T361&lt;2.95, "silt mixtures", IF(T361&lt;3.6, "clays","organic clay"))))))</f>
        <v/>
      </c>
      <c r="V361" s="107">
        <f>DEGREES(ATAN(0.373*(LOG(O361/M361)+0.29)))</f>
        <v/>
      </c>
      <c r="W361" s="107">
        <f>17.6+11*LOG(R361)</f>
        <v/>
      </c>
      <c r="X361" s="107">
        <f>IF(N361/100&lt;20, 30,IF(N361/100&lt;40,30+5/20*(N361/100-20),IF(N361/100&lt;120, 35+5/80*(N361/100-40), IF(N361/100&lt;200, 40+5/80*(N361/100-120),45))))</f>
        <v/>
      </c>
    </row>
    <row r="362">
      <c r="A362" t="n">
        <v>7.18</v>
      </c>
      <c r="B362" t="n">
        <v>0.455</v>
      </c>
      <c r="C362" t="n">
        <v>1</v>
      </c>
      <c r="D362" t="n">
        <v>105</v>
      </c>
      <c r="E362" s="102" t="n">
        <v>0.8</v>
      </c>
      <c r="F362" s="102">
        <f>IF(C362=0,1,ABS(C362))</f>
        <v/>
      </c>
      <c r="G362" s="102">
        <f>+B362*1000+D362*(1-E362)</f>
        <v/>
      </c>
      <c r="H362" s="102">
        <f>+A363-A362</f>
        <v/>
      </c>
      <c r="I362" s="102">
        <f>+A362+H362/2</f>
        <v/>
      </c>
      <c r="J362" s="102">
        <f>IF(I362&lt;$B$1,17,19)</f>
        <v/>
      </c>
      <c r="K362" s="102">
        <f>+J362*I362</f>
        <v/>
      </c>
      <c r="L362" s="102">
        <f>IF(I362&lt;$B$1,0,9.81*(I362-$B$1))</f>
        <v/>
      </c>
      <c r="M362" s="105">
        <f>+K362-L362</f>
        <v/>
      </c>
      <c r="N362" s="105">
        <f>AVERAGE(B362:B363)*1000</f>
        <v/>
      </c>
      <c r="O362" s="105">
        <f>AVERAGE(G362:G363)</f>
        <v/>
      </c>
      <c r="P362" s="105">
        <f>AVERAGE(F362:F363)</f>
        <v/>
      </c>
      <c r="Q362" s="105">
        <f>AVERAGE(D362:D363)</f>
        <v/>
      </c>
      <c r="R362" s="106">
        <f>(O362-K362)/M362</f>
        <v/>
      </c>
      <c r="S362" s="105">
        <f>+P362/(O362-K362)*100</f>
        <v/>
      </c>
      <c r="T362" s="105">
        <f>+SQRT((3.47-LOG(R362))^2+(1.22+LOG(S362))^2)</f>
        <v/>
      </c>
      <c r="U362" s="39">
        <f>(IF(T362&lt;1.31, "gravelly sand to dense sand", IF(T362&lt;2.05, "sands", IF(T362&lt;2.6, "sand mixtures", IF(T362&lt;2.95, "silt mixtures", IF(T362&lt;3.6, "clays","organic clay"))))))</f>
        <v/>
      </c>
      <c r="V362" s="107">
        <f>DEGREES(ATAN(0.373*(LOG(O362/M362)+0.29)))</f>
        <v/>
      </c>
      <c r="W362" s="107">
        <f>17.6+11*LOG(R362)</f>
        <v/>
      </c>
      <c r="X362" s="107">
        <f>IF(N362/100&lt;20, 30,IF(N362/100&lt;40,30+5/20*(N362/100-20),IF(N362/100&lt;120, 35+5/80*(N362/100-40), IF(N362/100&lt;200, 40+5/80*(N362/100-120),45))))</f>
        <v/>
      </c>
    </row>
    <row r="363">
      <c r="A363" t="n">
        <v>7.2</v>
      </c>
      <c r="B363" t="n">
        <v>0.455</v>
      </c>
      <c r="C363" t="n">
        <v>1</v>
      </c>
      <c r="D363" t="n">
        <v>109</v>
      </c>
      <c r="E363" s="102" t="n">
        <v>0.8</v>
      </c>
      <c r="F363" s="102">
        <f>IF(C363=0,1,ABS(C363))</f>
        <v/>
      </c>
      <c r="G363" s="102">
        <f>+B363*1000+D363*(1-E363)</f>
        <v/>
      </c>
      <c r="H363" s="102">
        <f>+A364-A363</f>
        <v/>
      </c>
      <c r="I363" s="102">
        <f>+A363+H363/2</f>
        <v/>
      </c>
      <c r="J363" s="102">
        <f>IF(I363&lt;$B$1,17,19)</f>
        <v/>
      </c>
      <c r="K363" s="102">
        <f>+J363*I363</f>
        <v/>
      </c>
      <c r="L363" s="102">
        <f>IF(I363&lt;$B$1,0,9.81*(I363-$B$1))</f>
        <v/>
      </c>
      <c r="M363" s="105">
        <f>+K363-L363</f>
        <v/>
      </c>
      <c r="N363" s="105">
        <f>AVERAGE(B363:B364)*1000</f>
        <v/>
      </c>
      <c r="O363" s="105">
        <f>AVERAGE(G363:G364)</f>
        <v/>
      </c>
      <c r="P363" s="105">
        <f>AVERAGE(F363:F364)</f>
        <v/>
      </c>
      <c r="Q363" s="105">
        <f>AVERAGE(D363:D364)</f>
        <v/>
      </c>
      <c r="R363" s="106">
        <f>(O363-K363)/M363</f>
        <v/>
      </c>
      <c r="S363" s="105">
        <f>+P363/(O363-K363)*100</f>
        <v/>
      </c>
      <c r="T363" s="105">
        <f>+SQRT((3.47-LOG(R363))^2+(1.22+LOG(S363))^2)</f>
        <v/>
      </c>
      <c r="U363" s="39">
        <f>(IF(T363&lt;1.31, "gravelly sand to dense sand", IF(T363&lt;2.05, "sands", IF(T363&lt;2.6, "sand mixtures", IF(T363&lt;2.95, "silt mixtures", IF(T363&lt;3.6, "clays","organic clay"))))))</f>
        <v/>
      </c>
      <c r="V363" s="107">
        <f>DEGREES(ATAN(0.373*(LOG(O363/M363)+0.29)))</f>
        <v/>
      </c>
      <c r="W363" s="107">
        <f>17.6+11*LOG(R363)</f>
        <v/>
      </c>
      <c r="X363" s="107">
        <f>IF(N363/100&lt;20, 30,IF(N363/100&lt;40,30+5/20*(N363/100-20),IF(N363/100&lt;120, 35+5/80*(N363/100-40), IF(N363/100&lt;200, 40+5/80*(N363/100-120),45))))</f>
        <v/>
      </c>
    </row>
    <row r="364">
      <c r="A364" t="n">
        <v>7.22</v>
      </c>
      <c r="B364" t="n">
        <v>0.436</v>
      </c>
      <c r="C364" t="n">
        <v>2</v>
      </c>
      <c r="D364" t="n">
        <v>111</v>
      </c>
      <c r="E364" s="102" t="n">
        <v>0.8</v>
      </c>
      <c r="F364" s="102">
        <f>IF(C364=0,1,ABS(C364))</f>
        <v/>
      </c>
      <c r="G364" s="102">
        <f>+B364*1000+D364*(1-E364)</f>
        <v/>
      </c>
      <c r="H364" s="102">
        <f>+A365-A364</f>
        <v/>
      </c>
      <c r="I364" s="102">
        <f>+A364+H364/2</f>
        <v/>
      </c>
      <c r="J364" s="102">
        <f>IF(I364&lt;$B$1,17,19)</f>
        <v/>
      </c>
      <c r="K364" s="102">
        <f>+J364*I364</f>
        <v/>
      </c>
      <c r="L364" s="102">
        <f>IF(I364&lt;$B$1,0,9.81*(I364-$B$1))</f>
        <v/>
      </c>
      <c r="M364" s="105">
        <f>+K364-L364</f>
        <v/>
      </c>
      <c r="N364" s="105">
        <f>AVERAGE(B364:B365)*1000</f>
        <v/>
      </c>
      <c r="O364" s="105">
        <f>AVERAGE(G364:G365)</f>
        <v/>
      </c>
      <c r="P364" s="105">
        <f>AVERAGE(F364:F365)</f>
        <v/>
      </c>
      <c r="Q364" s="105">
        <f>AVERAGE(D364:D365)</f>
        <v/>
      </c>
      <c r="R364" s="106">
        <f>(O364-K364)/M364</f>
        <v/>
      </c>
      <c r="S364" s="105">
        <f>+P364/(O364-K364)*100</f>
        <v/>
      </c>
      <c r="T364" s="105">
        <f>+SQRT((3.47-LOG(R364))^2+(1.22+LOG(S364))^2)</f>
        <v/>
      </c>
      <c r="U364" s="39">
        <f>(IF(T364&lt;1.31, "gravelly sand to dense sand", IF(T364&lt;2.05, "sands", IF(T364&lt;2.6, "sand mixtures", IF(T364&lt;2.95, "silt mixtures", IF(T364&lt;3.6, "clays","organic clay"))))))</f>
        <v/>
      </c>
      <c r="V364" s="107">
        <f>DEGREES(ATAN(0.373*(LOG(O364/M364)+0.29)))</f>
        <v/>
      </c>
      <c r="W364" s="107">
        <f>17.6+11*LOG(R364)</f>
        <v/>
      </c>
      <c r="X364" s="107">
        <f>IF(N364/100&lt;20, 30,IF(N364/100&lt;40,30+5/20*(N364/100-20),IF(N364/100&lt;120, 35+5/80*(N364/100-40), IF(N364/100&lt;200, 40+5/80*(N364/100-120),45))))</f>
        <v/>
      </c>
    </row>
    <row r="365">
      <c r="A365" t="n">
        <v>7.24</v>
      </c>
      <c r="B365" t="n">
        <v>0.436</v>
      </c>
      <c r="C365" t="n">
        <v>3</v>
      </c>
      <c r="D365" t="n">
        <v>113</v>
      </c>
      <c r="E365" s="102" t="n">
        <v>0.8</v>
      </c>
      <c r="F365" s="102">
        <f>IF(C365=0,1,ABS(C365))</f>
        <v/>
      </c>
      <c r="G365" s="102">
        <f>+B365*1000+D365*(1-E365)</f>
        <v/>
      </c>
      <c r="H365" s="102">
        <f>+A366-A365</f>
        <v/>
      </c>
      <c r="I365" s="102">
        <f>+A365+H365/2</f>
        <v/>
      </c>
      <c r="J365" s="102">
        <f>IF(I365&lt;$B$1,17,19)</f>
        <v/>
      </c>
      <c r="K365" s="102">
        <f>+J365*I365</f>
        <v/>
      </c>
      <c r="L365" s="102">
        <f>IF(I365&lt;$B$1,0,9.81*(I365-$B$1))</f>
        <v/>
      </c>
      <c r="M365" s="105">
        <f>+K365-L365</f>
        <v/>
      </c>
      <c r="N365" s="105">
        <f>AVERAGE(B365:B366)*1000</f>
        <v/>
      </c>
      <c r="O365" s="105">
        <f>AVERAGE(G365:G366)</f>
        <v/>
      </c>
      <c r="P365" s="105">
        <f>AVERAGE(F365:F366)</f>
        <v/>
      </c>
      <c r="Q365" s="105">
        <f>AVERAGE(D365:D366)</f>
        <v/>
      </c>
      <c r="R365" s="106">
        <f>(O365-K365)/M365</f>
        <v/>
      </c>
      <c r="S365" s="105">
        <f>+P365/(O365-K365)*100</f>
        <v/>
      </c>
      <c r="T365" s="105">
        <f>+SQRT((3.47-LOG(R365))^2+(1.22+LOG(S365))^2)</f>
        <v/>
      </c>
      <c r="U365" s="39">
        <f>(IF(T365&lt;1.31, "gravelly sand to dense sand", IF(T365&lt;2.05, "sands", IF(T365&lt;2.6, "sand mixtures", IF(T365&lt;2.95, "silt mixtures", IF(T365&lt;3.6, "clays","organic clay"))))))</f>
        <v/>
      </c>
      <c r="V365" s="107">
        <f>DEGREES(ATAN(0.373*(LOG(O365/M365)+0.29)))</f>
        <v/>
      </c>
      <c r="W365" s="107">
        <f>17.6+11*LOG(R365)</f>
        <v/>
      </c>
      <c r="X365" s="107">
        <f>IF(N365/100&lt;20, 30,IF(N365/100&lt;40,30+5/20*(N365/100-20),IF(N365/100&lt;120, 35+5/80*(N365/100-40), IF(N365/100&lt;200, 40+5/80*(N365/100-120),45))))</f>
        <v/>
      </c>
    </row>
    <row r="366">
      <c r="A366" t="n">
        <v>7.26</v>
      </c>
      <c r="B366" t="n">
        <v>0.436</v>
      </c>
      <c r="C366" t="n">
        <v>5</v>
      </c>
      <c r="D366" t="n">
        <v>117</v>
      </c>
      <c r="E366" s="102" t="n">
        <v>0.8</v>
      </c>
      <c r="F366" s="102">
        <f>IF(C366=0,1,ABS(C366))</f>
        <v/>
      </c>
      <c r="G366" s="102">
        <f>+B366*1000+D366*(1-E366)</f>
        <v/>
      </c>
      <c r="H366" s="102">
        <f>+A367-A366</f>
        <v/>
      </c>
      <c r="I366" s="102">
        <f>+A366+H366/2</f>
        <v/>
      </c>
      <c r="J366" s="102">
        <f>IF(I366&lt;$B$1,17,19)</f>
        <v/>
      </c>
      <c r="K366" s="102">
        <f>+J366*I366</f>
        <v/>
      </c>
      <c r="L366" s="102">
        <f>IF(I366&lt;$B$1,0,9.81*(I366-$B$1))</f>
        <v/>
      </c>
      <c r="M366" s="105">
        <f>+K366-L366</f>
        <v/>
      </c>
      <c r="N366" s="105">
        <f>AVERAGE(B366:B367)*1000</f>
        <v/>
      </c>
      <c r="O366" s="105">
        <f>AVERAGE(G366:G367)</f>
        <v/>
      </c>
      <c r="P366" s="105">
        <f>AVERAGE(F366:F367)</f>
        <v/>
      </c>
      <c r="Q366" s="105">
        <f>AVERAGE(D366:D367)</f>
        <v/>
      </c>
      <c r="R366" s="106">
        <f>(O366-K366)/M366</f>
        <v/>
      </c>
      <c r="S366" s="105">
        <f>+P366/(O366-K366)*100</f>
        <v/>
      </c>
      <c r="T366" s="105">
        <f>+SQRT((3.47-LOG(R366))^2+(1.22+LOG(S366))^2)</f>
        <v/>
      </c>
      <c r="U366" s="39">
        <f>(IF(T366&lt;1.31, "gravelly sand to dense sand", IF(T366&lt;2.05, "sands", IF(T366&lt;2.6, "sand mixtures", IF(T366&lt;2.95, "silt mixtures", IF(T366&lt;3.6, "clays","organic clay"))))))</f>
        <v/>
      </c>
      <c r="V366" s="107">
        <f>DEGREES(ATAN(0.373*(LOG(O366/M366)+0.29)))</f>
        <v/>
      </c>
      <c r="W366" s="107">
        <f>17.6+11*LOG(R366)</f>
        <v/>
      </c>
      <c r="X366" s="107">
        <f>IF(N366/100&lt;20, 30,IF(N366/100&lt;40,30+5/20*(N366/100-20),IF(N366/100&lt;120, 35+5/80*(N366/100-40), IF(N366/100&lt;200, 40+5/80*(N366/100-120),45))))</f>
        <v/>
      </c>
    </row>
    <row r="367">
      <c r="A367" t="n">
        <v>7.28</v>
      </c>
      <c r="B367" t="n">
        <v>0.417</v>
      </c>
      <c r="C367" t="n">
        <v>5</v>
      </c>
      <c r="D367" t="n">
        <v>120</v>
      </c>
      <c r="E367" s="102" t="n">
        <v>0.8</v>
      </c>
      <c r="F367" s="102">
        <f>IF(C367=0,1,ABS(C367))</f>
        <v/>
      </c>
      <c r="G367" s="102">
        <f>+B367*1000+D367*(1-E367)</f>
        <v/>
      </c>
      <c r="H367" s="102">
        <f>+A368-A367</f>
        <v/>
      </c>
      <c r="I367" s="102">
        <f>+A367+H367/2</f>
        <v/>
      </c>
      <c r="J367" s="102">
        <f>IF(I367&lt;$B$1,17,19)</f>
        <v/>
      </c>
      <c r="K367" s="102">
        <f>+J367*I367</f>
        <v/>
      </c>
      <c r="L367" s="102">
        <f>IF(I367&lt;$B$1,0,9.81*(I367-$B$1))</f>
        <v/>
      </c>
      <c r="M367" s="105">
        <f>+K367-L367</f>
        <v/>
      </c>
      <c r="N367" s="105">
        <f>AVERAGE(B367:B368)*1000</f>
        <v/>
      </c>
      <c r="O367" s="105">
        <f>AVERAGE(G367:G368)</f>
        <v/>
      </c>
      <c r="P367" s="105">
        <f>AVERAGE(F367:F368)</f>
        <v/>
      </c>
      <c r="Q367" s="105">
        <f>AVERAGE(D367:D368)</f>
        <v/>
      </c>
      <c r="R367" s="106">
        <f>(O367-K367)/M367</f>
        <v/>
      </c>
      <c r="S367" s="105">
        <f>+P367/(O367-K367)*100</f>
        <v/>
      </c>
      <c r="T367" s="105">
        <f>+SQRT((3.47-LOG(R367))^2+(1.22+LOG(S367))^2)</f>
        <v/>
      </c>
      <c r="U367" s="39">
        <f>(IF(T367&lt;1.31, "gravelly sand to dense sand", IF(T367&lt;2.05, "sands", IF(T367&lt;2.6, "sand mixtures", IF(T367&lt;2.95, "silt mixtures", IF(T367&lt;3.6, "clays","organic clay"))))))</f>
        <v/>
      </c>
      <c r="V367" s="107">
        <f>DEGREES(ATAN(0.373*(LOG(O367/M367)+0.29)))</f>
        <v/>
      </c>
      <c r="W367" s="107">
        <f>17.6+11*LOG(R367)</f>
        <v/>
      </c>
      <c r="X367" s="107">
        <f>IF(N367/100&lt;20, 30,IF(N367/100&lt;40,30+5/20*(N367/100-20),IF(N367/100&lt;120, 35+5/80*(N367/100-40), IF(N367/100&lt;200, 40+5/80*(N367/100-120),45))))</f>
        <v/>
      </c>
    </row>
    <row r="368">
      <c r="A368" t="n">
        <v>7.3</v>
      </c>
      <c r="B368" t="n">
        <v>0.417</v>
      </c>
      <c r="C368" t="n">
        <v>6</v>
      </c>
      <c r="D368" t="n">
        <v>122</v>
      </c>
      <c r="E368" s="102" t="n">
        <v>0.8</v>
      </c>
      <c r="F368" s="102">
        <f>IF(C368=0,1,ABS(C368))</f>
        <v/>
      </c>
      <c r="G368" s="102">
        <f>+B368*1000+D368*(1-E368)</f>
        <v/>
      </c>
      <c r="H368" s="102">
        <f>+A369-A368</f>
        <v/>
      </c>
      <c r="I368" s="102">
        <f>+A368+H368/2</f>
        <v/>
      </c>
      <c r="J368" s="102">
        <f>IF(I368&lt;$B$1,17,19)</f>
        <v/>
      </c>
      <c r="K368" s="102">
        <f>+J368*I368</f>
        <v/>
      </c>
      <c r="L368" s="102">
        <f>IF(I368&lt;$B$1,0,9.81*(I368-$B$1))</f>
        <v/>
      </c>
      <c r="M368" s="105">
        <f>+K368-L368</f>
        <v/>
      </c>
      <c r="N368" s="105">
        <f>AVERAGE(B368:B369)*1000</f>
        <v/>
      </c>
      <c r="O368" s="105">
        <f>AVERAGE(G368:G369)</f>
        <v/>
      </c>
      <c r="P368" s="105">
        <f>AVERAGE(F368:F369)</f>
        <v/>
      </c>
      <c r="Q368" s="105">
        <f>AVERAGE(D368:D369)</f>
        <v/>
      </c>
      <c r="R368" s="106">
        <f>(O368-K368)/M368</f>
        <v/>
      </c>
      <c r="S368" s="105">
        <f>+P368/(O368-K368)*100</f>
        <v/>
      </c>
      <c r="T368" s="105">
        <f>+SQRT((3.47-LOG(R368))^2+(1.22+LOG(S368))^2)</f>
        <v/>
      </c>
      <c r="U368" s="39">
        <f>(IF(T368&lt;1.31, "gravelly sand to dense sand", IF(T368&lt;2.05, "sands", IF(T368&lt;2.6, "sand mixtures", IF(T368&lt;2.95, "silt mixtures", IF(T368&lt;3.6, "clays","organic clay"))))))</f>
        <v/>
      </c>
      <c r="V368" s="107">
        <f>DEGREES(ATAN(0.373*(LOG(O368/M368)+0.29)))</f>
        <v/>
      </c>
      <c r="W368" s="107">
        <f>17.6+11*LOG(R368)</f>
        <v/>
      </c>
      <c r="X368" s="107">
        <f>IF(N368/100&lt;20, 30,IF(N368/100&lt;40,30+5/20*(N368/100-20),IF(N368/100&lt;120, 35+5/80*(N368/100-40), IF(N368/100&lt;200, 40+5/80*(N368/100-120),45))))</f>
        <v/>
      </c>
    </row>
    <row r="369">
      <c r="A369" t="n">
        <v>7.32</v>
      </c>
      <c r="B369" t="n">
        <v>0.436</v>
      </c>
      <c r="C369" t="n">
        <v>6</v>
      </c>
      <c r="D369" t="n">
        <v>126</v>
      </c>
      <c r="E369" s="102" t="n">
        <v>0.8</v>
      </c>
      <c r="F369" s="102">
        <f>IF(C369=0,1,ABS(C369))</f>
        <v/>
      </c>
      <c r="G369" s="102">
        <f>+B369*1000+D369*(1-E369)</f>
        <v/>
      </c>
      <c r="H369" s="102">
        <f>+A370-A369</f>
        <v/>
      </c>
      <c r="I369" s="102">
        <f>+A369+H369/2</f>
        <v/>
      </c>
      <c r="J369" s="102">
        <f>IF(I369&lt;$B$1,17,19)</f>
        <v/>
      </c>
      <c r="K369" s="102">
        <f>+J369*I369</f>
        <v/>
      </c>
      <c r="L369" s="102">
        <f>IF(I369&lt;$B$1,0,9.81*(I369-$B$1))</f>
        <v/>
      </c>
      <c r="M369" s="105">
        <f>+K369-L369</f>
        <v/>
      </c>
      <c r="N369" s="105">
        <f>AVERAGE(B369:B370)*1000</f>
        <v/>
      </c>
      <c r="O369" s="105">
        <f>AVERAGE(G369:G370)</f>
        <v/>
      </c>
      <c r="P369" s="105">
        <f>AVERAGE(F369:F370)</f>
        <v/>
      </c>
      <c r="Q369" s="105">
        <f>AVERAGE(D369:D370)</f>
        <v/>
      </c>
      <c r="R369" s="106">
        <f>(O369-K369)/M369</f>
        <v/>
      </c>
      <c r="S369" s="105">
        <f>+P369/(O369-K369)*100</f>
        <v/>
      </c>
      <c r="T369" s="105">
        <f>+SQRT((3.47-LOG(R369))^2+(1.22+LOG(S369))^2)</f>
        <v/>
      </c>
      <c r="U369" s="39">
        <f>(IF(T369&lt;1.31, "gravelly sand to dense sand", IF(T369&lt;2.05, "sands", IF(T369&lt;2.6, "sand mixtures", IF(T369&lt;2.95, "silt mixtures", IF(T369&lt;3.6, "clays","organic clay"))))))</f>
        <v/>
      </c>
      <c r="V369" s="107">
        <f>DEGREES(ATAN(0.373*(LOG(O369/M369)+0.29)))</f>
        <v/>
      </c>
      <c r="W369" s="107">
        <f>17.6+11*LOG(R369)</f>
        <v/>
      </c>
      <c r="X369" s="107">
        <f>IF(N369/100&lt;20, 30,IF(N369/100&lt;40,30+5/20*(N369/100-20),IF(N369/100&lt;120, 35+5/80*(N369/100-40), IF(N369/100&lt;200, 40+5/80*(N369/100-120),45))))</f>
        <v/>
      </c>
    </row>
    <row r="370">
      <c r="A370" t="n">
        <v>7.34</v>
      </c>
      <c r="B370" t="n">
        <v>0.417</v>
      </c>
      <c r="C370" t="n">
        <v>6</v>
      </c>
      <c r="D370" t="n">
        <v>129</v>
      </c>
      <c r="E370" s="102" t="n">
        <v>0.8</v>
      </c>
      <c r="F370" s="102">
        <f>IF(C370=0,1,ABS(C370))</f>
        <v/>
      </c>
      <c r="G370" s="102">
        <f>+B370*1000+D370*(1-E370)</f>
        <v/>
      </c>
      <c r="H370" s="102">
        <f>+A371-A370</f>
        <v/>
      </c>
      <c r="I370" s="102">
        <f>+A370+H370/2</f>
        <v/>
      </c>
      <c r="J370" s="102">
        <f>IF(I370&lt;$B$1,17,19)</f>
        <v/>
      </c>
      <c r="K370" s="102">
        <f>+J370*I370</f>
        <v/>
      </c>
      <c r="L370" s="102">
        <f>IF(I370&lt;$B$1,0,9.81*(I370-$B$1))</f>
        <v/>
      </c>
      <c r="M370" s="105">
        <f>+K370-L370</f>
        <v/>
      </c>
      <c r="N370" s="105">
        <f>AVERAGE(B370:B371)*1000</f>
        <v/>
      </c>
      <c r="O370" s="105">
        <f>AVERAGE(G370:G371)</f>
        <v/>
      </c>
      <c r="P370" s="105">
        <f>AVERAGE(F370:F371)</f>
        <v/>
      </c>
      <c r="Q370" s="105">
        <f>AVERAGE(D370:D371)</f>
        <v/>
      </c>
      <c r="R370" s="106">
        <f>(O370-K370)/M370</f>
        <v/>
      </c>
      <c r="S370" s="105">
        <f>+P370/(O370-K370)*100</f>
        <v/>
      </c>
      <c r="T370" s="105">
        <f>+SQRT((3.47-LOG(R370))^2+(1.22+LOG(S370))^2)</f>
        <v/>
      </c>
      <c r="U370" s="39">
        <f>(IF(T370&lt;1.31, "gravelly sand to dense sand", IF(T370&lt;2.05, "sands", IF(T370&lt;2.6, "sand mixtures", IF(T370&lt;2.95, "silt mixtures", IF(T370&lt;3.6, "clays","organic clay"))))))</f>
        <v/>
      </c>
      <c r="V370" s="107">
        <f>DEGREES(ATAN(0.373*(LOG(O370/M370)+0.29)))</f>
        <v/>
      </c>
      <c r="W370" s="107">
        <f>17.6+11*LOG(R370)</f>
        <v/>
      </c>
      <c r="X370" s="107">
        <f>IF(N370/100&lt;20, 30,IF(N370/100&lt;40,30+5/20*(N370/100-20),IF(N370/100&lt;120, 35+5/80*(N370/100-40), IF(N370/100&lt;200, 40+5/80*(N370/100-120),45))))</f>
        <v/>
      </c>
    </row>
    <row r="371">
      <c r="A371" t="n">
        <v>7.36</v>
      </c>
      <c r="B371" t="n">
        <v>0.436</v>
      </c>
      <c r="C371" t="n">
        <v>6</v>
      </c>
      <c r="D371" t="n">
        <v>134</v>
      </c>
      <c r="E371" s="102" t="n">
        <v>0.8</v>
      </c>
      <c r="F371" s="102">
        <f>IF(C371=0,1,ABS(C371))</f>
        <v/>
      </c>
      <c r="G371" s="102">
        <f>+B371*1000+D371*(1-E371)</f>
        <v/>
      </c>
      <c r="H371" s="102">
        <f>+A372-A371</f>
        <v/>
      </c>
      <c r="I371" s="102">
        <f>+A371+H371/2</f>
        <v/>
      </c>
      <c r="J371" s="102">
        <f>IF(I371&lt;$B$1,17,19)</f>
        <v/>
      </c>
      <c r="K371" s="102">
        <f>+J371*I371</f>
        <v/>
      </c>
      <c r="L371" s="102">
        <f>IF(I371&lt;$B$1,0,9.81*(I371-$B$1))</f>
        <v/>
      </c>
      <c r="M371" s="105">
        <f>+K371-L371</f>
        <v/>
      </c>
      <c r="N371" s="105">
        <f>AVERAGE(B371:B372)*1000</f>
        <v/>
      </c>
      <c r="O371" s="105">
        <f>AVERAGE(G371:G372)</f>
        <v/>
      </c>
      <c r="P371" s="105">
        <f>AVERAGE(F371:F372)</f>
        <v/>
      </c>
      <c r="Q371" s="105">
        <f>AVERAGE(D371:D372)</f>
        <v/>
      </c>
      <c r="R371" s="106">
        <f>(O371-K371)/M371</f>
        <v/>
      </c>
      <c r="S371" s="105">
        <f>+P371/(O371-K371)*100</f>
        <v/>
      </c>
      <c r="T371" s="105">
        <f>+SQRT((3.47-LOG(R371))^2+(1.22+LOG(S371))^2)</f>
        <v/>
      </c>
      <c r="U371" s="39">
        <f>(IF(T371&lt;1.31, "gravelly sand to dense sand", IF(T371&lt;2.05, "sands", IF(T371&lt;2.6, "sand mixtures", IF(T371&lt;2.95, "silt mixtures", IF(T371&lt;3.6, "clays","organic clay"))))))</f>
        <v/>
      </c>
      <c r="V371" s="107">
        <f>DEGREES(ATAN(0.373*(LOG(O371/M371)+0.29)))</f>
        <v/>
      </c>
      <c r="W371" s="107">
        <f>17.6+11*LOG(R371)</f>
        <v/>
      </c>
      <c r="X371" s="107">
        <f>IF(N371/100&lt;20, 30,IF(N371/100&lt;40,30+5/20*(N371/100-20),IF(N371/100&lt;120, 35+5/80*(N371/100-40), IF(N371/100&lt;200, 40+5/80*(N371/100-120),45))))</f>
        <v/>
      </c>
    </row>
    <row r="372">
      <c r="A372" t="n">
        <v>7.38</v>
      </c>
      <c r="B372" t="n">
        <v>0.455</v>
      </c>
      <c r="C372" t="n">
        <v>5</v>
      </c>
      <c r="D372" t="n">
        <v>136</v>
      </c>
      <c r="E372" s="102" t="n">
        <v>0.8</v>
      </c>
      <c r="F372" s="102">
        <f>IF(C372=0,1,ABS(C372))</f>
        <v/>
      </c>
      <c r="G372" s="102">
        <f>+B372*1000+D372*(1-E372)</f>
        <v/>
      </c>
      <c r="H372" s="102">
        <f>+A373-A372</f>
        <v/>
      </c>
      <c r="I372" s="102">
        <f>+A372+H372/2</f>
        <v/>
      </c>
      <c r="J372" s="102">
        <f>IF(I372&lt;$B$1,17,19)</f>
        <v/>
      </c>
      <c r="K372" s="102">
        <f>+J372*I372</f>
        <v/>
      </c>
      <c r="L372" s="102">
        <f>IF(I372&lt;$B$1,0,9.81*(I372-$B$1))</f>
        <v/>
      </c>
      <c r="M372" s="105">
        <f>+K372-L372</f>
        <v/>
      </c>
      <c r="N372" s="105">
        <f>AVERAGE(B372:B373)*1000</f>
        <v/>
      </c>
      <c r="O372" s="105">
        <f>AVERAGE(G372:G373)</f>
        <v/>
      </c>
      <c r="P372" s="105">
        <f>AVERAGE(F372:F373)</f>
        <v/>
      </c>
      <c r="Q372" s="105">
        <f>AVERAGE(D372:D373)</f>
        <v/>
      </c>
      <c r="R372" s="106">
        <f>(O372-K372)/M372</f>
        <v/>
      </c>
      <c r="S372" s="105">
        <f>+P372/(O372-K372)*100</f>
        <v/>
      </c>
      <c r="T372" s="105">
        <f>+SQRT((3.47-LOG(R372))^2+(1.22+LOG(S372))^2)</f>
        <v/>
      </c>
      <c r="U372" s="39">
        <f>(IF(T372&lt;1.31, "gravelly sand to dense sand", IF(T372&lt;2.05, "sands", IF(T372&lt;2.6, "sand mixtures", IF(T372&lt;2.95, "silt mixtures", IF(T372&lt;3.6, "clays","organic clay"))))))</f>
        <v/>
      </c>
      <c r="V372" s="107">
        <f>DEGREES(ATAN(0.373*(LOG(O372/M372)+0.29)))</f>
        <v/>
      </c>
      <c r="W372" s="107">
        <f>17.6+11*LOG(R372)</f>
        <v/>
      </c>
      <c r="X372" s="107">
        <f>IF(N372/100&lt;20, 30,IF(N372/100&lt;40,30+5/20*(N372/100-20),IF(N372/100&lt;120, 35+5/80*(N372/100-40), IF(N372/100&lt;200, 40+5/80*(N372/100-120),45))))</f>
        <v/>
      </c>
    </row>
    <row r="373">
      <c r="A373" t="n">
        <v>7.4</v>
      </c>
      <c r="B373" t="n">
        <v>0.455</v>
      </c>
      <c r="C373" t="n">
        <v>5</v>
      </c>
      <c r="D373" t="n">
        <v>139</v>
      </c>
      <c r="E373" s="102" t="n">
        <v>0.8</v>
      </c>
      <c r="F373" s="102">
        <f>IF(C373=0,1,ABS(C373))</f>
        <v/>
      </c>
      <c r="G373" s="102">
        <f>+B373*1000+D373*(1-E373)</f>
        <v/>
      </c>
      <c r="H373" s="102">
        <f>+A374-A373</f>
        <v/>
      </c>
      <c r="I373" s="102">
        <f>+A373+H373/2</f>
        <v/>
      </c>
      <c r="J373" s="102">
        <f>IF(I373&lt;$B$1,17,19)</f>
        <v/>
      </c>
      <c r="K373" s="102">
        <f>+J373*I373</f>
        <v/>
      </c>
      <c r="L373" s="102">
        <f>IF(I373&lt;$B$1,0,9.81*(I373-$B$1))</f>
        <v/>
      </c>
      <c r="M373" s="105">
        <f>+K373-L373</f>
        <v/>
      </c>
      <c r="N373" s="105">
        <f>AVERAGE(B373:B374)*1000</f>
        <v/>
      </c>
      <c r="O373" s="105">
        <f>AVERAGE(G373:G374)</f>
        <v/>
      </c>
      <c r="P373" s="105">
        <f>AVERAGE(F373:F374)</f>
        <v/>
      </c>
      <c r="Q373" s="105">
        <f>AVERAGE(D373:D374)</f>
        <v/>
      </c>
      <c r="R373" s="106">
        <f>(O373-K373)/M373</f>
        <v/>
      </c>
      <c r="S373" s="105">
        <f>+P373/(O373-K373)*100</f>
        <v/>
      </c>
      <c r="T373" s="105">
        <f>+SQRT((3.47-LOG(R373))^2+(1.22+LOG(S373))^2)</f>
        <v/>
      </c>
      <c r="U373" s="39">
        <f>(IF(T373&lt;1.31, "gravelly sand to dense sand", IF(T373&lt;2.05, "sands", IF(T373&lt;2.6, "sand mixtures", IF(T373&lt;2.95, "silt mixtures", IF(T373&lt;3.6, "clays","organic clay"))))))</f>
        <v/>
      </c>
      <c r="V373" s="107">
        <f>DEGREES(ATAN(0.373*(LOG(O373/M373)+0.29)))</f>
        <v/>
      </c>
      <c r="W373" s="107">
        <f>17.6+11*LOG(R373)</f>
        <v/>
      </c>
      <c r="X373" s="107">
        <f>IF(N373/100&lt;20, 30,IF(N373/100&lt;40,30+5/20*(N373/100-20),IF(N373/100&lt;120, 35+5/80*(N373/100-40), IF(N373/100&lt;200, 40+5/80*(N373/100-120),45))))</f>
        <v/>
      </c>
    </row>
    <row r="374">
      <c r="A374" t="n">
        <v>7.42</v>
      </c>
      <c r="B374" t="n">
        <v>0.436</v>
      </c>
      <c r="C374" t="n">
        <v>5</v>
      </c>
      <c r="D374" t="n">
        <v>142</v>
      </c>
      <c r="E374" s="102" t="n">
        <v>0.8</v>
      </c>
      <c r="F374" s="102">
        <f>IF(C374=0,1,ABS(C374))</f>
        <v/>
      </c>
      <c r="G374" s="102">
        <f>+B374*1000+D374*(1-E374)</f>
        <v/>
      </c>
      <c r="H374" s="102">
        <f>+A375-A374</f>
        <v/>
      </c>
      <c r="I374" s="102">
        <f>+A374+H374/2</f>
        <v/>
      </c>
      <c r="J374" s="102">
        <f>IF(I374&lt;$B$1,17,19)</f>
        <v/>
      </c>
      <c r="K374" s="102">
        <f>+J374*I374</f>
        <v/>
      </c>
      <c r="L374" s="102">
        <f>IF(I374&lt;$B$1,0,9.81*(I374-$B$1))</f>
        <v/>
      </c>
      <c r="M374" s="105">
        <f>+K374-L374</f>
        <v/>
      </c>
      <c r="N374" s="105">
        <f>AVERAGE(B374:B375)*1000</f>
        <v/>
      </c>
      <c r="O374" s="105">
        <f>AVERAGE(G374:G375)</f>
        <v/>
      </c>
      <c r="P374" s="105">
        <f>AVERAGE(F374:F375)</f>
        <v/>
      </c>
      <c r="Q374" s="105">
        <f>AVERAGE(D374:D375)</f>
        <v/>
      </c>
      <c r="R374" s="106">
        <f>(O374-K374)/M374</f>
        <v/>
      </c>
      <c r="S374" s="105">
        <f>+P374/(O374-K374)*100</f>
        <v/>
      </c>
      <c r="T374" s="105">
        <f>+SQRT((3.47-LOG(R374))^2+(1.22+LOG(S374))^2)</f>
        <v/>
      </c>
      <c r="U374" s="39">
        <f>(IF(T374&lt;1.31, "gravelly sand to dense sand", IF(T374&lt;2.05, "sands", IF(T374&lt;2.6, "sand mixtures", IF(T374&lt;2.95, "silt mixtures", IF(T374&lt;3.6, "clays","organic clay"))))))</f>
        <v/>
      </c>
      <c r="V374" s="107">
        <f>DEGREES(ATAN(0.373*(LOG(O374/M374)+0.29)))</f>
        <v/>
      </c>
      <c r="W374" s="107">
        <f>17.6+11*LOG(R374)</f>
        <v/>
      </c>
      <c r="X374" s="107">
        <f>IF(N374/100&lt;20, 30,IF(N374/100&lt;40,30+5/20*(N374/100-20),IF(N374/100&lt;120, 35+5/80*(N374/100-40), IF(N374/100&lt;200, 40+5/80*(N374/100-120),45))))</f>
        <v/>
      </c>
    </row>
    <row r="375">
      <c r="A375" t="n">
        <v>7.44</v>
      </c>
      <c r="B375" t="n">
        <v>0.436</v>
      </c>
      <c r="C375" t="n">
        <v>5</v>
      </c>
      <c r="D375" t="n">
        <v>145</v>
      </c>
      <c r="E375" s="102" t="n">
        <v>0.8</v>
      </c>
      <c r="F375" s="102">
        <f>IF(C375=0,1,ABS(C375))</f>
        <v/>
      </c>
      <c r="G375" s="102">
        <f>+B375*1000+D375*(1-E375)</f>
        <v/>
      </c>
      <c r="H375" s="102">
        <f>+A376-A375</f>
        <v/>
      </c>
      <c r="I375" s="102">
        <f>+A375+H375/2</f>
        <v/>
      </c>
      <c r="J375" s="102">
        <f>IF(I375&lt;$B$1,17,19)</f>
        <v/>
      </c>
      <c r="K375" s="102">
        <f>+J375*I375</f>
        <v/>
      </c>
      <c r="L375" s="102">
        <f>IF(I375&lt;$B$1,0,9.81*(I375-$B$1))</f>
        <v/>
      </c>
      <c r="M375" s="105">
        <f>+K375-L375</f>
        <v/>
      </c>
      <c r="N375" s="105">
        <f>AVERAGE(B375:B376)*1000</f>
        <v/>
      </c>
      <c r="O375" s="105">
        <f>AVERAGE(G375:G376)</f>
        <v/>
      </c>
      <c r="P375" s="105">
        <f>AVERAGE(F375:F376)</f>
        <v/>
      </c>
      <c r="Q375" s="105">
        <f>AVERAGE(D375:D376)</f>
        <v/>
      </c>
      <c r="R375" s="106">
        <f>(O375-K375)/M375</f>
        <v/>
      </c>
      <c r="S375" s="105">
        <f>+P375/(O375-K375)*100</f>
        <v/>
      </c>
      <c r="T375" s="105">
        <f>+SQRT((3.47-LOG(R375))^2+(1.22+LOG(S375))^2)</f>
        <v/>
      </c>
      <c r="U375" s="39">
        <f>(IF(T375&lt;1.31, "gravelly sand to dense sand", IF(T375&lt;2.05, "sands", IF(T375&lt;2.6, "sand mixtures", IF(T375&lt;2.95, "silt mixtures", IF(T375&lt;3.6, "clays","organic clay"))))))</f>
        <v/>
      </c>
      <c r="V375" s="107">
        <f>DEGREES(ATAN(0.373*(LOG(O375/M375)+0.29)))</f>
        <v/>
      </c>
      <c r="W375" s="107">
        <f>17.6+11*LOG(R375)</f>
        <v/>
      </c>
      <c r="X375" s="107">
        <f>IF(N375/100&lt;20, 30,IF(N375/100&lt;40,30+5/20*(N375/100-20),IF(N375/100&lt;120, 35+5/80*(N375/100-40), IF(N375/100&lt;200, 40+5/80*(N375/100-120),45))))</f>
        <v/>
      </c>
    </row>
    <row r="376">
      <c r="A376" t="n">
        <v>7.46</v>
      </c>
      <c r="B376" t="n">
        <v>0.455</v>
      </c>
      <c r="C376" t="n">
        <v>5</v>
      </c>
      <c r="D376" t="n">
        <v>147</v>
      </c>
      <c r="E376" s="102" t="n">
        <v>0.8</v>
      </c>
      <c r="F376" s="102">
        <f>IF(C376=0,1,ABS(C376))</f>
        <v/>
      </c>
      <c r="G376" s="102">
        <f>+B376*1000+D376*(1-E376)</f>
        <v/>
      </c>
      <c r="H376" s="102">
        <f>+A377-A376</f>
        <v/>
      </c>
      <c r="I376" s="102">
        <f>+A376+H376/2</f>
        <v/>
      </c>
      <c r="J376" s="102">
        <f>IF(I376&lt;$B$1,17,19)</f>
        <v/>
      </c>
      <c r="K376" s="102">
        <f>+J376*I376</f>
        <v/>
      </c>
      <c r="L376" s="102">
        <f>IF(I376&lt;$B$1,0,9.81*(I376-$B$1))</f>
        <v/>
      </c>
      <c r="M376" s="105">
        <f>+K376-L376</f>
        <v/>
      </c>
      <c r="N376" s="105">
        <f>AVERAGE(B376:B377)*1000</f>
        <v/>
      </c>
      <c r="O376" s="105">
        <f>AVERAGE(G376:G377)</f>
        <v/>
      </c>
      <c r="P376" s="105">
        <f>AVERAGE(F376:F377)</f>
        <v/>
      </c>
      <c r="Q376" s="105">
        <f>AVERAGE(D376:D377)</f>
        <v/>
      </c>
      <c r="R376" s="106">
        <f>(O376-K376)/M376</f>
        <v/>
      </c>
      <c r="S376" s="105">
        <f>+P376/(O376-K376)*100</f>
        <v/>
      </c>
      <c r="T376" s="105">
        <f>+SQRT((3.47-LOG(R376))^2+(1.22+LOG(S376))^2)</f>
        <v/>
      </c>
      <c r="U376" s="39">
        <f>(IF(T376&lt;1.31, "gravelly sand to dense sand", IF(T376&lt;2.05, "sands", IF(T376&lt;2.6, "sand mixtures", IF(T376&lt;2.95, "silt mixtures", IF(T376&lt;3.6, "clays","organic clay"))))))</f>
        <v/>
      </c>
      <c r="V376" s="107">
        <f>DEGREES(ATAN(0.373*(LOG(O376/M376)+0.29)))</f>
        <v/>
      </c>
      <c r="W376" s="107">
        <f>17.6+11*LOG(R376)</f>
        <v/>
      </c>
      <c r="X376" s="107">
        <f>IF(N376/100&lt;20, 30,IF(N376/100&lt;40,30+5/20*(N376/100-20),IF(N376/100&lt;120, 35+5/80*(N376/100-40), IF(N376/100&lt;200, 40+5/80*(N376/100-120),45))))</f>
        <v/>
      </c>
    </row>
    <row r="377">
      <c r="A377" t="n">
        <v>7.48</v>
      </c>
      <c r="B377" t="n">
        <v>0.455</v>
      </c>
      <c r="C377" t="n">
        <v>5</v>
      </c>
      <c r="D377" t="n">
        <v>151</v>
      </c>
      <c r="E377" s="102" t="n">
        <v>0.8</v>
      </c>
      <c r="F377" s="102">
        <f>IF(C377=0,1,ABS(C377))</f>
        <v/>
      </c>
      <c r="G377" s="102">
        <f>+B377*1000+D377*(1-E377)</f>
        <v/>
      </c>
      <c r="H377" s="102">
        <f>+A378-A377</f>
        <v/>
      </c>
      <c r="I377" s="102">
        <f>+A377+H377/2</f>
        <v/>
      </c>
      <c r="J377" s="102">
        <f>IF(I377&lt;$B$1,17,19)</f>
        <v/>
      </c>
      <c r="K377" s="102">
        <f>+J377*I377</f>
        <v/>
      </c>
      <c r="L377" s="102">
        <f>IF(I377&lt;$B$1,0,9.81*(I377-$B$1))</f>
        <v/>
      </c>
      <c r="M377" s="105">
        <f>+K377-L377</f>
        <v/>
      </c>
      <c r="N377" s="105">
        <f>AVERAGE(B377:B378)*1000</f>
        <v/>
      </c>
      <c r="O377" s="105">
        <f>AVERAGE(G377:G378)</f>
        <v/>
      </c>
      <c r="P377" s="105">
        <f>AVERAGE(F377:F378)</f>
        <v/>
      </c>
      <c r="Q377" s="105">
        <f>AVERAGE(D377:D378)</f>
        <v/>
      </c>
      <c r="R377" s="106">
        <f>(O377-K377)/M377</f>
        <v/>
      </c>
      <c r="S377" s="105">
        <f>+P377/(O377-K377)*100</f>
        <v/>
      </c>
      <c r="T377" s="105">
        <f>+SQRT((3.47-LOG(R377))^2+(1.22+LOG(S377))^2)</f>
        <v/>
      </c>
      <c r="U377" s="39">
        <f>(IF(T377&lt;1.31, "gravelly sand to dense sand", IF(T377&lt;2.05, "sands", IF(T377&lt;2.6, "sand mixtures", IF(T377&lt;2.95, "silt mixtures", IF(T377&lt;3.6, "clays","organic clay"))))))</f>
        <v/>
      </c>
      <c r="V377" s="107">
        <f>DEGREES(ATAN(0.373*(LOG(O377/M377)+0.29)))</f>
        <v/>
      </c>
      <c r="W377" s="107">
        <f>17.6+11*LOG(R377)</f>
        <v/>
      </c>
      <c r="X377" s="107">
        <f>IF(N377/100&lt;20, 30,IF(N377/100&lt;40,30+5/20*(N377/100-20),IF(N377/100&lt;120, 35+5/80*(N377/100-40), IF(N377/100&lt;200, 40+5/80*(N377/100-120),45))))</f>
        <v/>
      </c>
    </row>
    <row r="378">
      <c r="A378" t="n">
        <v>7.5</v>
      </c>
      <c r="B378" t="n">
        <v>0.455</v>
      </c>
      <c r="C378" t="n">
        <v>6</v>
      </c>
      <c r="D378" t="n">
        <v>152</v>
      </c>
      <c r="E378" s="102" t="n">
        <v>0.8</v>
      </c>
      <c r="F378" s="102">
        <f>IF(C378=0,1,ABS(C378))</f>
        <v/>
      </c>
      <c r="G378" s="102">
        <f>+B378*1000+D378*(1-E378)</f>
        <v/>
      </c>
      <c r="H378" s="102">
        <f>+A379-A378</f>
        <v/>
      </c>
      <c r="I378" s="102">
        <f>+A378+H378/2</f>
        <v/>
      </c>
      <c r="J378" s="102">
        <f>IF(I378&lt;$B$1,17,19)</f>
        <v/>
      </c>
      <c r="K378" s="102">
        <f>+J378*I378</f>
        <v/>
      </c>
      <c r="L378" s="102">
        <f>IF(I378&lt;$B$1,0,9.81*(I378-$B$1))</f>
        <v/>
      </c>
      <c r="M378" s="105">
        <f>+K378-L378</f>
        <v/>
      </c>
      <c r="N378" s="105">
        <f>AVERAGE(B378:B379)*1000</f>
        <v/>
      </c>
      <c r="O378" s="105">
        <f>AVERAGE(G378:G379)</f>
        <v/>
      </c>
      <c r="P378" s="105">
        <f>AVERAGE(F378:F379)</f>
        <v/>
      </c>
      <c r="Q378" s="105">
        <f>AVERAGE(D378:D379)</f>
        <v/>
      </c>
      <c r="R378" s="106">
        <f>(O378-K378)/M378</f>
        <v/>
      </c>
      <c r="S378" s="105">
        <f>+P378/(O378-K378)*100</f>
        <v/>
      </c>
      <c r="T378" s="105">
        <f>+SQRT((3.47-LOG(R378))^2+(1.22+LOG(S378))^2)</f>
        <v/>
      </c>
      <c r="U378" s="39">
        <f>(IF(T378&lt;1.31, "gravelly sand to dense sand", IF(T378&lt;2.05, "sands", IF(T378&lt;2.6, "sand mixtures", IF(T378&lt;2.95, "silt mixtures", IF(T378&lt;3.6, "clays","organic clay"))))))</f>
        <v/>
      </c>
      <c r="V378" s="107">
        <f>DEGREES(ATAN(0.373*(LOG(O378/M378)+0.29)))</f>
        <v/>
      </c>
      <c r="W378" s="107">
        <f>17.6+11*LOG(R378)</f>
        <v/>
      </c>
      <c r="X378" s="107">
        <f>IF(N378/100&lt;20, 30,IF(N378/100&lt;40,30+5/20*(N378/100-20),IF(N378/100&lt;120, 35+5/80*(N378/100-40), IF(N378/100&lt;200, 40+5/80*(N378/100-120),45))))</f>
        <v/>
      </c>
    </row>
    <row r="379">
      <c r="A379" t="n">
        <v>7.52</v>
      </c>
      <c r="B379" t="n">
        <v>0.455</v>
      </c>
      <c r="C379" t="n">
        <v>6</v>
      </c>
      <c r="D379" t="n">
        <v>155</v>
      </c>
      <c r="E379" s="102" t="n">
        <v>0.8</v>
      </c>
      <c r="F379" s="102">
        <f>IF(C379=0,1,ABS(C379))</f>
        <v/>
      </c>
      <c r="G379" s="102">
        <f>+B379*1000+D379*(1-E379)</f>
        <v/>
      </c>
      <c r="H379" s="102">
        <f>+A380-A379</f>
        <v/>
      </c>
      <c r="I379" s="102">
        <f>+A379+H379/2</f>
        <v/>
      </c>
      <c r="J379" s="102">
        <f>IF(I379&lt;$B$1,17,19)</f>
        <v/>
      </c>
      <c r="K379" s="102">
        <f>+J379*I379</f>
        <v/>
      </c>
      <c r="L379" s="102">
        <f>IF(I379&lt;$B$1,0,9.81*(I379-$B$1))</f>
        <v/>
      </c>
      <c r="M379" s="105">
        <f>+K379-L379</f>
        <v/>
      </c>
      <c r="N379" s="105">
        <f>AVERAGE(B379:B380)*1000</f>
        <v/>
      </c>
      <c r="O379" s="105">
        <f>AVERAGE(G379:G380)</f>
        <v/>
      </c>
      <c r="P379" s="105">
        <f>AVERAGE(F379:F380)</f>
        <v/>
      </c>
      <c r="Q379" s="105">
        <f>AVERAGE(D379:D380)</f>
        <v/>
      </c>
      <c r="R379" s="106">
        <f>(O379-K379)/M379</f>
        <v/>
      </c>
      <c r="S379" s="105">
        <f>+P379/(O379-K379)*100</f>
        <v/>
      </c>
      <c r="T379" s="105">
        <f>+SQRT((3.47-LOG(R379))^2+(1.22+LOG(S379))^2)</f>
        <v/>
      </c>
      <c r="U379" s="39">
        <f>(IF(T379&lt;1.31, "gravelly sand to dense sand", IF(T379&lt;2.05, "sands", IF(T379&lt;2.6, "sand mixtures", IF(T379&lt;2.95, "silt mixtures", IF(T379&lt;3.6, "clays","organic clay"))))))</f>
        <v/>
      </c>
      <c r="V379" s="107">
        <f>DEGREES(ATAN(0.373*(LOG(O379/M379)+0.29)))</f>
        <v/>
      </c>
      <c r="W379" s="107">
        <f>17.6+11*LOG(R379)</f>
        <v/>
      </c>
      <c r="X379" s="107">
        <f>IF(N379/100&lt;20, 30,IF(N379/100&lt;40,30+5/20*(N379/100-20),IF(N379/100&lt;120, 35+5/80*(N379/100-40), IF(N379/100&lt;200, 40+5/80*(N379/100-120),45))))</f>
        <v/>
      </c>
    </row>
    <row r="380">
      <c r="A380" t="n">
        <v>7.54</v>
      </c>
      <c r="B380" t="n">
        <v>0.455</v>
      </c>
      <c r="C380" t="n">
        <v>6</v>
      </c>
      <c r="D380" t="n">
        <v>157</v>
      </c>
      <c r="E380" s="102" t="n">
        <v>0.8</v>
      </c>
      <c r="F380" s="102">
        <f>IF(C380=0,1,ABS(C380))</f>
        <v/>
      </c>
      <c r="G380" s="102">
        <f>+B380*1000+D380*(1-E380)</f>
        <v/>
      </c>
      <c r="H380" s="102">
        <f>+A381-A380</f>
        <v/>
      </c>
      <c r="I380" s="102">
        <f>+A380+H380/2</f>
        <v/>
      </c>
      <c r="J380" s="102">
        <f>IF(I380&lt;$B$1,17,19)</f>
        <v/>
      </c>
      <c r="K380" s="102">
        <f>+J380*I380</f>
        <v/>
      </c>
      <c r="L380" s="102">
        <f>IF(I380&lt;$B$1,0,9.81*(I380-$B$1))</f>
        <v/>
      </c>
      <c r="M380" s="105">
        <f>+K380-L380</f>
        <v/>
      </c>
      <c r="N380" s="105">
        <f>AVERAGE(B380:B381)*1000</f>
        <v/>
      </c>
      <c r="O380" s="105">
        <f>AVERAGE(G380:G381)</f>
        <v/>
      </c>
      <c r="P380" s="105">
        <f>AVERAGE(F380:F381)</f>
        <v/>
      </c>
      <c r="Q380" s="105">
        <f>AVERAGE(D380:D381)</f>
        <v/>
      </c>
      <c r="R380" s="106">
        <f>(O380-K380)/M380</f>
        <v/>
      </c>
      <c r="S380" s="105">
        <f>+P380/(O380-K380)*100</f>
        <v/>
      </c>
      <c r="T380" s="105">
        <f>+SQRT((3.47-LOG(R380))^2+(1.22+LOG(S380))^2)</f>
        <v/>
      </c>
      <c r="U380" s="39">
        <f>(IF(T380&lt;1.31, "gravelly sand to dense sand", IF(T380&lt;2.05, "sands", IF(T380&lt;2.6, "sand mixtures", IF(T380&lt;2.95, "silt mixtures", IF(T380&lt;3.6, "clays","organic clay"))))))</f>
        <v/>
      </c>
      <c r="V380" s="107">
        <f>DEGREES(ATAN(0.373*(LOG(O380/M380)+0.29)))</f>
        <v/>
      </c>
      <c r="W380" s="107">
        <f>17.6+11*LOG(R380)</f>
        <v/>
      </c>
      <c r="X380" s="107">
        <f>IF(N380/100&lt;20, 30,IF(N380/100&lt;40,30+5/20*(N380/100-20),IF(N380/100&lt;120, 35+5/80*(N380/100-40), IF(N380/100&lt;200, 40+5/80*(N380/100-120),45))))</f>
        <v/>
      </c>
    </row>
    <row r="381">
      <c r="A381" t="n">
        <v>7.56</v>
      </c>
      <c r="B381" t="n">
        <v>0.455</v>
      </c>
      <c r="C381" t="n">
        <v>7</v>
      </c>
      <c r="D381" t="n">
        <v>161</v>
      </c>
      <c r="E381" s="102" t="n">
        <v>0.8</v>
      </c>
      <c r="F381" s="102">
        <f>IF(C381=0,1,ABS(C381))</f>
        <v/>
      </c>
      <c r="G381" s="102">
        <f>+B381*1000+D381*(1-E381)</f>
        <v/>
      </c>
      <c r="H381" s="102">
        <f>+A382-A381</f>
        <v/>
      </c>
      <c r="I381" s="102">
        <f>+A381+H381/2</f>
        <v/>
      </c>
      <c r="J381" s="102">
        <f>IF(I381&lt;$B$1,17,19)</f>
        <v/>
      </c>
      <c r="K381" s="102">
        <f>+J381*I381</f>
        <v/>
      </c>
      <c r="L381" s="102">
        <f>IF(I381&lt;$B$1,0,9.81*(I381-$B$1))</f>
        <v/>
      </c>
      <c r="M381" s="105">
        <f>+K381-L381</f>
        <v/>
      </c>
      <c r="N381" s="105">
        <f>AVERAGE(B381:B382)*1000</f>
        <v/>
      </c>
      <c r="O381" s="105">
        <f>AVERAGE(G381:G382)</f>
        <v/>
      </c>
      <c r="P381" s="105">
        <f>AVERAGE(F381:F382)</f>
        <v/>
      </c>
      <c r="Q381" s="105">
        <f>AVERAGE(D381:D382)</f>
        <v/>
      </c>
      <c r="R381" s="106">
        <f>(O381-K381)/M381</f>
        <v/>
      </c>
      <c r="S381" s="105">
        <f>+P381/(O381-K381)*100</f>
        <v/>
      </c>
      <c r="T381" s="105">
        <f>+SQRT((3.47-LOG(R381))^2+(1.22+LOG(S381))^2)</f>
        <v/>
      </c>
      <c r="U381" s="39">
        <f>(IF(T381&lt;1.31, "gravelly sand to dense sand", IF(T381&lt;2.05, "sands", IF(T381&lt;2.6, "sand mixtures", IF(T381&lt;2.95, "silt mixtures", IF(T381&lt;3.6, "clays","organic clay"))))))</f>
        <v/>
      </c>
      <c r="V381" s="107">
        <f>DEGREES(ATAN(0.373*(LOG(O381/M381)+0.29)))</f>
        <v/>
      </c>
      <c r="W381" s="107">
        <f>17.6+11*LOG(R381)</f>
        <v/>
      </c>
      <c r="X381" s="107">
        <f>IF(N381/100&lt;20, 30,IF(N381/100&lt;40,30+5/20*(N381/100-20),IF(N381/100&lt;120, 35+5/80*(N381/100-40), IF(N381/100&lt;200, 40+5/80*(N381/100-120),45))))</f>
        <v/>
      </c>
    </row>
    <row r="382">
      <c r="A382" t="n">
        <v>7.58</v>
      </c>
      <c r="B382" t="n">
        <v>0.474</v>
      </c>
      <c r="C382" t="n">
        <v>7</v>
      </c>
      <c r="D382" t="n">
        <v>162</v>
      </c>
      <c r="E382" s="102" t="n">
        <v>0.8</v>
      </c>
      <c r="F382" s="102">
        <f>IF(C382=0,1,ABS(C382))</f>
        <v/>
      </c>
      <c r="G382" s="102">
        <f>+B382*1000+D382*(1-E382)</f>
        <v/>
      </c>
      <c r="H382" s="102">
        <f>+A383-A382</f>
        <v/>
      </c>
      <c r="I382" s="102">
        <f>+A382+H382/2</f>
        <v/>
      </c>
      <c r="J382" s="102">
        <f>IF(I382&lt;$B$1,17,19)</f>
        <v/>
      </c>
      <c r="K382" s="102">
        <f>+J382*I382</f>
        <v/>
      </c>
      <c r="L382" s="102">
        <f>IF(I382&lt;$B$1,0,9.81*(I382-$B$1))</f>
        <v/>
      </c>
      <c r="M382" s="105">
        <f>+K382-L382</f>
        <v/>
      </c>
      <c r="N382" s="105">
        <f>AVERAGE(B382:B383)*1000</f>
        <v/>
      </c>
      <c r="O382" s="105">
        <f>AVERAGE(G382:G383)</f>
        <v/>
      </c>
      <c r="P382" s="105">
        <f>AVERAGE(F382:F383)</f>
        <v/>
      </c>
      <c r="Q382" s="105">
        <f>AVERAGE(D382:D383)</f>
        <v/>
      </c>
      <c r="R382" s="106">
        <f>(O382-K382)/M382</f>
        <v/>
      </c>
      <c r="S382" s="105">
        <f>+P382/(O382-K382)*100</f>
        <v/>
      </c>
      <c r="T382" s="105">
        <f>+SQRT((3.47-LOG(R382))^2+(1.22+LOG(S382))^2)</f>
        <v/>
      </c>
      <c r="U382" s="39">
        <f>(IF(T382&lt;1.31, "gravelly sand to dense sand", IF(T382&lt;2.05, "sands", IF(T382&lt;2.6, "sand mixtures", IF(T382&lt;2.95, "silt mixtures", IF(T382&lt;3.6, "clays","organic clay"))))))</f>
        <v/>
      </c>
      <c r="V382" s="107">
        <f>DEGREES(ATAN(0.373*(LOG(O382/M382)+0.29)))</f>
        <v/>
      </c>
      <c r="W382" s="107">
        <f>17.6+11*LOG(R382)</f>
        <v/>
      </c>
      <c r="X382" s="107">
        <f>IF(N382/100&lt;20, 30,IF(N382/100&lt;40,30+5/20*(N382/100-20),IF(N382/100&lt;120, 35+5/80*(N382/100-40), IF(N382/100&lt;200, 40+5/80*(N382/100-120),45))))</f>
        <v/>
      </c>
    </row>
    <row r="383">
      <c r="A383" t="n">
        <v>7.6</v>
      </c>
      <c r="B383" t="n">
        <v>0.455</v>
      </c>
      <c r="C383" t="n">
        <v>7</v>
      </c>
      <c r="D383" t="n">
        <v>165</v>
      </c>
      <c r="E383" s="102" t="n">
        <v>0.8</v>
      </c>
      <c r="F383" s="102">
        <f>IF(C383=0,1,ABS(C383))</f>
        <v/>
      </c>
      <c r="G383" s="102">
        <f>+B383*1000+D383*(1-E383)</f>
        <v/>
      </c>
      <c r="H383" s="102">
        <f>+A384-A383</f>
        <v/>
      </c>
      <c r="I383" s="102">
        <f>+A383+H383/2</f>
        <v/>
      </c>
      <c r="J383" s="102">
        <f>IF(I383&lt;$B$1,17,19)</f>
        <v/>
      </c>
      <c r="K383" s="102">
        <f>+J383*I383</f>
        <v/>
      </c>
      <c r="L383" s="102">
        <f>IF(I383&lt;$B$1,0,9.81*(I383-$B$1))</f>
        <v/>
      </c>
      <c r="M383" s="105">
        <f>+K383-L383</f>
        <v/>
      </c>
      <c r="N383" s="105">
        <f>AVERAGE(B383:B384)*1000</f>
        <v/>
      </c>
      <c r="O383" s="105">
        <f>AVERAGE(G383:G384)</f>
        <v/>
      </c>
      <c r="P383" s="105">
        <f>AVERAGE(F383:F384)</f>
        <v/>
      </c>
      <c r="Q383" s="105">
        <f>AVERAGE(D383:D384)</f>
        <v/>
      </c>
      <c r="R383" s="106">
        <f>(O383-K383)/M383</f>
        <v/>
      </c>
      <c r="S383" s="105">
        <f>+P383/(O383-K383)*100</f>
        <v/>
      </c>
      <c r="T383" s="105">
        <f>+SQRT((3.47-LOG(R383))^2+(1.22+LOG(S383))^2)</f>
        <v/>
      </c>
      <c r="U383" s="39">
        <f>(IF(T383&lt;1.31, "gravelly sand to dense sand", IF(T383&lt;2.05, "sands", IF(T383&lt;2.6, "sand mixtures", IF(T383&lt;2.95, "silt mixtures", IF(T383&lt;3.6, "clays","organic clay"))))))</f>
        <v/>
      </c>
      <c r="V383" s="107">
        <f>DEGREES(ATAN(0.373*(LOG(O383/M383)+0.29)))</f>
        <v/>
      </c>
      <c r="W383" s="107">
        <f>17.6+11*LOG(R383)</f>
        <v/>
      </c>
      <c r="X383" s="107">
        <f>IF(N383/100&lt;20, 30,IF(N383/100&lt;40,30+5/20*(N383/100-20),IF(N383/100&lt;120, 35+5/80*(N383/100-40), IF(N383/100&lt;200, 40+5/80*(N383/100-120),45))))</f>
        <v/>
      </c>
    </row>
    <row r="384">
      <c r="A384" t="n">
        <v>7.62</v>
      </c>
      <c r="B384" t="n">
        <v>0.455</v>
      </c>
      <c r="C384" t="n">
        <v>7</v>
      </c>
      <c r="D384" t="n">
        <v>166</v>
      </c>
      <c r="E384" s="102" t="n">
        <v>0.8</v>
      </c>
      <c r="F384" s="102">
        <f>IF(C384=0,1,ABS(C384))</f>
        <v/>
      </c>
      <c r="G384" s="102">
        <f>+B384*1000+D384*(1-E384)</f>
        <v/>
      </c>
      <c r="H384" s="102">
        <f>+A385-A384</f>
        <v/>
      </c>
      <c r="I384" s="102">
        <f>+A384+H384/2</f>
        <v/>
      </c>
      <c r="J384" s="102">
        <f>IF(I384&lt;$B$1,17,19)</f>
        <v/>
      </c>
      <c r="K384" s="102">
        <f>+J384*I384</f>
        <v/>
      </c>
      <c r="L384" s="102">
        <f>IF(I384&lt;$B$1,0,9.81*(I384-$B$1))</f>
        <v/>
      </c>
      <c r="M384" s="105">
        <f>+K384-L384</f>
        <v/>
      </c>
      <c r="N384" s="105">
        <f>AVERAGE(B384:B385)*1000</f>
        <v/>
      </c>
      <c r="O384" s="105">
        <f>AVERAGE(G384:G385)</f>
        <v/>
      </c>
      <c r="P384" s="105">
        <f>AVERAGE(F384:F385)</f>
        <v/>
      </c>
      <c r="Q384" s="105">
        <f>AVERAGE(D384:D385)</f>
        <v/>
      </c>
      <c r="R384" s="106">
        <f>(O384-K384)/M384</f>
        <v/>
      </c>
      <c r="S384" s="105">
        <f>+P384/(O384-K384)*100</f>
        <v/>
      </c>
      <c r="T384" s="105">
        <f>+SQRT((3.47-LOG(R384))^2+(1.22+LOG(S384))^2)</f>
        <v/>
      </c>
      <c r="U384" s="39">
        <f>(IF(T384&lt;1.31, "gravelly sand to dense sand", IF(T384&lt;2.05, "sands", IF(T384&lt;2.6, "sand mixtures", IF(T384&lt;2.95, "silt mixtures", IF(T384&lt;3.6, "clays","organic clay"))))))</f>
        <v/>
      </c>
      <c r="V384" s="107">
        <f>DEGREES(ATAN(0.373*(LOG(O384/M384)+0.29)))</f>
        <v/>
      </c>
      <c r="W384" s="107">
        <f>17.6+11*LOG(R384)</f>
        <v/>
      </c>
      <c r="X384" s="107">
        <f>IF(N384/100&lt;20, 30,IF(N384/100&lt;40,30+5/20*(N384/100-20),IF(N384/100&lt;120, 35+5/80*(N384/100-40), IF(N384/100&lt;200, 40+5/80*(N384/100-120),45))))</f>
        <v/>
      </c>
    </row>
    <row r="385">
      <c r="A385" t="n">
        <v>7.64</v>
      </c>
      <c r="B385" t="n">
        <v>0.455</v>
      </c>
      <c r="C385" t="n">
        <v>7</v>
      </c>
      <c r="D385" t="n">
        <v>168</v>
      </c>
      <c r="E385" s="102" t="n">
        <v>0.8</v>
      </c>
      <c r="F385" s="102">
        <f>IF(C385=0,1,ABS(C385))</f>
        <v/>
      </c>
      <c r="G385" s="102">
        <f>+B385*1000+D385*(1-E385)</f>
        <v/>
      </c>
      <c r="H385" s="102">
        <f>+A386-A385</f>
        <v/>
      </c>
      <c r="I385" s="102">
        <f>+A385+H385/2</f>
        <v/>
      </c>
      <c r="J385" s="102">
        <f>IF(I385&lt;$B$1,17,19)</f>
        <v/>
      </c>
      <c r="K385" s="102">
        <f>+J385*I385</f>
        <v/>
      </c>
      <c r="L385" s="102">
        <f>IF(I385&lt;$B$1,0,9.81*(I385-$B$1))</f>
        <v/>
      </c>
      <c r="M385" s="105">
        <f>+K385-L385</f>
        <v/>
      </c>
      <c r="N385" s="105">
        <f>AVERAGE(B385:B386)*1000</f>
        <v/>
      </c>
      <c r="O385" s="105">
        <f>AVERAGE(G385:G386)</f>
        <v/>
      </c>
      <c r="P385" s="105">
        <f>AVERAGE(F385:F386)</f>
        <v/>
      </c>
      <c r="Q385" s="105">
        <f>AVERAGE(D385:D386)</f>
        <v/>
      </c>
      <c r="R385" s="106">
        <f>(O385-K385)/M385</f>
        <v/>
      </c>
      <c r="S385" s="105">
        <f>+P385/(O385-K385)*100</f>
        <v/>
      </c>
      <c r="T385" s="105">
        <f>+SQRT((3.47-LOG(R385))^2+(1.22+LOG(S385))^2)</f>
        <v/>
      </c>
      <c r="U385" s="39">
        <f>(IF(T385&lt;1.31, "gravelly sand to dense sand", IF(T385&lt;2.05, "sands", IF(T385&lt;2.6, "sand mixtures", IF(T385&lt;2.95, "silt mixtures", IF(T385&lt;3.6, "clays","organic clay"))))))</f>
        <v/>
      </c>
      <c r="V385" s="107">
        <f>DEGREES(ATAN(0.373*(LOG(O385/M385)+0.29)))</f>
        <v/>
      </c>
      <c r="W385" s="107">
        <f>17.6+11*LOG(R385)</f>
        <v/>
      </c>
      <c r="X385" s="107">
        <f>IF(N385/100&lt;20, 30,IF(N385/100&lt;40,30+5/20*(N385/100-20),IF(N385/100&lt;120, 35+5/80*(N385/100-40), IF(N385/100&lt;200, 40+5/80*(N385/100-120),45))))</f>
        <v/>
      </c>
    </row>
    <row r="386">
      <c r="A386" t="n">
        <v>7.66</v>
      </c>
      <c r="B386" t="n">
        <v>0.455</v>
      </c>
      <c r="C386" t="n">
        <v>7</v>
      </c>
      <c r="D386" t="n">
        <v>172</v>
      </c>
      <c r="E386" s="102" t="n">
        <v>0.8</v>
      </c>
      <c r="F386" s="102">
        <f>IF(C386=0,1,ABS(C386))</f>
        <v/>
      </c>
      <c r="G386" s="102">
        <f>+B386*1000+D386*(1-E386)</f>
        <v/>
      </c>
      <c r="H386" s="102">
        <f>+A387-A386</f>
        <v/>
      </c>
      <c r="I386" s="102">
        <f>+A386+H386/2</f>
        <v/>
      </c>
      <c r="J386" s="102">
        <f>IF(I386&lt;$B$1,17,19)</f>
        <v/>
      </c>
      <c r="K386" s="102">
        <f>+J386*I386</f>
        <v/>
      </c>
      <c r="L386" s="102">
        <f>IF(I386&lt;$B$1,0,9.81*(I386-$B$1))</f>
        <v/>
      </c>
      <c r="M386" s="105">
        <f>+K386-L386</f>
        <v/>
      </c>
      <c r="N386" s="105">
        <f>AVERAGE(B386:B387)*1000</f>
        <v/>
      </c>
      <c r="O386" s="105">
        <f>AVERAGE(G386:G387)</f>
        <v/>
      </c>
      <c r="P386" s="105">
        <f>AVERAGE(F386:F387)</f>
        <v/>
      </c>
      <c r="Q386" s="105">
        <f>AVERAGE(D386:D387)</f>
        <v/>
      </c>
      <c r="R386" s="106">
        <f>(O386-K386)/M386</f>
        <v/>
      </c>
      <c r="S386" s="105">
        <f>+P386/(O386-K386)*100</f>
        <v/>
      </c>
      <c r="T386" s="105">
        <f>+SQRT((3.47-LOG(R386))^2+(1.22+LOG(S386))^2)</f>
        <v/>
      </c>
      <c r="U386" s="39">
        <f>(IF(T386&lt;1.31, "gravelly sand to dense sand", IF(T386&lt;2.05, "sands", IF(T386&lt;2.6, "sand mixtures", IF(T386&lt;2.95, "silt mixtures", IF(T386&lt;3.6, "clays","organic clay"))))))</f>
        <v/>
      </c>
      <c r="V386" s="107">
        <f>DEGREES(ATAN(0.373*(LOG(O386/M386)+0.29)))</f>
        <v/>
      </c>
      <c r="W386" s="107">
        <f>17.6+11*LOG(R386)</f>
        <v/>
      </c>
      <c r="X386" s="107">
        <f>IF(N386/100&lt;20, 30,IF(N386/100&lt;40,30+5/20*(N386/100-20),IF(N386/100&lt;120, 35+5/80*(N386/100-40), IF(N386/100&lt;200, 40+5/80*(N386/100-120),45))))</f>
        <v/>
      </c>
    </row>
    <row r="387">
      <c r="A387" t="n">
        <v>7.68</v>
      </c>
      <c r="B387" t="n">
        <v>0.455</v>
      </c>
      <c r="C387" t="n">
        <v>7</v>
      </c>
      <c r="D387" t="n">
        <v>173</v>
      </c>
      <c r="E387" s="102" t="n">
        <v>0.8</v>
      </c>
      <c r="F387" s="102">
        <f>IF(C387=0,1,ABS(C387))</f>
        <v/>
      </c>
      <c r="G387" s="102">
        <f>+B387*1000+D387*(1-E387)</f>
        <v/>
      </c>
      <c r="H387" s="102">
        <f>+A388-A387</f>
        <v/>
      </c>
      <c r="I387" s="102">
        <f>+A387+H387/2</f>
        <v/>
      </c>
      <c r="J387" s="102">
        <f>IF(I387&lt;$B$1,17,19)</f>
        <v/>
      </c>
      <c r="K387" s="102">
        <f>+J387*I387</f>
        <v/>
      </c>
      <c r="L387" s="102">
        <f>IF(I387&lt;$B$1,0,9.81*(I387-$B$1))</f>
        <v/>
      </c>
      <c r="M387" s="105">
        <f>+K387-L387</f>
        <v/>
      </c>
      <c r="N387" s="105">
        <f>AVERAGE(B387:B388)*1000</f>
        <v/>
      </c>
      <c r="O387" s="105">
        <f>AVERAGE(G387:G388)</f>
        <v/>
      </c>
      <c r="P387" s="105">
        <f>AVERAGE(F387:F388)</f>
        <v/>
      </c>
      <c r="Q387" s="105">
        <f>AVERAGE(D387:D388)</f>
        <v/>
      </c>
      <c r="R387" s="106">
        <f>(O387-K387)/M387</f>
        <v/>
      </c>
      <c r="S387" s="105">
        <f>+P387/(O387-K387)*100</f>
        <v/>
      </c>
      <c r="T387" s="105">
        <f>+SQRT((3.47-LOG(R387))^2+(1.22+LOG(S387))^2)</f>
        <v/>
      </c>
      <c r="U387" s="39">
        <f>(IF(T387&lt;1.31, "gravelly sand to dense sand", IF(T387&lt;2.05, "sands", IF(T387&lt;2.6, "sand mixtures", IF(T387&lt;2.95, "silt mixtures", IF(T387&lt;3.6, "clays","organic clay"))))))</f>
        <v/>
      </c>
      <c r="V387" s="107">
        <f>DEGREES(ATAN(0.373*(LOG(O387/M387)+0.29)))</f>
        <v/>
      </c>
      <c r="W387" s="107">
        <f>17.6+11*LOG(R387)</f>
        <v/>
      </c>
      <c r="X387" s="107">
        <f>IF(N387/100&lt;20, 30,IF(N387/100&lt;40,30+5/20*(N387/100-20),IF(N387/100&lt;120, 35+5/80*(N387/100-40), IF(N387/100&lt;200, 40+5/80*(N387/100-120),45))))</f>
        <v/>
      </c>
    </row>
    <row r="388">
      <c r="A388" t="n">
        <v>7.7</v>
      </c>
      <c r="B388" t="n">
        <v>0.455</v>
      </c>
      <c r="C388" t="n">
        <v>7</v>
      </c>
      <c r="D388" t="n">
        <v>177</v>
      </c>
      <c r="E388" s="102" t="n">
        <v>0.8</v>
      </c>
      <c r="F388" s="102">
        <f>IF(C388=0,1,ABS(C388))</f>
        <v/>
      </c>
      <c r="G388" s="102">
        <f>+B388*1000+D388*(1-E388)</f>
        <v/>
      </c>
      <c r="H388" s="102">
        <f>+A389-A388</f>
        <v/>
      </c>
      <c r="I388" s="102">
        <f>+A388+H388/2</f>
        <v/>
      </c>
      <c r="J388" s="102">
        <f>IF(I388&lt;$B$1,17,19)</f>
        <v/>
      </c>
      <c r="K388" s="102">
        <f>+J388*I388</f>
        <v/>
      </c>
      <c r="L388" s="102">
        <f>IF(I388&lt;$B$1,0,9.81*(I388-$B$1))</f>
        <v/>
      </c>
      <c r="M388" s="105">
        <f>+K388-L388</f>
        <v/>
      </c>
      <c r="N388" s="105">
        <f>AVERAGE(B388:B389)*1000</f>
        <v/>
      </c>
      <c r="O388" s="105">
        <f>AVERAGE(G388:G389)</f>
        <v/>
      </c>
      <c r="P388" s="105">
        <f>AVERAGE(F388:F389)</f>
        <v/>
      </c>
      <c r="Q388" s="105">
        <f>AVERAGE(D388:D389)</f>
        <v/>
      </c>
      <c r="R388" s="106">
        <f>(O388-K388)/M388</f>
        <v/>
      </c>
      <c r="S388" s="105">
        <f>+P388/(O388-K388)*100</f>
        <v/>
      </c>
      <c r="T388" s="105">
        <f>+SQRT((3.47-LOG(R388))^2+(1.22+LOG(S388))^2)</f>
        <v/>
      </c>
      <c r="U388" s="39">
        <f>(IF(T388&lt;1.31, "gravelly sand to dense sand", IF(T388&lt;2.05, "sands", IF(T388&lt;2.6, "sand mixtures", IF(T388&lt;2.95, "silt mixtures", IF(T388&lt;3.6, "clays","organic clay"))))))</f>
        <v/>
      </c>
      <c r="V388" s="107">
        <f>DEGREES(ATAN(0.373*(LOG(O388/M388)+0.29)))</f>
        <v/>
      </c>
      <c r="W388" s="107">
        <f>17.6+11*LOG(R388)</f>
        <v/>
      </c>
      <c r="X388" s="107">
        <f>IF(N388/100&lt;20, 30,IF(N388/100&lt;40,30+5/20*(N388/100-20),IF(N388/100&lt;120, 35+5/80*(N388/100-40), IF(N388/100&lt;200, 40+5/80*(N388/100-120),45))))</f>
        <v/>
      </c>
    </row>
    <row r="389">
      <c r="A389" t="n">
        <v>7.72</v>
      </c>
      <c r="B389" t="n">
        <v>0.455</v>
      </c>
      <c r="C389" t="n">
        <v>7</v>
      </c>
      <c r="D389" t="n">
        <v>181</v>
      </c>
      <c r="E389" s="102" t="n">
        <v>0.8</v>
      </c>
      <c r="F389" s="102">
        <f>IF(C389=0,1,ABS(C389))</f>
        <v/>
      </c>
      <c r="G389" s="102">
        <f>+B389*1000+D389*(1-E389)</f>
        <v/>
      </c>
      <c r="H389" s="102">
        <f>+A390-A389</f>
        <v/>
      </c>
      <c r="I389" s="102">
        <f>+A389+H389/2</f>
        <v/>
      </c>
      <c r="J389" s="102">
        <f>IF(I389&lt;$B$1,17,19)</f>
        <v/>
      </c>
      <c r="K389" s="102">
        <f>+J389*I389</f>
        <v/>
      </c>
      <c r="L389" s="102">
        <f>IF(I389&lt;$B$1,0,9.81*(I389-$B$1))</f>
        <v/>
      </c>
      <c r="M389" s="105">
        <f>+K389-L389</f>
        <v/>
      </c>
      <c r="N389" s="105">
        <f>AVERAGE(B389:B390)*1000</f>
        <v/>
      </c>
      <c r="O389" s="105">
        <f>AVERAGE(G389:G390)</f>
        <v/>
      </c>
      <c r="P389" s="105">
        <f>AVERAGE(F389:F390)</f>
        <v/>
      </c>
      <c r="Q389" s="105">
        <f>AVERAGE(D389:D390)</f>
        <v/>
      </c>
      <c r="R389" s="106">
        <f>(O389-K389)/M389</f>
        <v/>
      </c>
      <c r="S389" s="105">
        <f>+P389/(O389-K389)*100</f>
        <v/>
      </c>
      <c r="T389" s="105">
        <f>+SQRT((3.47-LOG(R389))^2+(1.22+LOG(S389))^2)</f>
        <v/>
      </c>
      <c r="U389" s="39">
        <f>(IF(T389&lt;1.31, "gravelly sand to dense sand", IF(T389&lt;2.05, "sands", IF(T389&lt;2.6, "sand mixtures", IF(T389&lt;2.95, "silt mixtures", IF(T389&lt;3.6, "clays","organic clay"))))))</f>
        <v/>
      </c>
      <c r="V389" s="107">
        <f>DEGREES(ATAN(0.373*(LOG(O389/M389)+0.29)))</f>
        <v/>
      </c>
      <c r="W389" s="107">
        <f>17.6+11*LOG(R389)</f>
        <v/>
      </c>
      <c r="X389" s="107">
        <f>IF(N389/100&lt;20, 30,IF(N389/100&lt;40,30+5/20*(N389/100-20),IF(N389/100&lt;120, 35+5/80*(N389/100-40), IF(N389/100&lt;200, 40+5/80*(N389/100-120),45))))</f>
        <v/>
      </c>
    </row>
    <row r="390">
      <c r="A390" t="n">
        <v>7.74</v>
      </c>
      <c r="B390" t="n">
        <v>0.474</v>
      </c>
      <c r="C390" t="n">
        <v>8</v>
      </c>
      <c r="D390" t="n">
        <v>183</v>
      </c>
      <c r="E390" s="102" t="n">
        <v>0.8</v>
      </c>
      <c r="F390" s="102">
        <f>IF(C390=0,1,ABS(C390))</f>
        <v/>
      </c>
      <c r="G390" s="102">
        <f>+B390*1000+D390*(1-E390)</f>
        <v/>
      </c>
      <c r="H390" s="102">
        <f>+A391-A390</f>
        <v/>
      </c>
      <c r="I390" s="102">
        <f>+A390+H390/2</f>
        <v/>
      </c>
      <c r="J390" s="102">
        <f>IF(I390&lt;$B$1,17,19)</f>
        <v/>
      </c>
      <c r="K390" s="102">
        <f>+J390*I390</f>
        <v/>
      </c>
      <c r="L390" s="102">
        <f>IF(I390&lt;$B$1,0,9.81*(I390-$B$1))</f>
        <v/>
      </c>
      <c r="M390" s="105">
        <f>+K390-L390</f>
        <v/>
      </c>
      <c r="N390" s="105">
        <f>AVERAGE(B390:B391)*1000</f>
        <v/>
      </c>
      <c r="O390" s="105">
        <f>AVERAGE(G390:G391)</f>
        <v/>
      </c>
      <c r="P390" s="105">
        <f>AVERAGE(F390:F391)</f>
        <v/>
      </c>
      <c r="Q390" s="105">
        <f>AVERAGE(D390:D391)</f>
        <v/>
      </c>
      <c r="R390" s="106">
        <f>(O390-K390)/M390</f>
        <v/>
      </c>
      <c r="S390" s="105">
        <f>+P390/(O390-K390)*100</f>
        <v/>
      </c>
      <c r="T390" s="105">
        <f>+SQRT((3.47-LOG(R390))^2+(1.22+LOG(S390))^2)</f>
        <v/>
      </c>
      <c r="U390" s="39">
        <f>(IF(T390&lt;1.31, "gravelly sand to dense sand", IF(T390&lt;2.05, "sands", IF(T390&lt;2.6, "sand mixtures", IF(T390&lt;2.95, "silt mixtures", IF(T390&lt;3.6, "clays","organic clay"))))))</f>
        <v/>
      </c>
      <c r="V390" s="107">
        <f>DEGREES(ATAN(0.373*(LOG(O390/M390)+0.29)))</f>
        <v/>
      </c>
      <c r="W390" s="107">
        <f>17.6+11*LOG(R390)</f>
        <v/>
      </c>
      <c r="X390" s="107">
        <f>IF(N390/100&lt;20, 30,IF(N390/100&lt;40,30+5/20*(N390/100-20),IF(N390/100&lt;120, 35+5/80*(N390/100-40), IF(N390/100&lt;200, 40+5/80*(N390/100-120),45))))</f>
        <v/>
      </c>
    </row>
    <row r="391">
      <c r="A391" t="n">
        <v>7.76</v>
      </c>
      <c r="B391" t="n">
        <v>0.493</v>
      </c>
      <c r="C391" t="n">
        <v>8</v>
      </c>
      <c r="D391" t="n">
        <v>186</v>
      </c>
      <c r="E391" s="102" t="n">
        <v>0.8</v>
      </c>
      <c r="F391" s="102">
        <f>IF(C391=0,1,ABS(C391))</f>
        <v/>
      </c>
      <c r="G391" s="102">
        <f>+B391*1000+D391*(1-E391)</f>
        <v/>
      </c>
      <c r="H391" s="102">
        <f>+A392-A391</f>
        <v/>
      </c>
      <c r="I391" s="102">
        <f>+A391+H391/2</f>
        <v/>
      </c>
      <c r="J391" s="102">
        <f>IF(I391&lt;$B$1,17,19)</f>
        <v/>
      </c>
      <c r="K391" s="102">
        <f>+J391*I391</f>
        <v/>
      </c>
      <c r="L391" s="102">
        <f>IF(I391&lt;$B$1,0,9.81*(I391-$B$1))</f>
        <v/>
      </c>
      <c r="M391" s="105">
        <f>+K391-L391</f>
        <v/>
      </c>
      <c r="N391" s="105">
        <f>AVERAGE(B391:B392)*1000</f>
        <v/>
      </c>
      <c r="O391" s="105">
        <f>AVERAGE(G391:G392)</f>
        <v/>
      </c>
      <c r="P391" s="105">
        <f>AVERAGE(F391:F392)</f>
        <v/>
      </c>
      <c r="Q391" s="105">
        <f>AVERAGE(D391:D392)</f>
        <v/>
      </c>
      <c r="R391" s="106">
        <f>(O391-K391)/M391</f>
        <v/>
      </c>
      <c r="S391" s="105">
        <f>+P391/(O391-K391)*100</f>
        <v/>
      </c>
      <c r="T391" s="105">
        <f>+SQRT((3.47-LOG(R391))^2+(1.22+LOG(S391))^2)</f>
        <v/>
      </c>
      <c r="U391" s="39">
        <f>(IF(T391&lt;1.31, "gravelly sand to dense sand", IF(T391&lt;2.05, "sands", IF(T391&lt;2.6, "sand mixtures", IF(T391&lt;2.95, "silt mixtures", IF(T391&lt;3.6, "clays","organic clay"))))))</f>
        <v/>
      </c>
      <c r="V391" s="107">
        <f>DEGREES(ATAN(0.373*(LOG(O391/M391)+0.29)))</f>
        <v/>
      </c>
      <c r="W391" s="107">
        <f>17.6+11*LOG(R391)</f>
        <v/>
      </c>
      <c r="X391" s="107">
        <f>IF(N391/100&lt;20, 30,IF(N391/100&lt;40,30+5/20*(N391/100-20),IF(N391/100&lt;120, 35+5/80*(N391/100-40), IF(N391/100&lt;200, 40+5/80*(N391/100-120),45))))</f>
        <v/>
      </c>
    </row>
    <row r="392">
      <c r="A392" t="n">
        <v>7.78</v>
      </c>
      <c r="B392" t="n">
        <v>0.493</v>
      </c>
      <c r="C392" t="n">
        <v>7</v>
      </c>
      <c r="D392" t="n">
        <v>192</v>
      </c>
      <c r="E392" s="102" t="n">
        <v>0.8</v>
      </c>
      <c r="F392" s="102">
        <f>IF(C392=0,1,ABS(C392))</f>
        <v/>
      </c>
      <c r="G392" s="102">
        <f>+B392*1000+D392*(1-E392)</f>
        <v/>
      </c>
      <c r="H392" s="102">
        <f>+A393-A392</f>
        <v/>
      </c>
      <c r="I392" s="102">
        <f>+A392+H392/2</f>
        <v/>
      </c>
      <c r="J392" s="102">
        <f>IF(I392&lt;$B$1,17,19)</f>
        <v/>
      </c>
      <c r="K392" s="102">
        <f>+J392*I392</f>
        <v/>
      </c>
      <c r="L392" s="102">
        <f>IF(I392&lt;$B$1,0,9.81*(I392-$B$1))</f>
        <v/>
      </c>
      <c r="M392" s="105">
        <f>+K392-L392</f>
        <v/>
      </c>
      <c r="N392" s="105">
        <f>AVERAGE(B392:B393)*1000</f>
        <v/>
      </c>
      <c r="O392" s="105">
        <f>AVERAGE(G392:G393)</f>
        <v/>
      </c>
      <c r="P392" s="105">
        <f>AVERAGE(F392:F393)</f>
        <v/>
      </c>
      <c r="Q392" s="105">
        <f>AVERAGE(D392:D393)</f>
        <v/>
      </c>
      <c r="R392" s="106">
        <f>(O392-K392)/M392</f>
        <v/>
      </c>
      <c r="S392" s="105">
        <f>+P392/(O392-K392)*100</f>
        <v/>
      </c>
      <c r="T392" s="105">
        <f>+SQRT((3.47-LOG(R392))^2+(1.22+LOG(S392))^2)</f>
        <v/>
      </c>
      <c r="U392" s="39">
        <f>(IF(T392&lt;1.31, "gravelly sand to dense sand", IF(T392&lt;2.05, "sands", IF(T392&lt;2.6, "sand mixtures", IF(T392&lt;2.95, "silt mixtures", IF(T392&lt;3.6, "clays","organic clay"))))))</f>
        <v/>
      </c>
      <c r="V392" s="107">
        <f>DEGREES(ATAN(0.373*(LOG(O392/M392)+0.29)))</f>
        <v/>
      </c>
      <c r="W392" s="107">
        <f>17.6+11*LOG(R392)</f>
        <v/>
      </c>
      <c r="X392" s="107">
        <f>IF(N392/100&lt;20, 30,IF(N392/100&lt;40,30+5/20*(N392/100-20),IF(N392/100&lt;120, 35+5/80*(N392/100-40), IF(N392/100&lt;200, 40+5/80*(N392/100-120),45))))</f>
        <v/>
      </c>
    </row>
    <row r="393">
      <c r="A393" t="n">
        <v>7.8</v>
      </c>
      <c r="B393" t="n">
        <v>0.493</v>
      </c>
      <c r="C393" t="n">
        <v>7</v>
      </c>
      <c r="D393" t="n">
        <v>195</v>
      </c>
      <c r="E393" s="102" t="n">
        <v>0.8</v>
      </c>
      <c r="F393" s="102">
        <f>IF(C393=0,1,ABS(C393))</f>
        <v/>
      </c>
      <c r="G393" s="102">
        <f>+B393*1000+D393*(1-E393)</f>
        <v/>
      </c>
      <c r="H393" s="102">
        <f>+A394-A393</f>
        <v/>
      </c>
      <c r="I393" s="102">
        <f>+A393+H393/2</f>
        <v/>
      </c>
      <c r="J393" s="102">
        <f>IF(I393&lt;$B$1,17,19)</f>
        <v/>
      </c>
      <c r="K393" s="102">
        <f>+J393*I393</f>
        <v/>
      </c>
      <c r="L393" s="102">
        <f>IF(I393&lt;$B$1,0,9.81*(I393-$B$1))</f>
        <v/>
      </c>
      <c r="M393" s="105">
        <f>+K393-L393</f>
        <v/>
      </c>
      <c r="N393" s="105">
        <f>AVERAGE(B393:B394)*1000</f>
        <v/>
      </c>
      <c r="O393" s="105">
        <f>AVERAGE(G393:G394)</f>
        <v/>
      </c>
      <c r="P393" s="105">
        <f>AVERAGE(F393:F394)</f>
        <v/>
      </c>
      <c r="Q393" s="105">
        <f>AVERAGE(D393:D394)</f>
        <v/>
      </c>
      <c r="R393" s="106">
        <f>(O393-K393)/M393</f>
        <v/>
      </c>
      <c r="S393" s="105">
        <f>+P393/(O393-K393)*100</f>
        <v/>
      </c>
      <c r="T393" s="105">
        <f>+SQRT((3.47-LOG(R393))^2+(1.22+LOG(S393))^2)</f>
        <v/>
      </c>
      <c r="U393" s="39">
        <f>(IF(T393&lt;1.31, "gravelly sand to dense sand", IF(T393&lt;2.05, "sands", IF(T393&lt;2.6, "sand mixtures", IF(T393&lt;2.95, "silt mixtures", IF(T393&lt;3.6, "clays","organic clay"))))))</f>
        <v/>
      </c>
      <c r="V393" s="107">
        <f>DEGREES(ATAN(0.373*(LOG(O393/M393)+0.29)))</f>
        <v/>
      </c>
      <c r="W393" s="107">
        <f>17.6+11*LOG(R393)</f>
        <v/>
      </c>
      <c r="X393" s="107">
        <f>IF(N393/100&lt;20, 30,IF(N393/100&lt;40,30+5/20*(N393/100-20),IF(N393/100&lt;120, 35+5/80*(N393/100-40), IF(N393/100&lt;200, 40+5/80*(N393/100-120),45))))</f>
        <v/>
      </c>
    </row>
    <row r="394">
      <c r="A394" t="n">
        <v>7.82</v>
      </c>
      <c r="B394" t="n">
        <v>0.511</v>
      </c>
      <c r="C394" t="n">
        <v>8</v>
      </c>
      <c r="D394" t="n">
        <v>196</v>
      </c>
      <c r="E394" s="102" t="n">
        <v>0.8</v>
      </c>
      <c r="F394" s="102">
        <f>IF(C394=0,1,ABS(C394))</f>
        <v/>
      </c>
      <c r="G394" s="102">
        <f>+B394*1000+D394*(1-E394)</f>
        <v/>
      </c>
      <c r="H394" s="102">
        <f>+A395-A394</f>
        <v/>
      </c>
      <c r="I394" s="102">
        <f>+A394+H394/2</f>
        <v/>
      </c>
      <c r="J394" s="102">
        <f>IF(I394&lt;$B$1,17,19)</f>
        <v/>
      </c>
      <c r="K394" s="102">
        <f>+J394*I394</f>
        <v/>
      </c>
      <c r="L394" s="102">
        <f>IF(I394&lt;$B$1,0,9.81*(I394-$B$1))</f>
        <v/>
      </c>
      <c r="M394" s="105">
        <f>+K394-L394</f>
        <v/>
      </c>
      <c r="N394" s="105">
        <f>AVERAGE(B394:B395)*1000</f>
        <v/>
      </c>
      <c r="O394" s="105">
        <f>AVERAGE(G394:G395)</f>
        <v/>
      </c>
      <c r="P394" s="105">
        <f>AVERAGE(F394:F395)</f>
        <v/>
      </c>
      <c r="Q394" s="105">
        <f>AVERAGE(D394:D395)</f>
        <v/>
      </c>
      <c r="R394" s="106">
        <f>(O394-K394)/M394</f>
        <v/>
      </c>
      <c r="S394" s="105">
        <f>+P394/(O394-K394)*100</f>
        <v/>
      </c>
      <c r="T394" s="105">
        <f>+SQRT((3.47-LOG(R394))^2+(1.22+LOG(S394))^2)</f>
        <v/>
      </c>
      <c r="U394" s="39">
        <f>(IF(T394&lt;1.31, "gravelly sand to dense sand", IF(T394&lt;2.05, "sands", IF(T394&lt;2.6, "sand mixtures", IF(T394&lt;2.95, "silt mixtures", IF(T394&lt;3.6, "clays","organic clay"))))))</f>
        <v/>
      </c>
      <c r="V394" s="107">
        <f>DEGREES(ATAN(0.373*(LOG(O394/M394)+0.29)))</f>
        <v/>
      </c>
      <c r="W394" s="107">
        <f>17.6+11*LOG(R394)</f>
        <v/>
      </c>
      <c r="X394" s="107">
        <f>IF(N394/100&lt;20, 30,IF(N394/100&lt;40,30+5/20*(N394/100-20),IF(N394/100&lt;120, 35+5/80*(N394/100-40), IF(N394/100&lt;200, 40+5/80*(N394/100-120),45))))</f>
        <v/>
      </c>
    </row>
    <row r="395">
      <c r="A395" t="n">
        <v>7.84</v>
      </c>
      <c r="B395" t="n">
        <v>0.511</v>
      </c>
      <c r="C395" t="n">
        <v>9</v>
      </c>
      <c r="D395" t="n">
        <v>201</v>
      </c>
      <c r="E395" s="102" t="n">
        <v>0.8</v>
      </c>
      <c r="F395" s="102">
        <f>IF(C395=0,1,ABS(C395))</f>
        <v/>
      </c>
      <c r="G395" s="102">
        <f>+B395*1000+D395*(1-E395)</f>
        <v/>
      </c>
      <c r="H395" s="102">
        <f>+A396-A395</f>
        <v/>
      </c>
      <c r="I395" s="102">
        <f>+A395+H395/2</f>
        <v/>
      </c>
      <c r="J395" s="102">
        <f>IF(I395&lt;$B$1,17,19)</f>
        <v/>
      </c>
      <c r="K395" s="102">
        <f>+J395*I395</f>
        <v/>
      </c>
      <c r="L395" s="102">
        <f>IF(I395&lt;$B$1,0,9.81*(I395-$B$1))</f>
        <v/>
      </c>
      <c r="M395" s="105">
        <f>+K395-L395</f>
        <v/>
      </c>
      <c r="N395" s="105">
        <f>AVERAGE(B395:B396)*1000</f>
        <v/>
      </c>
      <c r="O395" s="105">
        <f>AVERAGE(G395:G396)</f>
        <v/>
      </c>
      <c r="P395" s="105">
        <f>AVERAGE(F395:F396)</f>
        <v/>
      </c>
      <c r="Q395" s="105">
        <f>AVERAGE(D395:D396)</f>
        <v/>
      </c>
      <c r="R395" s="106">
        <f>(O395-K395)/M395</f>
        <v/>
      </c>
      <c r="S395" s="105">
        <f>+P395/(O395-K395)*100</f>
        <v/>
      </c>
      <c r="T395" s="105">
        <f>+SQRT((3.47-LOG(R395))^2+(1.22+LOG(S395))^2)</f>
        <v/>
      </c>
      <c r="U395" s="39">
        <f>(IF(T395&lt;1.31, "gravelly sand to dense sand", IF(T395&lt;2.05, "sands", IF(T395&lt;2.6, "sand mixtures", IF(T395&lt;2.95, "silt mixtures", IF(T395&lt;3.6, "clays","organic clay"))))))</f>
        <v/>
      </c>
      <c r="V395" s="107">
        <f>DEGREES(ATAN(0.373*(LOG(O395/M395)+0.29)))</f>
        <v/>
      </c>
      <c r="W395" s="107">
        <f>17.6+11*LOG(R395)</f>
        <v/>
      </c>
      <c r="X395" s="107">
        <f>IF(N395/100&lt;20, 30,IF(N395/100&lt;40,30+5/20*(N395/100-20),IF(N395/100&lt;120, 35+5/80*(N395/100-40), IF(N395/100&lt;200, 40+5/80*(N395/100-120),45))))</f>
        <v/>
      </c>
    </row>
    <row r="396">
      <c r="A396" t="n">
        <v>7.86</v>
      </c>
      <c r="B396" t="n">
        <v>0.511</v>
      </c>
      <c r="C396" t="n">
        <v>9</v>
      </c>
      <c r="D396" t="n">
        <v>204</v>
      </c>
      <c r="E396" s="102" t="n">
        <v>0.8</v>
      </c>
      <c r="F396" s="102">
        <f>IF(C396=0,1,ABS(C396))</f>
        <v/>
      </c>
      <c r="G396" s="102">
        <f>+B396*1000+D396*(1-E396)</f>
        <v/>
      </c>
      <c r="H396" s="102">
        <f>+A397-A396</f>
        <v/>
      </c>
      <c r="I396" s="102">
        <f>+A396+H396/2</f>
        <v/>
      </c>
      <c r="J396" s="102">
        <f>IF(I396&lt;$B$1,17,19)</f>
        <v/>
      </c>
      <c r="K396" s="102">
        <f>+J396*I396</f>
        <v/>
      </c>
      <c r="L396" s="102">
        <f>IF(I396&lt;$B$1,0,9.81*(I396-$B$1))</f>
        <v/>
      </c>
      <c r="M396" s="105">
        <f>+K396-L396</f>
        <v/>
      </c>
      <c r="N396" s="105">
        <f>AVERAGE(B396:B397)*1000</f>
        <v/>
      </c>
      <c r="O396" s="105">
        <f>AVERAGE(G396:G397)</f>
        <v/>
      </c>
      <c r="P396" s="105">
        <f>AVERAGE(F396:F397)</f>
        <v/>
      </c>
      <c r="Q396" s="105">
        <f>AVERAGE(D396:D397)</f>
        <v/>
      </c>
      <c r="R396" s="106">
        <f>(O396-K396)/M396</f>
        <v/>
      </c>
      <c r="S396" s="105">
        <f>+P396/(O396-K396)*100</f>
        <v/>
      </c>
      <c r="T396" s="105">
        <f>+SQRT((3.47-LOG(R396))^2+(1.22+LOG(S396))^2)</f>
        <v/>
      </c>
      <c r="U396" s="39">
        <f>(IF(T396&lt;1.31, "gravelly sand to dense sand", IF(T396&lt;2.05, "sands", IF(T396&lt;2.6, "sand mixtures", IF(T396&lt;2.95, "silt mixtures", IF(T396&lt;3.6, "clays","organic clay"))))))</f>
        <v/>
      </c>
      <c r="V396" s="107">
        <f>DEGREES(ATAN(0.373*(LOG(O396/M396)+0.29)))</f>
        <v/>
      </c>
      <c r="W396" s="107">
        <f>17.6+11*LOG(R396)</f>
        <v/>
      </c>
      <c r="X396" s="107">
        <f>IF(N396/100&lt;20, 30,IF(N396/100&lt;40,30+5/20*(N396/100-20),IF(N396/100&lt;120, 35+5/80*(N396/100-40), IF(N396/100&lt;200, 40+5/80*(N396/100-120),45))))</f>
        <v/>
      </c>
    </row>
    <row r="397">
      <c r="A397" t="n">
        <v>7.88</v>
      </c>
      <c r="B397" t="n">
        <v>0.5679999999999999</v>
      </c>
      <c r="C397" t="n">
        <v>9</v>
      </c>
      <c r="D397" t="n">
        <v>209</v>
      </c>
      <c r="E397" s="102" t="n">
        <v>0.8</v>
      </c>
      <c r="F397" s="102">
        <f>IF(C397=0,1,ABS(C397))</f>
        <v/>
      </c>
      <c r="G397" s="102">
        <f>+B397*1000+D397*(1-E397)</f>
        <v/>
      </c>
      <c r="H397" s="102">
        <f>+A398-A397</f>
        <v/>
      </c>
      <c r="I397" s="102">
        <f>+A397+H397/2</f>
        <v/>
      </c>
      <c r="J397" s="102">
        <f>IF(I397&lt;$B$1,17,19)</f>
        <v/>
      </c>
      <c r="K397" s="102">
        <f>+J397*I397</f>
        <v/>
      </c>
      <c r="L397" s="102">
        <f>IF(I397&lt;$B$1,0,9.81*(I397-$B$1))</f>
        <v/>
      </c>
      <c r="M397" s="105">
        <f>+K397-L397</f>
        <v/>
      </c>
      <c r="N397" s="105">
        <f>AVERAGE(B397:B398)*1000</f>
        <v/>
      </c>
      <c r="O397" s="105">
        <f>AVERAGE(G397:G398)</f>
        <v/>
      </c>
      <c r="P397" s="105">
        <f>AVERAGE(F397:F398)</f>
        <v/>
      </c>
      <c r="Q397" s="105">
        <f>AVERAGE(D397:D398)</f>
        <v/>
      </c>
      <c r="R397" s="106">
        <f>(O397-K397)/M397</f>
        <v/>
      </c>
      <c r="S397" s="105">
        <f>+P397/(O397-K397)*100</f>
        <v/>
      </c>
      <c r="T397" s="105">
        <f>+SQRT((3.47-LOG(R397))^2+(1.22+LOG(S397))^2)</f>
        <v/>
      </c>
      <c r="U397" s="39">
        <f>(IF(T397&lt;1.31, "gravelly sand to dense sand", IF(T397&lt;2.05, "sands", IF(T397&lt;2.6, "sand mixtures", IF(T397&lt;2.95, "silt mixtures", IF(T397&lt;3.6, "clays","organic clay"))))))</f>
        <v/>
      </c>
      <c r="V397" s="107">
        <f>DEGREES(ATAN(0.373*(LOG(O397/M397)+0.29)))</f>
        <v/>
      </c>
      <c r="W397" s="107">
        <f>17.6+11*LOG(R397)</f>
        <v/>
      </c>
      <c r="X397" s="107">
        <f>IF(N397/100&lt;20, 30,IF(N397/100&lt;40,30+5/20*(N397/100-20),IF(N397/100&lt;120, 35+5/80*(N397/100-40), IF(N397/100&lt;200, 40+5/80*(N397/100-120),45))))</f>
        <v/>
      </c>
    </row>
    <row r="398">
      <c r="A398" t="n">
        <v>7.9</v>
      </c>
      <c r="B398" t="n">
        <v>0.644</v>
      </c>
      <c r="C398" t="n">
        <v>8</v>
      </c>
      <c r="D398" t="n">
        <v>250</v>
      </c>
      <c r="E398" s="102" t="n">
        <v>0.8</v>
      </c>
      <c r="F398" s="102">
        <f>IF(C398=0,1,ABS(C398))</f>
        <v/>
      </c>
      <c r="G398" s="102">
        <f>+B398*1000+D398*(1-E398)</f>
        <v/>
      </c>
      <c r="H398" s="102">
        <f>+A399-A398</f>
        <v/>
      </c>
      <c r="I398" s="102">
        <f>+A398+H398/2</f>
        <v/>
      </c>
      <c r="J398" s="102">
        <f>IF(I398&lt;$B$1,17,19)</f>
        <v/>
      </c>
      <c r="K398" s="102">
        <f>+J398*I398</f>
        <v/>
      </c>
      <c r="L398" s="102">
        <f>IF(I398&lt;$B$1,0,9.81*(I398-$B$1))</f>
        <v/>
      </c>
      <c r="M398" s="105">
        <f>+K398-L398</f>
        <v/>
      </c>
      <c r="N398" s="105">
        <f>AVERAGE(B398:B399)*1000</f>
        <v/>
      </c>
      <c r="O398" s="105">
        <f>AVERAGE(G398:G399)</f>
        <v/>
      </c>
      <c r="P398" s="105">
        <f>AVERAGE(F398:F399)</f>
        <v/>
      </c>
      <c r="Q398" s="105">
        <f>AVERAGE(D398:D399)</f>
        <v/>
      </c>
      <c r="R398" s="106">
        <f>(O398-K398)/M398</f>
        <v/>
      </c>
      <c r="S398" s="105">
        <f>+P398/(O398-K398)*100</f>
        <v/>
      </c>
      <c r="T398" s="105">
        <f>+SQRT((3.47-LOG(R398))^2+(1.22+LOG(S398))^2)</f>
        <v/>
      </c>
      <c r="U398" s="39">
        <f>(IF(T398&lt;1.31, "gravelly sand to dense sand", IF(T398&lt;2.05, "sands", IF(T398&lt;2.6, "sand mixtures", IF(T398&lt;2.95, "silt mixtures", IF(T398&lt;3.6, "clays","organic clay"))))))</f>
        <v/>
      </c>
      <c r="V398" s="107">
        <f>DEGREES(ATAN(0.373*(LOG(O398/M398)+0.29)))</f>
        <v/>
      </c>
      <c r="W398" s="107">
        <f>17.6+11*LOG(R398)</f>
        <v/>
      </c>
      <c r="X398" s="107">
        <f>IF(N398/100&lt;20, 30,IF(N398/100&lt;40,30+5/20*(N398/100-20),IF(N398/100&lt;120, 35+5/80*(N398/100-40), IF(N398/100&lt;200, 40+5/80*(N398/100-120),45))))</f>
        <v/>
      </c>
    </row>
    <row r="399">
      <c r="A399" t="n">
        <v>7.92</v>
      </c>
      <c r="B399" t="n">
        <v>0.871</v>
      </c>
      <c r="C399" t="n">
        <v>6</v>
      </c>
      <c r="D399" t="n">
        <v>278</v>
      </c>
      <c r="E399" s="102" t="n">
        <v>0.8</v>
      </c>
      <c r="F399" s="102">
        <f>IF(C399=0,1,ABS(C399))</f>
        <v/>
      </c>
      <c r="G399" s="102">
        <f>+B399*1000+D399*(1-E399)</f>
        <v/>
      </c>
      <c r="H399" s="102">
        <f>+A400-A399</f>
        <v/>
      </c>
      <c r="I399" s="102">
        <f>+A399+H399/2</f>
        <v/>
      </c>
      <c r="J399" s="102">
        <f>IF(I399&lt;$B$1,17,19)</f>
        <v/>
      </c>
      <c r="K399" s="102">
        <f>+J399*I399</f>
        <v/>
      </c>
      <c r="L399" s="102">
        <f>IF(I399&lt;$B$1,0,9.81*(I399-$B$1))</f>
        <v/>
      </c>
      <c r="M399" s="105">
        <f>+K399-L399</f>
        <v/>
      </c>
      <c r="N399" s="105">
        <f>AVERAGE(B399:B400)*1000</f>
        <v/>
      </c>
      <c r="O399" s="105">
        <f>AVERAGE(G399:G400)</f>
        <v/>
      </c>
      <c r="P399" s="105">
        <f>AVERAGE(F399:F400)</f>
        <v/>
      </c>
      <c r="Q399" s="105">
        <f>AVERAGE(D399:D400)</f>
        <v/>
      </c>
      <c r="R399" s="106">
        <f>(O399-K399)/M399</f>
        <v/>
      </c>
      <c r="S399" s="105">
        <f>+P399/(O399-K399)*100</f>
        <v/>
      </c>
      <c r="T399" s="105">
        <f>+SQRT((3.47-LOG(R399))^2+(1.22+LOG(S399))^2)</f>
        <v/>
      </c>
      <c r="U399" s="39">
        <f>(IF(T399&lt;1.31, "gravelly sand to dense sand", IF(T399&lt;2.05, "sands", IF(T399&lt;2.6, "sand mixtures", IF(T399&lt;2.95, "silt mixtures", IF(T399&lt;3.6, "clays","organic clay"))))))</f>
        <v/>
      </c>
      <c r="V399" s="107">
        <f>DEGREES(ATAN(0.373*(LOG(O399/M399)+0.29)))</f>
        <v/>
      </c>
      <c r="W399" s="107">
        <f>17.6+11*LOG(R399)</f>
        <v/>
      </c>
      <c r="X399" s="107">
        <f>IF(N399/100&lt;20, 30,IF(N399/100&lt;40,30+5/20*(N399/100-20),IF(N399/100&lt;120, 35+5/80*(N399/100-40), IF(N399/100&lt;200, 40+5/80*(N399/100-120),45))))</f>
        <v/>
      </c>
    </row>
    <row r="400">
      <c r="A400" t="n">
        <v>7.94</v>
      </c>
      <c r="B400" t="n">
        <v>1.951</v>
      </c>
      <c r="C400" t="n">
        <v>11</v>
      </c>
      <c r="D400" t="n">
        <v>191</v>
      </c>
      <c r="E400" s="102" t="n">
        <v>0.8</v>
      </c>
      <c r="F400" s="102">
        <f>IF(C400=0,1,ABS(C400))</f>
        <v/>
      </c>
      <c r="G400" s="102">
        <f>+B400*1000+D400*(1-E400)</f>
        <v/>
      </c>
      <c r="H400" s="102">
        <f>+A401-A400</f>
        <v/>
      </c>
      <c r="I400" s="102">
        <f>+A400+H400/2</f>
        <v/>
      </c>
      <c r="J400" s="102">
        <f>IF(I400&lt;$B$1,17,19)</f>
        <v/>
      </c>
      <c r="K400" s="102">
        <f>+J400*I400</f>
        <v/>
      </c>
      <c r="L400" s="102">
        <f>IF(I400&lt;$B$1,0,9.81*(I400-$B$1))</f>
        <v/>
      </c>
      <c r="M400" s="105">
        <f>+K400-L400</f>
        <v/>
      </c>
      <c r="N400" s="105">
        <f>AVERAGE(B400:B401)*1000</f>
        <v/>
      </c>
      <c r="O400" s="105">
        <f>AVERAGE(G400:G401)</f>
        <v/>
      </c>
      <c r="P400" s="105">
        <f>AVERAGE(F400:F401)</f>
        <v/>
      </c>
      <c r="Q400" s="105">
        <f>AVERAGE(D400:D401)</f>
        <v/>
      </c>
      <c r="R400" s="106">
        <f>(O400-K400)/M400</f>
        <v/>
      </c>
      <c r="S400" s="105">
        <f>+P400/(O400-K400)*100</f>
        <v/>
      </c>
      <c r="T400" s="105">
        <f>+SQRT((3.47-LOG(R400))^2+(1.22+LOG(S400))^2)</f>
        <v/>
      </c>
      <c r="U400" s="39">
        <f>(IF(T400&lt;1.31, "gravelly sand to dense sand", IF(T400&lt;2.05, "sands", IF(T400&lt;2.6, "sand mixtures", IF(T400&lt;2.95, "silt mixtures", IF(T400&lt;3.6, "clays","organic clay"))))))</f>
        <v/>
      </c>
      <c r="V400" s="107">
        <f>DEGREES(ATAN(0.373*(LOG(O400/M400)+0.29)))</f>
        <v/>
      </c>
      <c r="W400" s="107">
        <f>17.6+11*LOG(R400)</f>
        <v/>
      </c>
      <c r="X400" s="107">
        <f>IF(N400/100&lt;20, 30,IF(N400/100&lt;40,30+5/20*(N400/100-20),IF(N400/100&lt;120, 35+5/80*(N400/100-40), IF(N400/100&lt;200, 40+5/80*(N400/100-120),45))))</f>
        <v/>
      </c>
    </row>
    <row r="401">
      <c r="A401" t="n">
        <v>7.96</v>
      </c>
      <c r="B401" t="n">
        <v>4.016</v>
      </c>
      <c r="C401" t="n">
        <v>16</v>
      </c>
      <c r="D401" t="n">
        <v>131</v>
      </c>
      <c r="E401" s="102" t="n">
        <v>0.8</v>
      </c>
      <c r="F401" s="102">
        <f>IF(C401=0,1,ABS(C401))</f>
        <v/>
      </c>
      <c r="G401" s="102">
        <f>+B401*1000+D401*(1-E401)</f>
        <v/>
      </c>
      <c r="H401" s="102">
        <f>+A402-A401</f>
        <v/>
      </c>
      <c r="I401" s="102">
        <f>+A401+H401/2</f>
        <v/>
      </c>
      <c r="J401" s="102">
        <f>IF(I401&lt;$B$1,17,19)</f>
        <v/>
      </c>
      <c r="K401" s="102">
        <f>+J401*I401</f>
        <v/>
      </c>
      <c r="L401" s="102">
        <f>IF(I401&lt;$B$1,0,9.81*(I401-$B$1))</f>
        <v/>
      </c>
      <c r="M401" s="105">
        <f>+K401-L401</f>
        <v/>
      </c>
      <c r="N401" s="105">
        <f>AVERAGE(B401:B402)*1000</f>
        <v/>
      </c>
      <c r="O401" s="105">
        <f>AVERAGE(G401:G402)</f>
        <v/>
      </c>
      <c r="P401" s="105">
        <f>AVERAGE(F401:F402)</f>
        <v/>
      </c>
      <c r="Q401" s="105">
        <f>AVERAGE(D401:D402)</f>
        <v/>
      </c>
      <c r="R401" s="106">
        <f>(O401-K401)/M401</f>
        <v/>
      </c>
      <c r="S401" s="105">
        <f>+P401/(O401-K401)*100</f>
        <v/>
      </c>
      <c r="T401" s="105">
        <f>+SQRT((3.47-LOG(R401))^2+(1.22+LOG(S401))^2)</f>
        <v/>
      </c>
      <c r="U401" s="39">
        <f>(IF(T401&lt;1.31, "gravelly sand to dense sand", IF(T401&lt;2.05, "sands", IF(T401&lt;2.6, "sand mixtures", IF(T401&lt;2.95, "silt mixtures", IF(T401&lt;3.6, "clays","organic clay"))))))</f>
        <v/>
      </c>
      <c r="V401" s="107">
        <f>DEGREES(ATAN(0.373*(LOG(O401/M401)+0.29)))</f>
        <v/>
      </c>
      <c r="W401" s="107">
        <f>17.6+11*LOG(R401)</f>
        <v/>
      </c>
      <c r="X401" s="107">
        <f>IF(N401/100&lt;20, 30,IF(N401/100&lt;40,30+5/20*(N401/100-20),IF(N401/100&lt;120, 35+5/80*(N401/100-40), IF(N401/100&lt;200, 40+5/80*(N401/100-120),45))))</f>
        <v/>
      </c>
    </row>
    <row r="402">
      <c r="A402" t="n">
        <v>7.98</v>
      </c>
      <c r="B402" t="n">
        <v>5.854</v>
      </c>
      <c r="C402" t="n">
        <v>5</v>
      </c>
      <c r="D402" t="n">
        <v>98</v>
      </c>
      <c r="E402" s="102" t="n">
        <v>0.8</v>
      </c>
      <c r="F402" s="102">
        <f>IF(C402=0,1,ABS(C402))</f>
        <v/>
      </c>
      <c r="G402" s="102">
        <f>+B402*1000+D402*(1-E402)</f>
        <v/>
      </c>
      <c r="H402" s="102">
        <f>+A403-A402</f>
        <v/>
      </c>
      <c r="I402" s="102">
        <f>+A402+H402/2</f>
        <v/>
      </c>
      <c r="J402" s="102">
        <f>IF(I402&lt;$B$1,17,19)</f>
        <v/>
      </c>
      <c r="K402" s="102">
        <f>+J402*I402</f>
        <v/>
      </c>
      <c r="L402" s="102">
        <f>IF(I402&lt;$B$1,0,9.81*(I402-$B$1))</f>
        <v/>
      </c>
      <c r="M402" s="105">
        <f>+K402-L402</f>
        <v/>
      </c>
      <c r="N402" s="105">
        <f>AVERAGE(B402:B403)*1000</f>
        <v/>
      </c>
      <c r="O402" s="105">
        <f>AVERAGE(G402:G403)</f>
        <v/>
      </c>
      <c r="P402" s="105">
        <f>AVERAGE(F402:F403)</f>
        <v/>
      </c>
      <c r="Q402" s="105">
        <f>AVERAGE(D402:D403)</f>
        <v/>
      </c>
      <c r="R402" s="106">
        <f>(O402-K402)/M402</f>
        <v/>
      </c>
      <c r="S402" s="105">
        <f>+P402/(O402-K402)*100</f>
        <v/>
      </c>
      <c r="T402" s="105">
        <f>+SQRT((3.47-LOG(R402))^2+(1.22+LOG(S402))^2)</f>
        <v/>
      </c>
      <c r="U402" s="39">
        <f>(IF(T402&lt;1.31, "gravelly sand to dense sand", IF(T402&lt;2.05, "sands", IF(T402&lt;2.6, "sand mixtures", IF(T402&lt;2.95, "silt mixtures", IF(T402&lt;3.6, "clays","organic clay"))))))</f>
        <v/>
      </c>
      <c r="V402" s="107">
        <f>DEGREES(ATAN(0.373*(LOG(O402/M402)+0.29)))</f>
        <v/>
      </c>
      <c r="W402" s="107">
        <f>17.6+11*LOG(R402)</f>
        <v/>
      </c>
      <c r="X402" s="107">
        <f>IF(N402/100&lt;20, 30,IF(N402/100&lt;40,30+5/20*(N402/100-20),IF(N402/100&lt;120, 35+5/80*(N402/100-40), IF(N402/100&lt;200, 40+5/80*(N402/100-120),45))))</f>
        <v/>
      </c>
    </row>
    <row r="403">
      <c r="A403" t="n">
        <v>8</v>
      </c>
      <c r="B403" t="n">
        <v>6.668</v>
      </c>
      <c r="C403" t="n">
        <v>6</v>
      </c>
      <c r="D403" t="n">
        <v>77</v>
      </c>
      <c r="E403" s="102" t="n">
        <v>0.8</v>
      </c>
      <c r="F403" s="102">
        <f>IF(C403=0,1,ABS(C403))</f>
        <v/>
      </c>
      <c r="G403" s="102">
        <f>+B403*1000+D403*(1-E403)</f>
        <v/>
      </c>
      <c r="H403" s="102">
        <f>+A404-A403</f>
        <v/>
      </c>
      <c r="I403" s="102">
        <f>+A403+H403/2</f>
        <v/>
      </c>
      <c r="J403" s="102">
        <f>IF(I403&lt;$B$1,17,19)</f>
        <v/>
      </c>
      <c r="K403" s="102">
        <f>+J403*I403</f>
        <v/>
      </c>
      <c r="L403" s="102">
        <f>IF(I403&lt;$B$1,0,9.81*(I403-$B$1))</f>
        <v/>
      </c>
      <c r="M403" s="105">
        <f>+K403-L403</f>
        <v/>
      </c>
      <c r="N403" s="105">
        <f>AVERAGE(B403:B404)*1000</f>
        <v/>
      </c>
      <c r="O403" s="105">
        <f>AVERAGE(G403:G404)</f>
        <v/>
      </c>
      <c r="P403" s="105">
        <f>AVERAGE(F403:F404)</f>
        <v/>
      </c>
      <c r="Q403" s="105">
        <f>AVERAGE(D403:D404)</f>
        <v/>
      </c>
      <c r="R403" s="106">
        <f>(O403-K403)/M403</f>
        <v/>
      </c>
      <c r="S403" s="105">
        <f>+P403/(O403-K403)*100</f>
        <v/>
      </c>
      <c r="T403" s="105">
        <f>+SQRT((3.47-LOG(R403))^2+(1.22+LOG(S403))^2)</f>
        <v/>
      </c>
      <c r="U403" s="39">
        <f>(IF(T403&lt;1.31, "gravelly sand to dense sand", IF(T403&lt;2.05, "sands", IF(T403&lt;2.6, "sand mixtures", IF(T403&lt;2.95, "silt mixtures", IF(T403&lt;3.6, "clays","organic clay"))))))</f>
        <v/>
      </c>
      <c r="V403" s="107">
        <f>DEGREES(ATAN(0.373*(LOG(O403/M403)+0.29)))</f>
        <v/>
      </c>
      <c r="W403" s="107">
        <f>17.6+11*LOG(R403)</f>
        <v/>
      </c>
      <c r="X403" s="107">
        <f>IF(N403/100&lt;20, 30,IF(N403/100&lt;40,30+5/20*(N403/100-20),IF(N403/100&lt;120, 35+5/80*(N403/100-40), IF(N403/100&lt;200, 40+5/80*(N403/100-120),45))))</f>
        <v/>
      </c>
    </row>
    <row r="404">
      <c r="A404" t="n">
        <v>8.02</v>
      </c>
      <c r="B404" t="n">
        <v>5.986</v>
      </c>
      <c r="C404" t="n">
        <v>8</v>
      </c>
      <c r="D404" t="n">
        <v>68</v>
      </c>
      <c r="E404" s="102" t="n">
        <v>0.8</v>
      </c>
      <c r="F404" s="102">
        <f>IF(C404=0,1,ABS(C404))</f>
        <v/>
      </c>
      <c r="G404" s="102">
        <f>+B404*1000+D404*(1-E404)</f>
        <v/>
      </c>
      <c r="H404" s="102">
        <f>+A405-A404</f>
        <v/>
      </c>
      <c r="I404" s="102">
        <f>+A404+H404/2</f>
        <v/>
      </c>
      <c r="J404" s="102">
        <f>IF(I404&lt;$B$1,17,19)</f>
        <v/>
      </c>
      <c r="K404" s="102">
        <f>+J404*I404</f>
        <v/>
      </c>
      <c r="L404" s="102">
        <f>IF(I404&lt;$B$1,0,9.81*(I404-$B$1))</f>
        <v/>
      </c>
      <c r="M404" s="105">
        <f>+K404-L404</f>
        <v/>
      </c>
      <c r="N404" s="105">
        <f>AVERAGE(B404:B405)*1000</f>
        <v/>
      </c>
      <c r="O404" s="105">
        <f>AVERAGE(G404:G405)</f>
        <v/>
      </c>
      <c r="P404" s="105">
        <f>AVERAGE(F404:F405)</f>
        <v/>
      </c>
      <c r="Q404" s="105">
        <f>AVERAGE(D404:D405)</f>
        <v/>
      </c>
      <c r="R404" s="106">
        <f>(O404-K404)/M404</f>
        <v/>
      </c>
      <c r="S404" s="105">
        <f>+P404/(O404-K404)*100</f>
        <v/>
      </c>
      <c r="T404" s="105">
        <f>+SQRT((3.47-LOG(R404))^2+(1.22+LOG(S404))^2)</f>
        <v/>
      </c>
      <c r="U404" s="39">
        <f>(IF(T404&lt;1.31, "gravelly sand to dense sand", IF(T404&lt;2.05, "sands", IF(T404&lt;2.6, "sand mixtures", IF(T404&lt;2.95, "silt mixtures", IF(T404&lt;3.6, "clays","organic clay"))))))</f>
        <v/>
      </c>
      <c r="V404" s="107">
        <f>DEGREES(ATAN(0.373*(LOG(O404/M404)+0.29)))</f>
        <v/>
      </c>
      <c r="W404" s="107">
        <f>17.6+11*LOG(R404)</f>
        <v/>
      </c>
      <c r="X404" s="107">
        <f>IF(N404/100&lt;20, 30,IF(N404/100&lt;40,30+5/20*(N404/100-20),IF(N404/100&lt;120, 35+5/80*(N404/100-40), IF(N404/100&lt;200, 40+5/80*(N404/100-120),45))))</f>
        <v/>
      </c>
    </row>
    <row r="405">
      <c r="A405" t="n">
        <v>8.039999999999999</v>
      </c>
      <c r="B405" t="n">
        <v>4.243</v>
      </c>
      <c r="C405" t="n">
        <v>12</v>
      </c>
      <c r="D405" t="n">
        <v>67</v>
      </c>
      <c r="E405" s="102" t="n">
        <v>0.8</v>
      </c>
      <c r="F405" s="102">
        <f>IF(C405=0,1,ABS(C405))</f>
        <v/>
      </c>
      <c r="G405" s="102">
        <f>+B405*1000+D405*(1-E405)</f>
        <v/>
      </c>
      <c r="H405" s="102">
        <f>+A406-A405</f>
        <v/>
      </c>
      <c r="I405" s="102">
        <f>+A405+H405/2</f>
        <v/>
      </c>
      <c r="J405" s="102">
        <f>IF(I405&lt;$B$1,17,19)</f>
        <v/>
      </c>
      <c r="K405" s="102">
        <f>+J405*I405</f>
        <v/>
      </c>
      <c r="L405" s="102">
        <f>IF(I405&lt;$B$1,0,9.81*(I405-$B$1))</f>
        <v/>
      </c>
      <c r="M405" s="105">
        <f>+K405-L405</f>
        <v/>
      </c>
      <c r="N405" s="105">
        <f>AVERAGE(B405:B406)*1000</f>
        <v/>
      </c>
      <c r="O405" s="105">
        <f>AVERAGE(G405:G406)</f>
        <v/>
      </c>
      <c r="P405" s="105">
        <f>AVERAGE(F405:F406)</f>
        <v/>
      </c>
      <c r="Q405" s="105">
        <f>AVERAGE(D405:D406)</f>
        <v/>
      </c>
      <c r="R405" s="106">
        <f>(O405-K405)/M405</f>
        <v/>
      </c>
      <c r="S405" s="105">
        <f>+P405/(O405-K405)*100</f>
        <v/>
      </c>
      <c r="T405" s="105">
        <f>+SQRT((3.47-LOG(R405))^2+(1.22+LOG(S405))^2)</f>
        <v/>
      </c>
      <c r="U405" s="39">
        <f>(IF(T405&lt;1.31, "gravelly sand to dense sand", IF(T405&lt;2.05, "sands", IF(T405&lt;2.6, "sand mixtures", IF(T405&lt;2.95, "silt mixtures", IF(T405&lt;3.6, "clays","organic clay"))))))</f>
        <v/>
      </c>
      <c r="V405" s="107">
        <f>DEGREES(ATAN(0.373*(LOG(O405/M405)+0.29)))</f>
        <v/>
      </c>
      <c r="W405" s="107">
        <f>17.6+11*LOG(R405)</f>
        <v/>
      </c>
      <c r="X405" s="107">
        <f>IF(N405/100&lt;20, 30,IF(N405/100&lt;40,30+5/20*(N405/100-20),IF(N405/100&lt;120, 35+5/80*(N405/100-40), IF(N405/100&lt;200, 40+5/80*(N405/100-120),45))))</f>
        <v/>
      </c>
    </row>
    <row r="406">
      <c r="A406" t="n">
        <v>8.06</v>
      </c>
      <c r="B406" t="n">
        <v>3.41</v>
      </c>
      <c r="C406" t="n">
        <v>14</v>
      </c>
      <c r="D406" t="n">
        <v>64</v>
      </c>
      <c r="E406" s="102" t="n">
        <v>0.8</v>
      </c>
      <c r="F406" s="102">
        <f>IF(C406=0,1,ABS(C406))</f>
        <v/>
      </c>
      <c r="G406" s="102">
        <f>+B406*1000+D406*(1-E406)</f>
        <v/>
      </c>
      <c r="H406" s="102">
        <f>+A407-A406</f>
        <v/>
      </c>
      <c r="I406" s="102">
        <f>+A406+H406/2</f>
        <v/>
      </c>
      <c r="J406" s="102">
        <f>IF(I406&lt;$B$1,17,19)</f>
        <v/>
      </c>
      <c r="K406" s="102">
        <f>+J406*I406</f>
        <v/>
      </c>
      <c r="L406" s="102">
        <f>IF(I406&lt;$B$1,0,9.81*(I406-$B$1))</f>
        <v/>
      </c>
      <c r="M406" s="105">
        <f>+K406-L406</f>
        <v/>
      </c>
      <c r="N406" s="105">
        <f>AVERAGE(B406:B407)*1000</f>
        <v/>
      </c>
      <c r="O406" s="105">
        <f>AVERAGE(G406:G407)</f>
        <v/>
      </c>
      <c r="P406" s="105">
        <f>AVERAGE(F406:F407)</f>
        <v/>
      </c>
      <c r="Q406" s="105">
        <f>AVERAGE(D406:D407)</f>
        <v/>
      </c>
      <c r="R406" s="106">
        <f>(O406-K406)/M406</f>
        <v/>
      </c>
      <c r="S406" s="105">
        <f>+P406/(O406-K406)*100</f>
        <v/>
      </c>
      <c r="T406" s="105">
        <f>+SQRT((3.47-LOG(R406))^2+(1.22+LOG(S406))^2)</f>
        <v/>
      </c>
      <c r="U406" s="39">
        <f>(IF(T406&lt;1.31, "gravelly sand to dense sand", IF(T406&lt;2.05, "sands", IF(T406&lt;2.6, "sand mixtures", IF(T406&lt;2.95, "silt mixtures", IF(T406&lt;3.6, "clays","organic clay"))))))</f>
        <v/>
      </c>
      <c r="V406" s="107">
        <f>DEGREES(ATAN(0.373*(LOG(O406/M406)+0.29)))</f>
        <v/>
      </c>
      <c r="W406" s="107">
        <f>17.6+11*LOG(R406)</f>
        <v/>
      </c>
      <c r="X406" s="107">
        <f>IF(N406/100&lt;20, 30,IF(N406/100&lt;40,30+5/20*(N406/100-20),IF(N406/100&lt;120, 35+5/80*(N406/100-40), IF(N406/100&lt;200, 40+5/80*(N406/100-120),45))))</f>
        <v/>
      </c>
    </row>
    <row r="407">
      <c r="A407" t="n">
        <v>8.08</v>
      </c>
      <c r="B407" t="n">
        <v>2.652</v>
      </c>
      <c r="C407" t="n">
        <v>16</v>
      </c>
      <c r="D407" t="n">
        <v>60</v>
      </c>
      <c r="E407" s="102" t="n">
        <v>0.8</v>
      </c>
      <c r="F407" s="102">
        <f>IF(C407=0,1,ABS(C407))</f>
        <v/>
      </c>
      <c r="G407" s="102">
        <f>+B407*1000+D407*(1-E407)</f>
        <v/>
      </c>
      <c r="H407" s="102">
        <f>+A408-A407</f>
        <v/>
      </c>
      <c r="I407" s="102">
        <f>+A407+H407/2</f>
        <v/>
      </c>
      <c r="J407" s="102">
        <f>IF(I407&lt;$B$1,17,19)</f>
        <v/>
      </c>
      <c r="K407" s="102">
        <f>+J407*I407</f>
        <v/>
      </c>
      <c r="L407" s="102">
        <f>IF(I407&lt;$B$1,0,9.81*(I407-$B$1))</f>
        <v/>
      </c>
      <c r="M407" s="105">
        <f>+K407-L407</f>
        <v/>
      </c>
      <c r="N407" s="105">
        <f>AVERAGE(B407:B408)*1000</f>
        <v/>
      </c>
      <c r="O407" s="105">
        <f>AVERAGE(G407:G408)</f>
        <v/>
      </c>
      <c r="P407" s="105">
        <f>AVERAGE(F407:F408)</f>
        <v/>
      </c>
      <c r="Q407" s="105">
        <f>AVERAGE(D407:D408)</f>
        <v/>
      </c>
      <c r="R407" s="106">
        <f>(O407-K407)/M407</f>
        <v/>
      </c>
      <c r="S407" s="105">
        <f>+P407/(O407-K407)*100</f>
        <v/>
      </c>
      <c r="T407" s="105">
        <f>+SQRT((3.47-LOG(R407))^2+(1.22+LOG(S407))^2)</f>
        <v/>
      </c>
      <c r="U407" s="39">
        <f>(IF(T407&lt;1.31, "gravelly sand to dense sand", IF(T407&lt;2.05, "sands", IF(T407&lt;2.6, "sand mixtures", IF(T407&lt;2.95, "silt mixtures", IF(T407&lt;3.6, "clays","organic clay"))))))</f>
        <v/>
      </c>
      <c r="V407" s="107">
        <f>DEGREES(ATAN(0.373*(LOG(O407/M407)+0.29)))</f>
        <v/>
      </c>
      <c r="W407" s="107">
        <f>17.6+11*LOG(R407)</f>
        <v/>
      </c>
      <c r="X407" s="107">
        <f>IF(N407/100&lt;20, 30,IF(N407/100&lt;40,30+5/20*(N407/100-20),IF(N407/100&lt;120, 35+5/80*(N407/100-40), IF(N407/100&lt;200, 40+5/80*(N407/100-120),45))))</f>
        <v/>
      </c>
    </row>
    <row r="408">
      <c r="A408" t="n">
        <v>8.1</v>
      </c>
      <c r="B408" t="n">
        <v>1.724</v>
      </c>
      <c r="C408" t="n">
        <v>16</v>
      </c>
      <c r="D408" t="n">
        <v>58</v>
      </c>
      <c r="E408" s="102" t="n">
        <v>0.8</v>
      </c>
      <c r="F408" s="102">
        <f>IF(C408=0,1,ABS(C408))</f>
        <v/>
      </c>
      <c r="G408" s="102">
        <f>+B408*1000+D408*(1-E408)</f>
        <v/>
      </c>
      <c r="H408" s="102">
        <f>+A409-A408</f>
        <v/>
      </c>
      <c r="I408" s="102">
        <f>+A408+H408/2</f>
        <v/>
      </c>
      <c r="J408" s="102">
        <f>IF(I408&lt;$B$1,17,19)</f>
        <v/>
      </c>
      <c r="K408" s="102">
        <f>+J408*I408</f>
        <v/>
      </c>
      <c r="L408" s="102">
        <f>IF(I408&lt;$B$1,0,9.81*(I408-$B$1))</f>
        <v/>
      </c>
      <c r="M408" s="105">
        <f>+K408-L408</f>
        <v/>
      </c>
      <c r="N408" s="105">
        <f>AVERAGE(B408:B409)*1000</f>
        <v/>
      </c>
      <c r="O408" s="105">
        <f>AVERAGE(G408:G409)</f>
        <v/>
      </c>
      <c r="P408" s="105">
        <f>AVERAGE(F408:F409)</f>
        <v/>
      </c>
      <c r="Q408" s="105">
        <f>AVERAGE(D408:D409)</f>
        <v/>
      </c>
      <c r="R408" s="106">
        <f>(O408-K408)/M408</f>
        <v/>
      </c>
      <c r="S408" s="105">
        <f>+P408/(O408-K408)*100</f>
        <v/>
      </c>
      <c r="T408" s="105">
        <f>+SQRT((3.47-LOG(R408))^2+(1.22+LOG(S408))^2)</f>
        <v/>
      </c>
      <c r="U408" s="39">
        <f>(IF(T408&lt;1.31, "gravelly sand to dense sand", IF(T408&lt;2.05, "sands", IF(T408&lt;2.6, "sand mixtures", IF(T408&lt;2.95, "silt mixtures", IF(T408&lt;3.6, "clays","organic clay"))))))</f>
        <v/>
      </c>
      <c r="V408" s="107">
        <f>DEGREES(ATAN(0.373*(LOG(O408/M408)+0.29)))</f>
        <v/>
      </c>
      <c r="W408" s="107">
        <f>17.6+11*LOG(R408)</f>
        <v/>
      </c>
      <c r="X408" s="107">
        <f>IF(N408/100&lt;20, 30,IF(N408/100&lt;40,30+5/20*(N408/100-20),IF(N408/100&lt;120, 35+5/80*(N408/100-40), IF(N408/100&lt;200, 40+5/80*(N408/100-120),45))))</f>
        <v/>
      </c>
    </row>
    <row r="409">
      <c r="A409" t="n">
        <v>8.119999999999999</v>
      </c>
      <c r="B409" t="n">
        <v>1.497</v>
      </c>
      <c r="C409" t="n">
        <v>18</v>
      </c>
      <c r="D409" t="n">
        <v>58</v>
      </c>
      <c r="E409" s="102" t="n">
        <v>0.8</v>
      </c>
      <c r="F409" s="102">
        <f>IF(C409=0,1,ABS(C409))</f>
        <v/>
      </c>
      <c r="G409" s="102">
        <f>+B409*1000+D409*(1-E409)</f>
        <v/>
      </c>
      <c r="H409" s="102">
        <f>+A410-A409</f>
        <v/>
      </c>
      <c r="I409" s="102">
        <f>+A409+H409/2</f>
        <v/>
      </c>
      <c r="J409" s="102">
        <f>IF(I409&lt;$B$1,17,19)</f>
        <v/>
      </c>
      <c r="K409" s="102">
        <f>+J409*I409</f>
        <v/>
      </c>
      <c r="L409" s="102">
        <f>IF(I409&lt;$B$1,0,9.81*(I409-$B$1))</f>
        <v/>
      </c>
      <c r="M409" s="105">
        <f>+K409-L409</f>
        <v/>
      </c>
      <c r="N409" s="105">
        <f>AVERAGE(B409:B410)*1000</f>
        <v/>
      </c>
      <c r="O409" s="105">
        <f>AVERAGE(G409:G410)</f>
        <v/>
      </c>
      <c r="P409" s="105">
        <f>AVERAGE(F409:F410)</f>
        <v/>
      </c>
      <c r="Q409" s="105">
        <f>AVERAGE(D409:D410)</f>
        <v/>
      </c>
      <c r="R409" s="106">
        <f>(O409-K409)/M409</f>
        <v/>
      </c>
      <c r="S409" s="105">
        <f>+P409/(O409-K409)*100</f>
        <v/>
      </c>
      <c r="T409" s="105">
        <f>+SQRT((3.47-LOG(R409))^2+(1.22+LOG(S409))^2)</f>
        <v/>
      </c>
      <c r="U409" s="39">
        <f>(IF(T409&lt;1.31, "gravelly sand to dense sand", IF(T409&lt;2.05, "sands", IF(T409&lt;2.6, "sand mixtures", IF(T409&lt;2.95, "silt mixtures", IF(T409&lt;3.6, "clays","organic clay"))))))</f>
        <v/>
      </c>
      <c r="V409" s="107">
        <f>DEGREES(ATAN(0.373*(LOG(O409/M409)+0.29)))</f>
        <v/>
      </c>
      <c r="W409" s="107">
        <f>17.6+11*LOG(R409)</f>
        <v/>
      </c>
      <c r="X409" s="107">
        <f>IF(N409/100&lt;20, 30,IF(N409/100&lt;40,30+5/20*(N409/100-20),IF(N409/100&lt;120, 35+5/80*(N409/100-40), IF(N409/100&lt;200, 40+5/80*(N409/100-120),45))))</f>
        <v/>
      </c>
    </row>
    <row r="410">
      <c r="A410" t="n">
        <v>8.140000000000001</v>
      </c>
      <c r="B410" t="n">
        <v>0.644</v>
      </c>
      <c r="C410" t="n">
        <v>27</v>
      </c>
      <c r="D410" t="n">
        <v>69</v>
      </c>
      <c r="E410" s="102" t="n">
        <v>0.8</v>
      </c>
      <c r="F410" s="102">
        <f>IF(C410=0,1,ABS(C410))</f>
        <v/>
      </c>
      <c r="G410" s="102">
        <f>+B410*1000+D410*(1-E410)</f>
        <v/>
      </c>
      <c r="H410" s="102">
        <f>+A411-A410</f>
        <v/>
      </c>
      <c r="I410" s="102">
        <f>+A410+H410/2</f>
        <v/>
      </c>
      <c r="J410" s="102">
        <f>IF(I410&lt;$B$1,17,19)</f>
        <v/>
      </c>
      <c r="K410" s="102">
        <f>+J410*I410</f>
        <v/>
      </c>
      <c r="L410" s="102">
        <f>IF(I410&lt;$B$1,0,9.81*(I410-$B$1))</f>
        <v/>
      </c>
      <c r="M410" s="105">
        <f>+K410-L410</f>
        <v/>
      </c>
      <c r="N410" s="105">
        <f>AVERAGE(B410:B411)*1000</f>
        <v/>
      </c>
      <c r="O410" s="105">
        <f>AVERAGE(G410:G411)</f>
        <v/>
      </c>
      <c r="P410" s="105">
        <f>AVERAGE(F410:F411)</f>
        <v/>
      </c>
      <c r="Q410" s="105">
        <f>AVERAGE(D410:D411)</f>
        <v/>
      </c>
      <c r="R410" s="106">
        <f>(O410-K410)/M410</f>
        <v/>
      </c>
      <c r="S410" s="105">
        <f>+P410/(O410-K410)*100</f>
        <v/>
      </c>
      <c r="T410" s="105">
        <f>+SQRT((3.47-LOG(R410))^2+(1.22+LOG(S410))^2)</f>
        <v/>
      </c>
      <c r="U410" s="39">
        <f>(IF(T410&lt;1.31, "gravelly sand to dense sand", IF(T410&lt;2.05, "sands", IF(T410&lt;2.6, "sand mixtures", IF(T410&lt;2.95, "silt mixtures", IF(T410&lt;3.6, "clays","organic clay"))))))</f>
        <v/>
      </c>
      <c r="V410" s="107">
        <f>DEGREES(ATAN(0.373*(LOG(O410/M410)+0.29)))</f>
        <v/>
      </c>
      <c r="W410" s="107">
        <f>17.6+11*LOG(R410)</f>
        <v/>
      </c>
      <c r="X410" s="107">
        <f>IF(N410/100&lt;20, 30,IF(N410/100&lt;40,30+5/20*(N410/100-20),IF(N410/100&lt;120, 35+5/80*(N410/100-40), IF(N410/100&lt;200, 40+5/80*(N410/100-120),45))))</f>
        <v/>
      </c>
    </row>
    <row r="411">
      <c r="A411" t="n">
        <v>8.16</v>
      </c>
      <c r="B411" t="n">
        <v>0.928</v>
      </c>
      <c r="C411" t="n">
        <v>27</v>
      </c>
      <c r="D411" t="n">
        <v>70</v>
      </c>
      <c r="E411" s="102" t="n">
        <v>0.8</v>
      </c>
      <c r="F411" s="102">
        <f>IF(C411=0,1,ABS(C411))</f>
        <v/>
      </c>
      <c r="G411" s="102">
        <f>+B411*1000+D411*(1-E411)</f>
        <v/>
      </c>
      <c r="H411" s="102">
        <f>+A412-A411</f>
        <v/>
      </c>
      <c r="I411" s="102">
        <f>+A411+H411/2</f>
        <v/>
      </c>
      <c r="J411" s="102">
        <f>IF(I411&lt;$B$1,17,19)</f>
        <v/>
      </c>
      <c r="K411" s="102">
        <f>+J411*I411</f>
        <v/>
      </c>
      <c r="L411" s="102">
        <f>IF(I411&lt;$B$1,0,9.81*(I411-$B$1))</f>
        <v/>
      </c>
      <c r="M411" s="105">
        <f>+K411-L411</f>
        <v/>
      </c>
      <c r="N411" s="105">
        <f>AVERAGE(B411:B412)*1000</f>
        <v/>
      </c>
      <c r="O411" s="105">
        <f>AVERAGE(G411:G412)</f>
        <v/>
      </c>
      <c r="P411" s="105">
        <f>AVERAGE(F411:F412)</f>
        <v/>
      </c>
      <c r="Q411" s="105">
        <f>AVERAGE(D411:D412)</f>
        <v/>
      </c>
      <c r="R411" s="106">
        <f>(O411-K411)/M411</f>
        <v/>
      </c>
      <c r="S411" s="105">
        <f>+P411/(O411-K411)*100</f>
        <v/>
      </c>
      <c r="T411" s="105">
        <f>+SQRT((3.47-LOG(R411))^2+(1.22+LOG(S411))^2)</f>
        <v/>
      </c>
      <c r="U411" s="39">
        <f>(IF(T411&lt;1.31, "gravelly sand to dense sand", IF(T411&lt;2.05, "sands", IF(T411&lt;2.6, "sand mixtures", IF(T411&lt;2.95, "silt mixtures", IF(T411&lt;3.6, "clays","organic clay"))))))</f>
        <v/>
      </c>
      <c r="V411" s="107">
        <f>DEGREES(ATAN(0.373*(LOG(O411/M411)+0.29)))</f>
        <v/>
      </c>
      <c r="W411" s="107">
        <f>17.6+11*LOG(R411)</f>
        <v/>
      </c>
      <c r="X411" s="107">
        <f>IF(N411/100&lt;20, 30,IF(N411/100&lt;40,30+5/20*(N411/100-20),IF(N411/100&lt;120, 35+5/80*(N411/100-40), IF(N411/100&lt;200, 40+5/80*(N411/100-120),45))))</f>
        <v/>
      </c>
    </row>
    <row r="412">
      <c r="A412" t="n">
        <v>8.18</v>
      </c>
      <c r="B412" t="n">
        <v>0.909</v>
      </c>
      <c r="C412" t="n">
        <v>28</v>
      </c>
      <c r="D412" t="n">
        <v>75</v>
      </c>
      <c r="E412" s="102" t="n">
        <v>0.8</v>
      </c>
      <c r="F412" s="102">
        <f>IF(C412=0,1,ABS(C412))</f>
        <v/>
      </c>
      <c r="G412" s="102">
        <f>+B412*1000+D412*(1-E412)</f>
        <v/>
      </c>
      <c r="H412" s="102">
        <f>+A413-A412</f>
        <v/>
      </c>
      <c r="I412" s="102">
        <f>+A412+H412/2</f>
        <v/>
      </c>
      <c r="J412" s="102">
        <f>IF(I412&lt;$B$1,17,19)</f>
        <v/>
      </c>
      <c r="K412" s="102">
        <f>+J412*I412</f>
        <v/>
      </c>
      <c r="L412" s="102">
        <f>IF(I412&lt;$B$1,0,9.81*(I412-$B$1))</f>
        <v/>
      </c>
      <c r="M412" s="105">
        <f>+K412-L412</f>
        <v/>
      </c>
      <c r="N412" s="105">
        <f>AVERAGE(B412:B413)*1000</f>
        <v/>
      </c>
      <c r="O412" s="105">
        <f>AVERAGE(G412:G413)</f>
        <v/>
      </c>
      <c r="P412" s="105">
        <f>AVERAGE(F412:F413)</f>
        <v/>
      </c>
      <c r="Q412" s="105">
        <f>AVERAGE(D412:D413)</f>
        <v/>
      </c>
      <c r="R412" s="106">
        <f>(O412-K412)/M412</f>
        <v/>
      </c>
      <c r="S412" s="105">
        <f>+P412/(O412-K412)*100</f>
        <v/>
      </c>
      <c r="T412" s="105">
        <f>+SQRT((3.47-LOG(R412))^2+(1.22+LOG(S412))^2)</f>
        <v/>
      </c>
      <c r="U412" s="39">
        <f>(IF(T412&lt;1.31, "gravelly sand to dense sand", IF(T412&lt;2.05, "sands", IF(T412&lt;2.6, "sand mixtures", IF(T412&lt;2.95, "silt mixtures", IF(T412&lt;3.6, "clays","organic clay"))))))</f>
        <v/>
      </c>
      <c r="V412" s="107">
        <f>DEGREES(ATAN(0.373*(LOG(O412/M412)+0.29)))</f>
        <v/>
      </c>
      <c r="W412" s="107">
        <f>17.6+11*LOG(R412)</f>
        <v/>
      </c>
      <c r="X412" s="107">
        <f>IF(N412/100&lt;20, 30,IF(N412/100&lt;40,30+5/20*(N412/100-20),IF(N412/100&lt;120, 35+5/80*(N412/100-40), IF(N412/100&lt;200, 40+5/80*(N412/100-120),45))))</f>
        <v/>
      </c>
    </row>
    <row r="413">
      <c r="A413" t="n">
        <v>8.199999999999999</v>
      </c>
      <c r="B413" t="n">
        <v>1.042</v>
      </c>
      <c r="C413" t="n">
        <v>37</v>
      </c>
      <c r="D413" t="n">
        <v>151</v>
      </c>
      <c r="E413" s="102" t="n">
        <v>0.8</v>
      </c>
      <c r="F413" s="102">
        <f>IF(C413=0,1,ABS(C413))</f>
        <v/>
      </c>
      <c r="G413" s="102">
        <f>+B413*1000+D413*(1-E413)</f>
        <v/>
      </c>
      <c r="H413" s="102">
        <f>+A414-A413</f>
        <v/>
      </c>
      <c r="I413" s="102">
        <f>+A413+H413/2</f>
        <v/>
      </c>
      <c r="J413" s="102">
        <f>IF(I413&lt;$B$1,17,19)</f>
        <v/>
      </c>
      <c r="K413" s="102">
        <f>+J413*I413</f>
        <v/>
      </c>
      <c r="L413" s="102">
        <f>IF(I413&lt;$B$1,0,9.81*(I413-$B$1))</f>
        <v/>
      </c>
      <c r="M413" s="105">
        <f>+K413-L413</f>
        <v/>
      </c>
      <c r="N413" s="105">
        <f>AVERAGE(B413:B414)*1000</f>
        <v/>
      </c>
      <c r="O413" s="105">
        <f>AVERAGE(G413:G414)</f>
        <v/>
      </c>
      <c r="P413" s="105">
        <f>AVERAGE(F413:F414)</f>
        <v/>
      </c>
      <c r="Q413" s="105">
        <f>AVERAGE(D413:D414)</f>
        <v/>
      </c>
      <c r="R413" s="106">
        <f>(O413-K413)/M413</f>
        <v/>
      </c>
      <c r="S413" s="105">
        <f>+P413/(O413-K413)*100</f>
        <v/>
      </c>
      <c r="T413" s="105">
        <f>+SQRT((3.47-LOG(R413))^2+(1.22+LOG(S413))^2)</f>
        <v/>
      </c>
      <c r="U413" s="39">
        <f>(IF(T413&lt;1.31, "gravelly sand to dense sand", IF(T413&lt;2.05, "sands", IF(T413&lt;2.6, "sand mixtures", IF(T413&lt;2.95, "silt mixtures", IF(T413&lt;3.6, "clays","organic clay"))))))</f>
        <v/>
      </c>
      <c r="V413" s="107">
        <f>DEGREES(ATAN(0.373*(LOG(O413/M413)+0.29)))</f>
        <v/>
      </c>
      <c r="W413" s="107">
        <f>17.6+11*LOG(R413)</f>
        <v/>
      </c>
      <c r="X413" s="107">
        <f>IF(N413/100&lt;20, 30,IF(N413/100&lt;40,30+5/20*(N413/100-20),IF(N413/100&lt;120, 35+5/80*(N413/100-40), IF(N413/100&lt;200, 40+5/80*(N413/100-120),45))))</f>
        <v/>
      </c>
    </row>
    <row r="414">
      <c r="A414" t="n">
        <v>8.220000000000001</v>
      </c>
      <c r="B414" t="n">
        <v>2.179</v>
      </c>
      <c r="C414" t="n">
        <v>39</v>
      </c>
      <c r="D414" t="n">
        <v>201</v>
      </c>
      <c r="E414" s="102" t="n">
        <v>0.8</v>
      </c>
      <c r="F414" s="102">
        <f>IF(C414=0,1,ABS(C414))</f>
        <v/>
      </c>
      <c r="G414" s="102">
        <f>+B414*1000+D414*(1-E414)</f>
        <v/>
      </c>
      <c r="H414" s="102">
        <f>+A415-A414</f>
        <v/>
      </c>
      <c r="I414" s="102">
        <f>+A414+H414/2</f>
        <v/>
      </c>
      <c r="J414" s="102">
        <f>IF(I414&lt;$B$1,17,19)</f>
        <v/>
      </c>
      <c r="K414" s="102">
        <f>+J414*I414</f>
        <v/>
      </c>
      <c r="L414" s="102">
        <f>IF(I414&lt;$B$1,0,9.81*(I414-$B$1))</f>
        <v/>
      </c>
      <c r="M414" s="105">
        <f>+K414-L414</f>
        <v/>
      </c>
      <c r="N414" s="105">
        <f>AVERAGE(B414:B415)*1000</f>
        <v/>
      </c>
      <c r="O414" s="105">
        <f>AVERAGE(G414:G415)</f>
        <v/>
      </c>
      <c r="P414" s="105">
        <f>AVERAGE(F414:F415)</f>
        <v/>
      </c>
      <c r="Q414" s="105">
        <f>AVERAGE(D414:D415)</f>
        <v/>
      </c>
      <c r="R414" s="106">
        <f>(O414-K414)/M414</f>
        <v/>
      </c>
      <c r="S414" s="105">
        <f>+P414/(O414-K414)*100</f>
        <v/>
      </c>
      <c r="T414" s="105">
        <f>+SQRT((3.47-LOG(R414))^2+(1.22+LOG(S414))^2)</f>
        <v/>
      </c>
      <c r="U414" s="39">
        <f>(IF(T414&lt;1.31, "gravelly sand to dense sand", IF(T414&lt;2.05, "sands", IF(T414&lt;2.6, "sand mixtures", IF(T414&lt;2.95, "silt mixtures", IF(T414&lt;3.6, "clays","organic clay"))))))</f>
        <v/>
      </c>
      <c r="V414" s="107">
        <f>DEGREES(ATAN(0.373*(LOG(O414/M414)+0.29)))</f>
        <v/>
      </c>
      <c r="W414" s="107">
        <f>17.6+11*LOG(R414)</f>
        <v/>
      </c>
      <c r="X414" s="107">
        <f>IF(N414/100&lt;20, 30,IF(N414/100&lt;40,30+5/20*(N414/100-20),IF(N414/100&lt;120, 35+5/80*(N414/100-40), IF(N414/100&lt;200, 40+5/80*(N414/100-120),45))))</f>
        <v/>
      </c>
    </row>
    <row r="415">
      <c r="A415" t="n">
        <v>8.24</v>
      </c>
      <c r="B415" t="n">
        <v>2.52</v>
      </c>
      <c r="C415" t="n">
        <v>31</v>
      </c>
      <c r="D415" t="n">
        <v>238</v>
      </c>
      <c r="E415" s="102" t="n">
        <v>0.8</v>
      </c>
      <c r="F415" s="102">
        <f>IF(C415=0,1,ABS(C415))</f>
        <v/>
      </c>
      <c r="G415" s="102">
        <f>+B415*1000+D415*(1-E415)</f>
        <v/>
      </c>
      <c r="H415" s="102">
        <f>+A416-A415</f>
        <v/>
      </c>
      <c r="I415" s="102">
        <f>+A415+H415/2</f>
        <v/>
      </c>
      <c r="J415" s="102">
        <f>IF(I415&lt;$B$1,17,19)</f>
        <v/>
      </c>
      <c r="K415" s="102">
        <f>+J415*I415</f>
        <v/>
      </c>
      <c r="L415" s="102">
        <f>IF(I415&lt;$B$1,0,9.81*(I415-$B$1))</f>
        <v/>
      </c>
      <c r="M415" s="105">
        <f>+K415-L415</f>
        <v/>
      </c>
      <c r="N415" s="105">
        <f>AVERAGE(B415:B416)*1000</f>
        <v/>
      </c>
      <c r="O415" s="105">
        <f>AVERAGE(G415:G416)</f>
        <v/>
      </c>
      <c r="P415" s="105">
        <f>AVERAGE(F415:F416)</f>
        <v/>
      </c>
      <c r="Q415" s="105">
        <f>AVERAGE(D415:D416)</f>
        <v/>
      </c>
      <c r="R415" s="106">
        <f>(O415-K415)/M415</f>
        <v/>
      </c>
      <c r="S415" s="105">
        <f>+P415/(O415-K415)*100</f>
        <v/>
      </c>
      <c r="T415" s="105">
        <f>+SQRT((3.47-LOG(R415))^2+(1.22+LOG(S415))^2)</f>
        <v/>
      </c>
      <c r="U415" s="39">
        <f>(IF(T415&lt;1.31, "gravelly sand to dense sand", IF(T415&lt;2.05, "sands", IF(T415&lt;2.6, "sand mixtures", IF(T415&lt;2.95, "silt mixtures", IF(T415&lt;3.6, "clays","organic clay"))))))</f>
        <v/>
      </c>
      <c r="V415" s="107">
        <f>DEGREES(ATAN(0.373*(LOG(O415/M415)+0.29)))</f>
        <v/>
      </c>
      <c r="W415" s="107">
        <f>17.6+11*LOG(R415)</f>
        <v/>
      </c>
      <c r="X415" s="107">
        <f>IF(N415/100&lt;20, 30,IF(N415/100&lt;40,30+5/20*(N415/100-20),IF(N415/100&lt;120, 35+5/80*(N415/100-40), IF(N415/100&lt;200, 40+5/80*(N415/100-120),45))))</f>
        <v/>
      </c>
    </row>
    <row r="416">
      <c r="A416" t="n">
        <v>8.26</v>
      </c>
      <c r="B416" t="n">
        <v>2.842</v>
      </c>
      <c r="C416" t="n">
        <v>35</v>
      </c>
      <c r="D416" t="n">
        <v>98</v>
      </c>
      <c r="E416" s="102" t="n">
        <v>0.8</v>
      </c>
      <c r="F416" s="102">
        <f>IF(C416=0,1,ABS(C416))</f>
        <v/>
      </c>
      <c r="G416" s="102">
        <f>+B416*1000+D416*(1-E416)</f>
        <v/>
      </c>
      <c r="H416" s="102">
        <f>+A417-A416</f>
        <v/>
      </c>
      <c r="I416" s="102">
        <f>+A416+H416/2</f>
        <v/>
      </c>
      <c r="J416" s="102">
        <f>IF(I416&lt;$B$1,17,19)</f>
        <v/>
      </c>
      <c r="K416" s="102">
        <f>+J416*I416</f>
        <v/>
      </c>
      <c r="L416" s="102">
        <f>IF(I416&lt;$B$1,0,9.81*(I416-$B$1))</f>
        <v/>
      </c>
      <c r="M416" s="105">
        <f>+K416-L416</f>
        <v/>
      </c>
      <c r="N416" s="105">
        <f>AVERAGE(B416:B417)*1000</f>
        <v/>
      </c>
      <c r="O416" s="105">
        <f>AVERAGE(G416:G417)</f>
        <v/>
      </c>
      <c r="P416" s="105">
        <f>AVERAGE(F416:F417)</f>
        <v/>
      </c>
      <c r="Q416" s="105">
        <f>AVERAGE(D416:D417)</f>
        <v/>
      </c>
      <c r="R416" s="106">
        <f>(O416-K416)/M416</f>
        <v/>
      </c>
      <c r="S416" s="105">
        <f>+P416/(O416-K416)*100</f>
        <v/>
      </c>
      <c r="T416" s="105">
        <f>+SQRT((3.47-LOG(R416))^2+(1.22+LOG(S416))^2)</f>
        <v/>
      </c>
      <c r="U416" s="39">
        <f>(IF(T416&lt;1.31, "gravelly sand to dense sand", IF(T416&lt;2.05, "sands", IF(T416&lt;2.6, "sand mixtures", IF(T416&lt;2.95, "silt mixtures", IF(T416&lt;3.6, "clays","organic clay"))))))</f>
        <v/>
      </c>
      <c r="V416" s="107">
        <f>DEGREES(ATAN(0.373*(LOG(O416/M416)+0.29)))</f>
        <v/>
      </c>
      <c r="W416" s="107">
        <f>17.6+11*LOG(R416)</f>
        <v/>
      </c>
      <c r="X416" s="107">
        <f>IF(N416/100&lt;20, 30,IF(N416/100&lt;40,30+5/20*(N416/100-20),IF(N416/100&lt;120, 35+5/80*(N416/100-40), IF(N416/100&lt;200, 40+5/80*(N416/100-120),45))))</f>
        <v/>
      </c>
    </row>
    <row r="417">
      <c r="A417" t="n">
        <v>8.279999999999999</v>
      </c>
      <c r="B417" t="n">
        <v>3.05</v>
      </c>
      <c r="C417" t="n">
        <v>40</v>
      </c>
      <c r="D417" t="n">
        <v>90</v>
      </c>
      <c r="E417" s="102" t="n">
        <v>0.8</v>
      </c>
      <c r="F417" s="102">
        <f>IF(C417=0,1,ABS(C417))</f>
        <v/>
      </c>
      <c r="G417" s="102">
        <f>+B417*1000+D417*(1-E417)</f>
        <v/>
      </c>
      <c r="H417" s="102">
        <f>+A418-A417</f>
        <v/>
      </c>
      <c r="I417" s="102">
        <f>+A417+H417/2</f>
        <v/>
      </c>
      <c r="J417" s="102">
        <f>IF(I417&lt;$B$1,17,19)</f>
        <v/>
      </c>
      <c r="K417" s="102">
        <f>+J417*I417</f>
        <v/>
      </c>
      <c r="L417" s="102">
        <f>IF(I417&lt;$B$1,0,9.81*(I417-$B$1))</f>
        <v/>
      </c>
      <c r="M417" s="105">
        <f>+K417-L417</f>
        <v/>
      </c>
      <c r="N417" s="105">
        <f>AVERAGE(B417:B418)*1000</f>
        <v/>
      </c>
      <c r="O417" s="105">
        <f>AVERAGE(G417:G418)</f>
        <v/>
      </c>
      <c r="P417" s="105">
        <f>AVERAGE(F417:F418)</f>
        <v/>
      </c>
      <c r="Q417" s="105">
        <f>AVERAGE(D417:D418)</f>
        <v/>
      </c>
      <c r="R417" s="106">
        <f>(O417-K417)/M417</f>
        <v/>
      </c>
      <c r="S417" s="105">
        <f>+P417/(O417-K417)*100</f>
        <v/>
      </c>
      <c r="T417" s="105">
        <f>+SQRT((3.47-LOG(R417))^2+(1.22+LOG(S417))^2)</f>
        <v/>
      </c>
      <c r="U417" s="39">
        <f>(IF(T417&lt;1.31, "gravelly sand to dense sand", IF(T417&lt;2.05, "sands", IF(T417&lt;2.6, "sand mixtures", IF(T417&lt;2.95, "silt mixtures", IF(T417&lt;3.6, "clays","organic clay"))))))</f>
        <v/>
      </c>
      <c r="V417" s="107">
        <f>DEGREES(ATAN(0.373*(LOG(O417/M417)+0.29)))</f>
        <v/>
      </c>
      <c r="W417" s="107">
        <f>17.6+11*LOG(R417)</f>
        <v/>
      </c>
      <c r="X417" s="107">
        <f>IF(N417/100&lt;20, 30,IF(N417/100&lt;40,30+5/20*(N417/100-20),IF(N417/100&lt;120, 35+5/80*(N417/100-40), IF(N417/100&lt;200, 40+5/80*(N417/100-120),45))))</f>
        <v/>
      </c>
    </row>
    <row r="418">
      <c r="A418" t="n">
        <v>8.300000000000001</v>
      </c>
      <c r="B418" t="n">
        <v>3.41</v>
      </c>
      <c r="C418" t="n">
        <v>24</v>
      </c>
      <c r="D418" t="n">
        <v>85</v>
      </c>
      <c r="E418" s="102" t="n">
        <v>0.8</v>
      </c>
      <c r="F418" s="102">
        <f>IF(C418=0,1,ABS(C418))</f>
        <v/>
      </c>
      <c r="G418" s="102">
        <f>+B418*1000+D418*(1-E418)</f>
        <v/>
      </c>
      <c r="H418" s="102">
        <f>+A419-A418</f>
        <v/>
      </c>
      <c r="I418" s="102">
        <f>+A418+H418/2</f>
        <v/>
      </c>
      <c r="J418" s="102">
        <f>IF(I418&lt;$B$1,17,19)</f>
        <v/>
      </c>
      <c r="K418" s="102">
        <f>+J418*I418</f>
        <v/>
      </c>
      <c r="L418" s="102">
        <f>IF(I418&lt;$B$1,0,9.81*(I418-$B$1))</f>
        <v/>
      </c>
      <c r="M418" s="105">
        <f>+K418-L418</f>
        <v/>
      </c>
      <c r="N418" s="105">
        <f>AVERAGE(B418:B419)*1000</f>
        <v/>
      </c>
      <c r="O418" s="105">
        <f>AVERAGE(G418:G419)</f>
        <v/>
      </c>
      <c r="P418" s="105">
        <f>AVERAGE(F418:F419)</f>
        <v/>
      </c>
      <c r="Q418" s="105">
        <f>AVERAGE(D418:D419)</f>
        <v/>
      </c>
      <c r="R418" s="106">
        <f>(O418-K418)/M418</f>
        <v/>
      </c>
      <c r="S418" s="105">
        <f>+P418/(O418-K418)*100</f>
        <v/>
      </c>
      <c r="T418" s="105">
        <f>+SQRT((3.47-LOG(R418))^2+(1.22+LOG(S418))^2)</f>
        <v/>
      </c>
      <c r="U418" s="39">
        <f>(IF(T418&lt;1.31, "gravelly sand to dense sand", IF(T418&lt;2.05, "sands", IF(T418&lt;2.6, "sand mixtures", IF(T418&lt;2.95, "silt mixtures", IF(T418&lt;3.6, "clays","organic clay"))))))</f>
        <v/>
      </c>
      <c r="V418" s="107">
        <f>DEGREES(ATAN(0.373*(LOG(O418/M418)+0.29)))</f>
        <v/>
      </c>
      <c r="W418" s="107">
        <f>17.6+11*LOG(R418)</f>
        <v/>
      </c>
      <c r="X418" s="107">
        <f>IF(N418/100&lt;20, 30,IF(N418/100&lt;40,30+5/20*(N418/100-20),IF(N418/100&lt;120, 35+5/80*(N418/100-40), IF(N418/100&lt;200, 40+5/80*(N418/100-120),45))))</f>
        <v/>
      </c>
    </row>
    <row r="419">
      <c r="A419" t="n">
        <v>8.32</v>
      </c>
      <c r="B419" t="n">
        <v>4.225</v>
      </c>
      <c r="C419" t="n">
        <v>19</v>
      </c>
      <c r="D419" t="n">
        <v>87</v>
      </c>
      <c r="E419" s="102" t="n">
        <v>0.8</v>
      </c>
      <c r="F419" s="102">
        <f>IF(C419=0,1,ABS(C419))</f>
        <v/>
      </c>
      <c r="G419" s="102">
        <f>+B419*1000+D419*(1-E419)</f>
        <v/>
      </c>
      <c r="H419" s="102">
        <f>+A420-A419</f>
        <v/>
      </c>
      <c r="I419" s="102">
        <f>+A419+H419/2</f>
        <v/>
      </c>
      <c r="J419" s="102">
        <f>IF(I419&lt;$B$1,17,19)</f>
        <v/>
      </c>
      <c r="K419" s="102">
        <f>+J419*I419</f>
        <v/>
      </c>
      <c r="L419" s="102">
        <f>IF(I419&lt;$B$1,0,9.81*(I419-$B$1))</f>
        <v/>
      </c>
      <c r="M419" s="105">
        <f>+K419-L419</f>
        <v/>
      </c>
      <c r="N419" s="105">
        <f>AVERAGE(B419:B420)*1000</f>
        <v/>
      </c>
      <c r="O419" s="105">
        <f>AVERAGE(G419:G420)</f>
        <v/>
      </c>
      <c r="P419" s="105">
        <f>AVERAGE(F419:F420)</f>
        <v/>
      </c>
      <c r="Q419" s="105">
        <f>AVERAGE(D419:D420)</f>
        <v/>
      </c>
      <c r="R419" s="106">
        <f>(O419-K419)/M419</f>
        <v/>
      </c>
      <c r="S419" s="105">
        <f>+P419/(O419-K419)*100</f>
        <v/>
      </c>
      <c r="T419" s="105">
        <f>+SQRT((3.47-LOG(R419))^2+(1.22+LOG(S419))^2)</f>
        <v/>
      </c>
      <c r="U419" s="39">
        <f>(IF(T419&lt;1.31, "gravelly sand to dense sand", IF(T419&lt;2.05, "sands", IF(T419&lt;2.6, "sand mixtures", IF(T419&lt;2.95, "silt mixtures", IF(T419&lt;3.6, "clays","organic clay"))))))</f>
        <v/>
      </c>
      <c r="V419" s="107">
        <f>DEGREES(ATAN(0.373*(LOG(O419/M419)+0.29)))</f>
        <v/>
      </c>
      <c r="W419" s="107">
        <f>17.6+11*LOG(R419)</f>
        <v/>
      </c>
      <c r="X419" s="107">
        <f>IF(N419/100&lt;20, 30,IF(N419/100&lt;40,30+5/20*(N419/100-20),IF(N419/100&lt;120, 35+5/80*(N419/100-40), IF(N419/100&lt;200, 40+5/80*(N419/100-120),45))))</f>
        <v/>
      </c>
    </row>
    <row r="420">
      <c r="A420" t="n">
        <v>8.34</v>
      </c>
      <c r="B420" t="n">
        <v>5.759</v>
      </c>
      <c r="C420" t="n">
        <v>20</v>
      </c>
      <c r="D420" t="n">
        <v>86</v>
      </c>
      <c r="E420" s="102" t="n">
        <v>0.8</v>
      </c>
      <c r="F420" s="102">
        <f>IF(C420=0,1,ABS(C420))</f>
        <v/>
      </c>
      <c r="G420" s="102">
        <f>+B420*1000+D420*(1-E420)</f>
        <v/>
      </c>
      <c r="H420" s="102">
        <f>+A421-A420</f>
        <v/>
      </c>
      <c r="I420" s="102">
        <f>+A420+H420/2</f>
        <v/>
      </c>
      <c r="J420" s="102">
        <f>IF(I420&lt;$B$1,17,19)</f>
        <v/>
      </c>
      <c r="K420" s="102">
        <f>+J420*I420</f>
        <v/>
      </c>
      <c r="L420" s="102">
        <f>IF(I420&lt;$B$1,0,9.81*(I420-$B$1))</f>
        <v/>
      </c>
      <c r="M420" s="105">
        <f>+K420-L420</f>
        <v/>
      </c>
      <c r="N420" s="105">
        <f>AVERAGE(B420:B421)*1000</f>
        <v/>
      </c>
      <c r="O420" s="105">
        <f>AVERAGE(G420:G421)</f>
        <v/>
      </c>
      <c r="P420" s="105">
        <f>AVERAGE(F420:F421)</f>
        <v/>
      </c>
      <c r="Q420" s="105">
        <f>AVERAGE(D420:D421)</f>
        <v/>
      </c>
      <c r="R420" s="106">
        <f>(O420-K420)/M420</f>
        <v/>
      </c>
      <c r="S420" s="105">
        <f>+P420/(O420-K420)*100</f>
        <v/>
      </c>
      <c r="T420" s="105">
        <f>+SQRT((3.47-LOG(R420))^2+(1.22+LOG(S420))^2)</f>
        <v/>
      </c>
      <c r="U420" s="39">
        <f>(IF(T420&lt;1.31, "gravelly sand to dense sand", IF(T420&lt;2.05, "sands", IF(T420&lt;2.6, "sand mixtures", IF(T420&lt;2.95, "silt mixtures", IF(T420&lt;3.6, "clays","organic clay"))))))</f>
        <v/>
      </c>
      <c r="V420" s="107">
        <f>DEGREES(ATAN(0.373*(LOG(O420/M420)+0.29)))</f>
        <v/>
      </c>
      <c r="W420" s="107">
        <f>17.6+11*LOG(R420)</f>
        <v/>
      </c>
      <c r="X420" s="107">
        <f>IF(N420/100&lt;20, 30,IF(N420/100&lt;40,30+5/20*(N420/100-20),IF(N420/100&lt;120, 35+5/80*(N420/100-40), IF(N420/100&lt;200, 40+5/80*(N420/100-120),45))))</f>
        <v/>
      </c>
    </row>
    <row r="421">
      <c r="A421" t="n">
        <v>8.359999999999999</v>
      </c>
      <c r="B421" t="n">
        <v>6.517</v>
      </c>
      <c r="C421" t="n">
        <v>34</v>
      </c>
      <c r="D421" t="n">
        <v>73</v>
      </c>
      <c r="E421" s="102" t="n">
        <v>0.8</v>
      </c>
      <c r="F421" s="102">
        <f>IF(C421=0,1,ABS(C421))</f>
        <v/>
      </c>
      <c r="G421" s="102">
        <f>+B421*1000+D421*(1-E421)</f>
        <v/>
      </c>
      <c r="H421" s="102">
        <f>+A422-A421</f>
        <v/>
      </c>
      <c r="I421" s="102">
        <f>+A421+H421/2</f>
        <v/>
      </c>
      <c r="J421" s="102">
        <f>IF(I421&lt;$B$1,17,19)</f>
        <v/>
      </c>
      <c r="K421" s="102">
        <f>+J421*I421</f>
        <v/>
      </c>
      <c r="L421" s="102">
        <f>IF(I421&lt;$B$1,0,9.81*(I421-$B$1))</f>
        <v/>
      </c>
      <c r="M421" s="105">
        <f>+K421-L421</f>
        <v/>
      </c>
      <c r="N421" s="105">
        <f>AVERAGE(B421:B422)*1000</f>
        <v/>
      </c>
      <c r="O421" s="105">
        <f>AVERAGE(G421:G422)</f>
        <v/>
      </c>
      <c r="P421" s="105">
        <f>AVERAGE(F421:F422)</f>
        <v/>
      </c>
      <c r="Q421" s="105">
        <f>AVERAGE(D421:D422)</f>
        <v/>
      </c>
      <c r="R421" s="106">
        <f>(O421-K421)/M421</f>
        <v/>
      </c>
      <c r="S421" s="105">
        <f>+P421/(O421-K421)*100</f>
        <v/>
      </c>
      <c r="T421" s="105">
        <f>+SQRT((3.47-LOG(R421))^2+(1.22+LOG(S421))^2)</f>
        <v/>
      </c>
      <c r="U421" s="39">
        <f>(IF(T421&lt;1.31, "gravelly sand to dense sand", IF(T421&lt;2.05, "sands", IF(T421&lt;2.6, "sand mixtures", IF(T421&lt;2.95, "silt mixtures", IF(T421&lt;3.6, "clays","organic clay"))))))</f>
        <v/>
      </c>
      <c r="V421" s="107">
        <f>DEGREES(ATAN(0.373*(LOG(O421/M421)+0.29)))</f>
        <v/>
      </c>
      <c r="W421" s="107">
        <f>17.6+11*LOG(R421)</f>
        <v/>
      </c>
      <c r="X421" s="107">
        <f>IF(N421/100&lt;20, 30,IF(N421/100&lt;40,30+5/20*(N421/100-20),IF(N421/100&lt;120, 35+5/80*(N421/100-40), IF(N421/100&lt;200, 40+5/80*(N421/100-120),45))))</f>
        <v/>
      </c>
    </row>
    <row r="422">
      <c r="A422" t="n">
        <v>8.380000000000001</v>
      </c>
      <c r="B422" t="n">
        <v>6.346</v>
      </c>
      <c r="C422" t="n">
        <v>21</v>
      </c>
      <c r="D422" t="n">
        <v>62</v>
      </c>
      <c r="E422" s="102" t="n">
        <v>0.8</v>
      </c>
      <c r="F422" s="102">
        <f>IF(C422=0,1,ABS(C422))</f>
        <v/>
      </c>
      <c r="G422" s="102">
        <f>+B422*1000+D422*(1-E422)</f>
        <v/>
      </c>
      <c r="H422" s="102">
        <f>+A423-A422</f>
        <v/>
      </c>
      <c r="I422" s="102">
        <f>+A422+H422/2</f>
        <v/>
      </c>
      <c r="J422" s="102">
        <f>IF(I422&lt;$B$1,17,19)</f>
        <v/>
      </c>
      <c r="K422" s="102">
        <f>+J422*I422</f>
        <v/>
      </c>
      <c r="L422" s="102">
        <f>IF(I422&lt;$B$1,0,9.81*(I422-$B$1))</f>
        <v/>
      </c>
      <c r="M422" s="105">
        <f>+K422-L422</f>
        <v/>
      </c>
      <c r="N422" s="105">
        <f>AVERAGE(B422:B423)*1000</f>
        <v/>
      </c>
      <c r="O422" s="105">
        <f>AVERAGE(G422:G423)</f>
        <v/>
      </c>
      <c r="P422" s="105">
        <f>AVERAGE(F422:F423)</f>
        <v/>
      </c>
      <c r="Q422" s="105">
        <f>AVERAGE(D422:D423)</f>
        <v/>
      </c>
      <c r="R422" s="106">
        <f>(O422-K422)/M422</f>
        <v/>
      </c>
      <c r="S422" s="105">
        <f>+P422/(O422-K422)*100</f>
        <v/>
      </c>
      <c r="T422" s="105">
        <f>+SQRT((3.47-LOG(R422))^2+(1.22+LOG(S422))^2)</f>
        <v/>
      </c>
      <c r="U422" s="39">
        <f>(IF(T422&lt;1.31, "gravelly sand to dense sand", IF(T422&lt;2.05, "sands", IF(T422&lt;2.6, "sand mixtures", IF(T422&lt;2.95, "silt mixtures", IF(T422&lt;3.6, "clays","organic clay"))))))</f>
        <v/>
      </c>
      <c r="V422" s="107">
        <f>DEGREES(ATAN(0.373*(LOG(O422/M422)+0.29)))</f>
        <v/>
      </c>
      <c r="W422" s="107">
        <f>17.6+11*LOG(R422)</f>
        <v/>
      </c>
      <c r="X422" s="107">
        <f>IF(N422/100&lt;20, 30,IF(N422/100&lt;40,30+5/20*(N422/100-20),IF(N422/100&lt;120, 35+5/80*(N422/100-40), IF(N422/100&lt;200, 40+5/80*(N422/100-120),45))))</f>
        <v/>
      </c>
    </row>
    <row r="423">
      <c r="A423" t="n">
        <v>8.4</v>
      </c>
      <c r="B423" t="n">
        <v>5.058</v>
      </c>
      <c r="C423" t="n">
        <v>23</v>
      </c>
      <c r="D423" t="n">
        <v>61</v>
      </c>
      <c r="E423" s="102" t="n">
        <v>0.8</v>
      </c>
      <c r="F423" s="102">
        <f>IF(C423=0,1,ABS(C423))</f>
        <v/>
      </c>
      <c r="G423" s="102">
        <f>+B423*1000+D423*(1-E423)</f>
        <v/>
      </c>
      <c r="H423" s="102">
        <f>+A424-A423</f>
        <v/>
      </c>
      <c r="I423" s="102">
        <f>+A423+H423/2</f>
        <v/>
      </c>
      <c r="J423" s="102">
        <f>IF(I423&lt;$B$1,17,19)</f>
        <v/>
      </c>
      <c r="K423" s="102">
        <f>+J423*I423</f>
        <v/>
      </c>
      <c r="L423" s="102">
        <f>IF(I423&lt;$B$1,0,9.81*(I423-$B$1))</f>
        <v/>
      </c>
      <c r="M423" s="105">
        <f>+K423-L423</f>
        <v/>
      </c>
      <c r="N423" s="105">
        <f>AVERAGE(B423:B424)*1000</f>
        <v/>
      </c>
      <c r="O423" s="105">
        <f>AVERAGE(G423:G424)</f>
        <v/>
      </c>
      <c r="P423" s="105">
        <f>AVERAGE(F423:F424)</f>
        <v/>
      </c>
      <c r="Q423" s="105">
        <f>AVERAGE(D423:D424)</f>
        <v/>
      </c>
      <c r="R423" s="106">
        <f>(O423-K423)/M423</f>
        <v/>
      </c>
      <c r="S423" s="105">
        <f>+P423/(O423-K423)*100</f>
        <v/>
      </c>
      <c r="T423" s="105">
        <f>+SQRT((3.47-LOG(R423))^2+(1.22+LOG(S423))^2)</f>
        <v/>
      </c>
      <c r="U423" s="39">
        <f>(IF(T423&lt;1.31, "gravelly sand to dense sand", IF(T423&lt;2.05, "sands", IF(T423&lt;2.6, "sand mixtures", IF(T423&lt;2.95, "silt mixtures", IF(T423&lt;3.6, "clays","organic clay"))))))</f>
        <v/>
      </c>
      <c r="V423" s="107">
        <f>DEGREES(ATAN(0.373*(LOG(O423/M423)+0.29)))</f>
        <v/>
      </c>
      <c r="W423" s="107">
        <f>17.6+11*LOG(R423)</f>
        <v/>
      </c>
      <c r="X423" s="107">
        <f>IF(N423/100&lt;20, 30,IF(N423/100&lt;40,30+5/20*(N423/100-20),IF(N423/100&lt;120, 35+5/80*(N423/100-40), IF(N423/100&lt;200, 40+5/80*(N423/100-120),45))))</f>
        <v/>
      </c>
    </row>
    <row r="424">
      <c r="A424" t="n">
        <v>8.42</v>
      </c>
      <c r="B424" t="n">
        <v>3.94</v>
      </c>
      <c r="C424" t="n">
        <v>35</v>
      </c>
      <c r="D424" t="n">
        <v>52</v>
      </c>
      <c r="E424" s="102" t="n">
        <v>0.8</v>
      </c>
      <c r="F424" s="102">
        <f>IF(C424=0,1,ABS(C424))</f>
        <v/>
      </c>
      <c r="G424" s="102">
        <f>+B424*1000+D424*(1-E424)</f>
        <v/>
      </c>
      <c r="H424" s="102">
        <f>+A425-A424</f>
        <v/>
      </c>
      <c r="I424" s="102">
        <f>+A424+H424/2</f>
        <v/>
      </c>
      <c r="J424" s="102">
        <f>IF(I424&lt;$B$1,17,19)</f>
        <v/>
      </c>
      <c r="K424" s="102">
        <f>+J424*I424</f>
        <v/>
      </c>
      <c r="L424" s="102">
        <f>IF(I424&lt;$B$1,0,9.81*(I424-$B$1))</f>
        <v/>
      </c>
      <c r="M424" s="105">
        <f>+K424-L424</f>
        <v/>
      </c>
      <c r="N424" s="105">
        <f>AVERAGE(B424:B425)*1000</f>
        <v/>
      </c>
      <c r="O424" s="105">
        <f>AVERAGE(G424:G425)</f>
        <v/>
      </c>
      <c r="P424" s="105">
        <f>AVERAGE(F424:F425)</f>
        <v/>
      </c>
      <c r="Q424" s="105">
        <f>AVERAGE(D424:D425)</f>
        <v/>
      </c>
      <c r="R424" s="106">
        <f>(O424-K424)/M424</f>
        <v/>
      </c>
      <c r="S424" s="105">
        <f>+P424/(O424-K424)*100</f>
        <v/>
      </c>
      <c r="T424" s="105">
        <f>+SQRT((3.47-LOG(R424))^2+(1.22+LOG(S424))^2)</f>
        <v/>
      </c>
      <c r="U424" s="39">
        <f>(IF(T424&lt;1.31, "gravelly sand to dense sand", IF(T424&lt;2.05, "sands", IF(T424&lt;2.6, "sand mixtures", IF(T424&lt;2.95, "silt mixtures", IF(T424&lt;3.6, "clays","organic clay"))))))</f>
        <v/>
      </c>
      <c r="V424" s="107">
        <f>DEGREES(ATAN(0.373*(LOG(O424/M424)+0.29)))</f>
        <v/>
      </c>
      <c r="W424" s="107">
        <f>17.6+11*LOG(R424)</f>
        <v/>
      </c>
      <c r="X424" s="107">
        <f>IF(N424/100&lt;20, 30,IF(N424/100&lt;40,30+5/20*(N424/100-20),IF(N424/100&lt;120, 35+5/80*(N424/100-40), IF(N424/100&lt;200, 40+5/80*(N424/100-120),45))))</f>
        <v/>
      </c>
    </row>
    <row r="425">
      <c r="A425" t="n">
        <v>8.44</v>
      </c>
      <c r="B425" t="n">
        <v>2.198</v>
      </c>
      <c r="C425" t="n">
        <v>34</v>
      </c>
      <c r="D425" t="n">
        <v>50</v>
      </c>
      <c r="E425" s="102" t="n">
        <v>0.8</v>
      </c>
      <c r="F425" s="102">
        <f>IF(C425=0,1,ABS(C425))</f>
        <v/>
      </c>
      <c r="G425" s="102">
        <f>+B425*1000+D425*(1-E425)</f>
        <v/>
      </c>
      <c r="H425" s="102">
        <f>+A426-A425</f>
        <v/>
      </c>
      <c r="I425" s="102">
        <f>+A425+H425/2</f>
        <v/>
      </c>
      <c r="J425" s="102">
        <f>IF(I425&lt;$B$1,17,19)</f>
        <v/>
      </c>
      <c r="K425" s="102">
        <f>+J425*I425</f>
        <v/>
      </c>
      <c r="L425" s="102">
        <f>IF(I425&lt;$B$1,0,9.81*(I425-$B$1))</f>
        <v/>
      </c>
      <c r="M425" s="105">
        <f>+K425-L425</f>
        <v/>
      </c>
      <c r="N425" s="105">
        <f>AVERAGE(B425:B426)*1000</f>
        <v/>
      </c>
      <c r="O425" s="105">
        <f>AVERAGE(G425:G426)</f>
        <v/>
      </c>
      <c r="P425" s="105">
        <f>AVERAGE(F425:F426)</f>
        <v/>
      </c>
      <c r="Q425" s="105">
        <f>AVERAGE(D425:D426)</f>
        <v/>
      </c>
      <c r="R425" s="106">
        <f>(O425-K425)/M425</f>
        <v/>
      </c>
      <c r="S425" s="105">
        <f>+P425/(O425-K425)*100</f>
        <v/>
      </c>
      <c r="T425" s="105">
        <f>+SQRT((3.47-LOG(R425))^2+(1.22+LOG(S425))^2)</f>
        <v/>
      </c>
      <c r="U425" s="39">
        <f>(IF(T425&lt;1.31, "gravelly sand to dense sand", IF(T425&lt;2.05, "sands", IF(T425&lt;2.6, "sand mixtures", IF(T425&lt;2.95, "silt mixtures", IF(T425&lt;3.6, "clays","organic clay"))))))</f>
        <v/>
      </c>
      <c r="V425" s="107">
        <f>DEGREES(ATAN(0.373*(LOG(O425/M425)+0.29)))</f>
        <v/>
      </c>
      <c r="W425" s="107">
        <f>17.6+11*LOG(R425)</f>
        <v/>
      </c>
      <c r="X425" s="107">
        <f>IF(N425/100&lt;20, 30,IF(N425/100&lt;40,30+5/20*(N425/100-20),IF(N425/100&lt;120, 35+5/80*(N425/100-40), IF(N425/100&lt;200, 40+5/80*(N425/100-120),45))))</f>
        <v/>
      </c>
    </row>
    <row r="426">
      <c r="A426" t="n">
        <v>8.460000000000001</v>
      </c>
      <c r="B426" t="n">
        <v>1.781</v>
      </c>
      <c r="C426" t="n">
        <v>38</v>
      </c>
      <c r="D426" t="n">
        <v>49</v>
      </c>
      <c r="E426" s="102" t="n">
        <v>0.8</v>
      </c>
      <c r="F426" s="102">
        <f>IF(C426=0,1,ABS(C426))</f>
        <v/>
      </c>
      <c r="G426" s="102">
        <f>+B426*1000+D426*(1-E426)</f>
        <v/>
      </c>
      <c r="H426" s="102">
        <f>+A427-A426</f>
        <v/>
      </c>
      <c r="I426" s="102">
        <f>+A426+H426/2</f>
        <v/>
      </c>
      <c r="J426" s="102">
        <f>IF(I426&lt;$B$1,17,19)</f>
        <v/>
      </c>
      <c r="K426" s="102">
        <f>+J426*I426</f>
        <v/>
      </c>
      <c r="L426" s="102">
        <f>IF(I426&lt;$B$1,0,9.81*(I426-$B$1))</f>
        <v/>
      </c>
      <c r="M426" s="105">
        <f>+K426-L426</f>
        <v/>
      </c>
      <c r="N426" s="105">
        <f>AVERAGE(B426:B427)*1000</f>
        <v/>
      </c>
      <c r="O426" s="105">
        <f>AVERAGE(G426:G427)</f>
        <v/>
      </c>
      <c r="P426" s="105">
        <f>AVERAGE(F426:F427)</f>
        <v/>
      </c>
      <c r="Q426" s="105">
        <f>AVERAGE(D426:D427)</f>
        <v/>
      </c>
      <c r="R426" s="106">
        <f>(O426-K426)/M426</f>
        <v/>
      </c>
      <c r="S426" s="105">
        <f>+P426/(O426-K426)*100</f>
        <v/>
      </c>
      <c r="T426" s="105">
        <f>+SQRT((3.47-LOG(R426))^2+(1.22+LOG(S426))^2)</f>
        <v/>
      </c>
      <c r="U426" s="39">
        <f>(IF(T426&lt;1.31, "gravelly sand to dense sand", IF(T426&lt;2.05, "sands", IF(T426&lt;2.6, "sand mixtures", IF(T426&lt;2.95, "silt mixtures", IF(T426&lt;3.6, "clays","organic clay"))))))</f>
        <v/>
      </c>
      <c r="V426" s="107">
        <f>DEGREES(ATAN(0.373*(LOG(O426/M426)+0.29)))</f>
        <v/>
      </c>
      <c r="W426" s="107">
        <f>17.6+11*LOG(R426)</f>
        <v/>
      </c>
      <c r="X426" s="107">
        <f>IF(N426/100&lt;20, 30,IF(N426/100&lt;40,30+5/20*(N426/100-20),IF(N426/100&lt;120, 35+5/80*(N426/100-40), IF(N426/100&lt;200, 40+5/80*(N426/100-120),45))))</f>
        <v/>
      </c>
    </row>
    <row r="427">
      <c r="A427" t="n">
        <v>8.48</v>
      </c>
      <c r="B427" t="n">
        <v>1.534</v>
      </c>
      <c r="C427" t="n">
        <v>50</v>
      </c>
      <c r="D427" t="n">
        <v>49</v>
      </c>
      <c r="E427" s="102" t="n">
        <v>0.8</v>
      </c>
      <c r="F427" s="102">
        <f>IF(C427=0,1,ABS(C427))</f>
        <v/>
      </c>
      <c r="G427" s="102">
        <f>+B427*1000+D427*(1-E427)</f>
        <v/>
      </c>
      <c r="H427" s="102">
        <f>+A428-A427</f>
        <v/>
      </c>
      <c r="I427" s="102">
        <f>+A427+H427/2</f>
        <v/>
      </c>
      <c r="J427" s="102">
        <f>IF(I427&lt;$B$1,17,19)</f>
        <v/>
      </c>
      <c r="K427" s="102">
        <f>+J427*I427</f>
        <v/>
      </c>
      <c r="L427" s="102">
        <f>IF(I427&lt;$B$1,0,9.81*(I427-$B$1))</f>
        <v/>
      </c>
      <c r="M427" s="105">
        <f>+K427-L427</f>
        <v/>
      </c>
      <c r="N427" s="105">
        <f>AVERAGE(B427:B428)*1000</f>
        <v/>
      </c>
      <c r="O427" s="105">
        <f>AVERAGE(G427:G428)</f>
        <v/>
      </c>
      <c r="P427" s="105">
        <f>AVERAGE(F427:F428)</f>
        <v/>
      </c>
      <c r="Q427" s="105">
        <f>AVERAGE(D427:D428)</f>
        <v/>
      </c>
      <c r="R427" s="106">
        <f>(O427-K427)/M427</f>
        <v/>
      </c>
      <c r="S427" s="105">
        <f>+P427/(O427-K427)*100</f>
        <v/>
      </c>
      <c r="T427" s="105">
        <f>+SQRT((3.47-LOG(R427))^2+(1.22+LOG(S427))^2)</f>
        <v/>
      </c>
      <c r="U427" s="39">
        <f>(IF(T427&lt;1.31, "gravelly sand to dense sand", IF(T427&lt;2.05, "sands", IF(T427&lt;2.6, "sand mixtures", IF(T427&lt;2.95, "silt mixtures", IF(T427&lt;3.6, "clays","organic clay"))))))</f>
        <v/>
      </c>
      <c r="V427" s="107">
        <f>DEGREES(ATAN(0.373*(LOG(O427/M427)+0.29)))</f>
        <v/>
      </c>
      <c r="W427" s="107">
        <f>17.6+11*LOG(R427)</f>
        <v/>
      </c>
      <c r="X427" s="107">
        <f>IF(N427/100&lt;20, 30,IF(N427/100&lt;40,30+5/20*(N427/100-20),IF(N427/100&lt;120, 35+5/80*(N427/100-40), IF(N427/100&lt;200, 40+5/80*(N427/100-120),45))))</f>
        <v/>
      </c>
    </row>
    <row r="428">
      <c r="A428" t="n">
        <v>8.5</v>
      </c>
      <c r="B428" t="n">
        <v>1.326</v>
      </c>
      <c r="C428" t="n">
        <v>62</v>
      </c>
      <c r="D428" t="n">
        <v>55</v>
      </c>
      <c r="E428" s="102" t="n">
        <v>0.8</v>
      </c>
      <c r="F428" s="102">
        <f>IF(C428=0,1,ABS(C428))</f>
        <v/>
      </c>
      <c r="G428" s="102">
        <f>+B428*1000+D428*(1-E428)</f>
        <v/>
      </c>
      <c r="H428" s="102">
        <f>+A429-A428</f>
        <v/>
      </c>
      <c r="I428" s="102">
        <f>+A428+H428/2</f>
        <v/>
      </c>
      <c r="J428" s="102">
        <f>IF(I428&lt;$B$1,17,19)</f>
        <v/>
      </c>
      <c r="K428" s="102">
        <f>+J428*I428</f>
        <v/>
      </c>
      <c r="L428" s="102">
        <f>IF(I428&lt;$B$1,0,9.81*(I428-$B$1))</f>
        <v/>
      </c>
      <c r="M428" s="105">
        <f>+K428-L428</f>
        <v/>
      </c>
      <c r="N428" s="105">
        <f>AVERAGE(B428:B429)*1000</f>
        <v/>
      </c>
      <c r="O428" s="105">
        <f>AVERAGE(G428:G429)</f>
        <v/>
      </c>
      <c r="P428" s="105">
        <f>AVERAGE(F428:F429)</f>
        <v/>
      </c>
      <c r="Q428" s="105">
        <f>AVERAGE(D428:D429)</f>
        <v/>
      </c>
      <c r="R428" s="106">
        <f>(O428-K428)/M428</f>
        <v/>
      </c>
      <c r="S428" s="105">
        <f>+P428/(O428-K428)*100</f>
        <v/>
      </c>
      <c r="T428" s="105">
        <f>+SQRT((3.47-LOG(R428))^2+(1.22+LOG(S428))^2)</f>
        <v/>
      </c>
      <c r="U428" s="39">
        <f>(IF(T428&lt;1.31, "gravelly sand to dense sand", IF(T428&lt;2.05, "sands", IF(T428&lt;2.6, "sand mixtures", IF(T428&lt;2.95, "silt mixtures", IF(T428&lt;3.6, "clays","organic clay"))))))</f>
        <v/>
      </c>
      <c r="V428" s="107">
        <f>DEGREES(ATAN(0.373*(LOG(O428/M428)+0.29)))</f>
        <v/>
      </c>
      <c r="W428" s="107">
        <f>17.6+11*LOG(R428)</f>
        <v/>
      </c>
      <c r="X428" s="107">
        <f>IF(N428/100&lt;20, 30,IF(N428/100&lt;40,30+5/20*(N428/100-20),IF(N428/100&lt;120, 35+5/80*(N428/100-40), IF(N428/100&lt;200, 40+5/80*(N428/100-120),45))))</f>
        <v/>
      </c>
    </row>
    <row r="429">
      <c r="A429" t="n">
        <v>8.52</v>
      </c>
      <c r="B429" t="n">
        <v>1.345</v>
      </c>
      <c r="C429" t="n">
        <v>60</v>
      </c>
      <c r="D429" t="n">
        <v>58</v>
      </c>
      <c r="E429" s="102" t="n">
        <v>0.8</v>
      </c>
      <c r="F429" s="102">
        <f>IF(C429=0,1,ABS(C429))</f>
        <v/>
      </c>
      <c r="G429" s="102">
        <f>+B429*1000+D429*(1-E429)</f>
        <v/>
      </c>
      <c r="H429" s="102">
        <f>+A430-A429</f>
        <v/>
      </c>
      <c r="I429" s="102">
        <f>+A429+H429/2</f>
        <v/>
      </c>
      <c r="J429" s="102">
        <f>IF(I429&lt;$B$1,17,19)</f>
        <v/>
      </c>
      <c r="K429" s="102">
        <f>+J429*I429</f>
        <v/>
      </c>
      <c r="L429" s="102">
        <f>IF(I429&lt;$B$1,0,9.81*(I429-$B$1))</f>
        <v/>
      </c>
      <c r="M429" s="105">
        <f>+K429-L429</f>
        <v/>
      </c>
      <c r="N429" s="105">
        <f>AVERAGE(B429:B430)*1000</f>
        <v/>
      </c>
      <c r="O429" s="105">
        <f>AVERAGE(G429:G430)</f>
        <v/>
      </c>
      <c r="P429" s="105">
        <f>AVERAGE(F429:F430)</f>
        <v/>
      </c>
      <c r="Q429" s="105">
        <f>AVERAGE(D429:D430)</f>
        <v/>
      </c>
      <c r="R429" s="106">
        <f>(O429-K429)/M429</f>
        <v/>
      </c>
      <c r="S429" s="105">
        <f>+P429/(O429-K429)*100</f>
        <v/>
      </c>
      <c r="T429" s="105">
        <f>+SQRT((3.47-LOG(R429))^2+(1.22+LOG(S429))^2)</f>
        <v/>
      </c>
      <c r="U429" s="39">
        <f>(IF(T429&lt;1.31, "gravelly sand to dense sand", IF(T429&lt;2.05, "sands", IF(T429&lt;2.6, "sand mixtures", IF(T429&lt;2.95, "silt mixtures", IF(T429&lt;3.6, "clays","organic clay"))))))</f>
        <v/>
      </c>
      <c r="V429" s="107">
        <f>DEGREES(ATAN(0.373*(LOG(O429/M429)+0.29)))</f>
        <v/>
      </c>
      <c r="W429" s="107">
        <f>17.6+11*LOG(R429)</f>
        <v/>
      </c>
      <c r="X429" s="107">
        <f>IF(N429/100&lt;20, 30,IF(N429/100&lt;40,30+5/20*(N429/100-20),IF(N429/100&lt;120, 35+5/80*(N429/100-40), IF(N429/100&lt;200, 40+5/80*(N429/100-120),45))))</f>
        <v/>
      </c>
    </row>
    <row r="430">
      <c r="A430" t="n">
        <v>8.539999999999999</v>
      </c>
      <c r="B430" t="n">
        <v>1.44</v>
      </c>
      <c r="C430" t="n">
        <v>43</v>
      </c>
      <c r="D430" t="n">
        <v>68</v>
      </c>
      <c r="E430" s="102" t="n">
        <v>0.8</v>
      </c>
      <c r="F430" s="102">
        <f>IF(C430=0,1,ABS(C430))</f>
        <v/>
      </c>
      <c r="G430" s="102">
        <f>+B430*1000+D430*(1-E430)</f>
        <v/>
      </c>
      <c r="H430" s="102">
        <f>+A431-A430</f>
        <v/>
      </c>
      <c r="I430" s="102">
        <f>+A430+H430/2</f>
        <v/>
      </c>
      <c r="J430" s="102">
        <f>IF(I430&lt;$B$1,17,19)</f>
        <v/>
      </c>
      <c r="K430" s="102">
        <f>+J430*I430</f>
        <v/>
      </c>
      <c r="L430" s="102">
        <f>IF(I430&lt;$B$1,0,9.81*(I430-$B$1))</f>
        <v/>
      </c>
      <c r="M430" s="105">
        <f>+K430-L430</f>
        <v/>
      </c>
      <c r="N430" s="105">
        <f>AVERAGE(B430:B431)*1000</f>
        <v/>
      </c>
      <c r="O430" s="105">
        <f>AVERAGE(G430:G431)</f>
        <v/>
      </c>
      <c r="P430" s="105">
        <f>AVERAGE(F430:F431)</f>
        <v/>
      </c>
      <c r="Q430" s="105">
        <f>AVERAGE(D430:D431)</f>
        <v/>
      </c>
      <c r="R430" s="106">
        <f>(O430-K430)/M430</f>
        <v/>
      </c>
      <c r="S430" s="105">
        <f>+P430/(O430-K430)*100</f>
        <v/>
      </c>
      <c r="T430" s="105">
        <f>+SQRT((3.47-LOG(R430))^2+(1.22+LOG(S430))^2)</f>
        <v/>
      </c>
      <c r="U430" s="39">
        <f>(IF(T430&lt;1.31, "gravelly sand to dense sand", IF(T430&lt;2.05, "sands", IF(T430&lt;2.6, "sand mixtures", IF(T430&lt;2.95, "silt mixtures", IF(T430&lt;3.6, "clays","organic clay"))))))</f>
        <v/>
      </c>
      <c r="V430" s="107">
        <f>DEGREES(ATAN(0.373*(LOG(O430/M430)+0.29)))</f>
        <v/>
      </c>
      <c r="W430" s="107">
        <f>17.6+11*LOG(R430)</f>
        <v/>
      </c>
      <c r="X430" s="107">
        <f>IF(N430/100&lt;20, 30,IF(N430/100&lt;40,30+5/20*(N430/100-20),IF(N430/100&lt;120, 35+5/80*(N430/100-40), IF(N430/100&lt;200, 40+5/80*(N430/100-120),45))))</f>
        <v/>
      </c>
    </row>
    <row r="431">
      <c r="A431" t="n">
        <v>8.56</v>
      </c>
      <c r="B431" t="n">
        <v>1.8</v>
      </c>
      <c r="C431" t="n">
        <v>35</v>
      </c>
      <c r="D431" t="n">
        <v>77</v>
      </c>
      <c r="E431" s="102" t="n">
        <v>0.8</v>
      </c>
      <c r="F431" s="102">
        <f>IF(C431=0,1,ABS(C431))</f>
        <v/>
      </c>
      <c r="G431" s="102">
        <f>+B431*1000+D431*(1-E431)</f>
        <v/>
      </c>
      <c r="H431" s="102">
        <f>+A432-A431</f>
        <v/>
      </c>
      <c r="I431" s="102">
        <f>+A431+H431/2</f>
        <v/>
      </c>
      <c r="J431" s="102">
        <f>IF(I431&lt;$B$1,17,19)</f>
        <v/>
      </c>
      <c r="K431" s="102">
        <f>+J431*I431</f>
        <v/>
      </c>
      <c r="L431" s="102">
        <f>IF(I431&lt;$B$1,0,9.81*(I431-$B$1))</f>
        <v/>
      </c>
      <c r="M431" s="105">
        <f>+K431-L431</f>
        <v/>
      </c>
      <c r="N431" s="105">
        <f>AVERAGE(B431:B432)*1000</f>
        <v/>
      </c>
      <c r="O431" s="105">
        <f>AVERAGE(G431:G432)</f>
        <v/>
      </c>
      <c r="P431" s="105">
        <f>AVERAGE(F431:F432)</f>
        <v/>
      </c>
      <c r="Q431" s="105">
        <f>AVERAGE(D431:D432)</f>
        <v/>
      </c>
      <c r="R431" s="106">
        <f>(O431-K431)/M431</f>
        <v/>
      </c>
      <c r="S431" s="105">
        <f>+P431/(O431-K431)*100</f>
        <v/>
      </c>
      <c r="T431" s="105">
        <f>+SQRT((3.47-LOG(R431))^2+(1.22+LOG(S431))^2)</f>
        <v/>
      </c>
      <c r="U431" s="39">
        <f>(IF(T431&lt;1.31, "gravelly sand to dense sand", IF(T431&lt;2.05, "sands", IF(T431&lt;2.6, "sand mixtures", IF(T431&lt;2.95, "silt mixtures", IF(T431&lt;3.6, "clays","organic clay"))))))</f>
        <v/>
      </c>
      <c r="V431" s="107">
        <f>DEGREES(ATAN(0.373*(LOG(O431/M431)+0.29)))</f>
        <v/>
      </c>
      <c r="W431" s="107">
        <f>17.6+11*LOG(R431)</f>
        <v/>
      </c>
      <c r="X431" s="107">
        <f>IF(N431/100&lt;20, 30,IF(N431/100&lt;40,30+5/20*(N431/100-20),IF(N431/100&lt;120, 35+5/80*(N431/100-40), IF(N431/100&lt;200, 40+5/80*(N431/100-120),45))))</f>
        <v/>
      </c>
    </row>
    <row r="432">
      <c r="A432" t="n">
        <v>8.58</v>
      </c>
      <c r="B432" t="n">
        <v>1.781</v>
      </c>
      <c r="C432" t="n">
        <v>42</v>
      </c>
      <c r="D432" t="n">
        <v>77</v>
      </c>
      <c r="E432" s="102" t="n">
        <v>0.8</v>
      </c>
      <c r="F432" s="102">
        <f>IF(C432=0,1,ABS(C432))</f>
        <v/>
      </c>
      <c r="G432" s="102">
        <f>+B432*1000+D432*(1-E432)</f>
        <v/>
      </c>
      <c r="H432" s="102">
        <f>+A433-A432</f>
        <v/>
      </c>
      <c r="I432" s="102">
        <f>+A432+H432/2</f>
        <v/>
      </c>
      <c r="J432" s="102">
        <f>IF(I432&lt;$B$1,17,19)</f>
        <v/>
      </c>
      <c r="K432" s="102">
        <f>+J432*I432</f>
        <v/>
      </c>
      <c r="L432" s="102">
        <f>IF(I432&lt;$B$1,0,9.81*(I432-$B$1))</f>
        <v/>
      </c>
      <c r="M432" s="105">
        <f>+K432-L432</f>
        <v/>
      </c>
      <c r="N432" s="105">
        <f>AVERAGE(B432:B433)*1000</f>
        <v/>
      </c>
      <c r="O432" s="105">
        <f>AVERAGE(G432:G433)</f>
        <v/>
      </c>
      <c r="P432" s="105">
        <f>AVERAGE(F432:F433)</f>
        <v/>
      </c>
      <c r="Q432" s="105">
        <f>AVERAGE(D432:D433)</f>
        <v/>
      </c>
      <c r="R432" s="106">
        <f>(O432-K432)/M432</f>
        <v/>
      </c>
      <c r="S432" s="105">
        <f>+P432/(O432-K432)*100</f>
        <v/>
      </c>
      <c r="T432" s="105">
        <f>+SQRT((3.47-LOG(R432))^2+(1.22+LOG(S432))^2)</f>
        <v/>
      </c>
      <c r="U432" s="39">
        <f>(IF(T432&lt;1.31, "gravelly sand to dense sand", IF(T432&lt;2.05, "sands", IF(T432&lt;2.6, "sand mixtures", IF(T432&lt;2.95, "silt mixtures", IF(T432&lt;3.6, "clays","organic clay"))))))</f>
        <v/>
      </c>
      <c r="V432" s="107">
        <f>DEGREES(ATAN(0.373*(LOG(O432/M432)+0.29)))</f>
        <v/>
      </c>
      <c r="W432" s="107">
        <f>17.6+11*LOG(R432)</f>
        <v/>
      </c>
      <c r="X432" s="107">
        <f>IF(N432/100&lt;20, 30,IF(N432/100&lt;40,30+5/20*(N432/100-20),IF(N432/100&lt;120, 35+5/80*(N432/100-40), IF(N432/100&lt;200, 40+5/80*(N432/100-120),45))))</f>
        <v/>
      </c>
    </row>
    <row r="433">
      <c r="A433" t="n">
        <v>8.6</v>
      </c>
      <c r="B433" t="n">
        <v>1.534</v>
      </c>
      <c r="C433" t="n">
        <v>47</v>
      </c>
      <c r="D433" t="n">
        <v>69</v>
      </c>
      <c r="E433" s="102" t="n">
        <v>0.8</v>
      </c>
      <c r="F433" s="102">
        <f>IF(C433=0,1,ABS(C433))</f>
        <v/>
      </c>
      <c r="G433" s="102">
        <f>+B433*1000+D433*(1-E433)</f>
        <v/>
      </c>
      <c r="H433" s="102">
        <f>+A434-A433</f>
        <v/>
      </c>
      <c r="I433" s="102">
        <f>+A433+H433/2</f>
        <v/>
      </c>
      <c r="J433" s="102">
        <f>IF(I433&lt;$B$1,17,19)</f>
        <v/>
      </c>
      <c r="K433" s="102">
        <f>+J433*I433</f>
        <v/>
      </c>
      <c r="L433" s="102">
        <f>IF(I433&lt;$B$1,0,9.81*(I433-$B$1))</f>
        <v/>
      </c>
      <c r="M433" s="105">
        <f>+K433-L433</f>
        <v/>
      </c>
      <c r="N433" s="105">
        <f>AVERAGE(B433:B434)*1000</f>
        <v/>
      </c>
      <c r="O433" s="105">
        <f>AVERAGE(G433:G434)</f>
        <v/>
      </c>
      <c r="P433" s="105">
        <f>AVERAGE(F433:F434)</f>
        <v/>
      </c>
      <c r="Q433" s="105">
        <f>AVERAGE(D433:D434)</f>
        <v/>
      </c>
      <c r="R433" s="106">
        <f>(O433-K433)/M433</f>
        <v/>
      </c>
      <c r="S433" s="105">
        <f>+P433/(O433-K433)*100</f>
        <v/>
      </c>
      <c r="T433" s="105">
        <f>+SQRT((3.47-LOG(R433))^2+(1.22+LOG(S433))^2)</f>
        <v/>
      </c>
      <c r="U433" s="39">
        <f>(IF(T433&lt;1.31, "gravelly sand to dense sand", IF(T433&lt;2.05, "sands", IF(T433&lt;2.6, "sand mixtures", IF(T433&lt;2.95, "silt mixtures", IF(T433&lt;3.6, "clays","organic clay"))))))</f>
        <v/>
      </c>
      <c r="V433" s="107">
        <f>DEGREES(ATAN(0.373*(LOG(O433/M433)+0.29)))</f>
        <v/>
      </c>
      <c r="W433" s="107">
        <f>17.6+11*LOG(R433)</f>
        <v/>
      </c>
      <c r="X433" s="107">
        <f>IF(N433/100&lt;20, 30,IF(N433/100&lt;40,30+5/20*(N433/100-20),IF(N433/100&lt;120, 35+5/80*(N433/100-40), IF(N433/100&lt;200, 40+5/80*(N433/100-120),45))))</f>
        <v/>
      </c>
    </row>
    <row r="434">
      <c r="A434" t="n">
        <v>8.619999999999999</v>
      </c>
      <c r="B434" t="n">
        <v>0.663</v>
      </c>
      <c r="C434" t="n">
        <v>49</v>
      </c>
      <c r="D434" t="n">
        <v>72</v>
      </c>
      <c r="E434" s="102" t="n">
        <v>0.8</v>
      </c>
      <c r="F434" s="102">
        <f>IF(C434=0,1,ABS(C434))</f>
        <v/>
      </c>
      <c r="G434" s="102">
        <f>+B434*1000+D434*(1-E434)</f>
        <v/>
      </c>
      <c r="H434" s="102">
        <f>+A435-A434</f>
        <v/>
      </c>
      <c r="I434" s="102">
        <f>+A434+H434/2</f>
        <v/>
      </c>
      <c r="J434" s="102">
        <f>IF(I434&lt;$B$1,17,19)</f>
        <v/>
      </c>
      <c r="K434" s="102">
        <f>+J434*I434</f>
        <v/>
      </c>
      <c r="L434" s="102">
        <f>IF(I434&lt;$B$1,0,9.81*(I434-$B$1))</f>
        <v/>
      </c>
      <c r="M434" s="105">
        <f>+K434-L434</f>
        <v/>
      </c>
      <c r="N434" s="105">
        <f>AVERAGE(B434:B435)*1000</f>
        <v/>
      </c>
      <c r="O434" s="105">
        <f>AVERAGE(G434:G435)</f>
        <v/>
      </c>
      <c r="P434" s="105">
        <f>AVERAGE(F434:F435)</f>
        <v/>
      </c>
      <c r="Q434" s="105">
        <f>AVERAGE(D434:D435)</f>
        <v/>
      </c>
      <c r="R434" s="106">
        <f>(O434-K434)/M434</f>
        <v/>
      </c>
      <c r="S434" s="105">
        <f>+P434/(O434-K434)*100</f>
        <v/>
      </c>
      <c r="T434" s="105">
        <f>+SQRT((3.47-LOG(R434))^2+(1.22+LOG(S434))^2)</f>
        <v/>
      </c>
      <c r="U434" s="39">
        <f>(IF(T434&lt;1.31, "gravelly sand to dense sand", IF(T434&lt;2.05, "sands", IF(T434&lt;2.6, "sand mixtures", IF(T434&lt;2.95, "silt mixtures", IF(T434&lt;3.6, "clays","organic clay"))))))</f>
        <v/>
      </c>
      <c r="V434" s="107">
        <f>DEGREES(ATAN(0.373*(LOG(O434/M434)+0.29)))</f>
        <v/>
      </c>
      <c r="W434" s="107">
        <f>17.6+11*LOG(R434)</f>
        <v/>
      </c>
      <c r="X434" s="107">
        <f>IF(N434/100&lt;20, 30,IF(N434/100&lt;40,30+5/20*(N434/100-20),IF(N434/100&lt;120, 35+5/80*(N434/100-40), IF(N434/100&lt;200, 40+5/80*(N434/100-120),45))))</f>
        <v/>
      </c>
    </row>
    <row r="435">
      <c r="A435" t="n">
        <v>8.640000000000001</v>
      </c>
      <c r="B435" t="n">
        <v>0.644</v>
      </c>
      <c r="C435" t="n">
        <v>24</v>
      </c>
      <c r="D435" t="n">
        <v>78</v>
      </c>
      <c r="E435" s="102" t="n">
        <v>0.8</v>
      </c>
      <c r="F435" s="102">
        <f>IF(C435=0,1,ABS(C435))</f>
        <v/>
      </c>
      <c r="G435" s="102">
        <f>+B435*1000+D435*(1-E435)</f>
        <v/>
      </c>
      <c r="H435" s="102">
        <f>+A436-A435</f>
        <v/>
      </c>
      <c r="I435" s="102">
        <f>+A435+H435/2</f>
        <v/>
      </c>
      <c r="J435" s="102">
        <f>IF(I435&lt;$B$1,17,19)</f>
        <v/>
      </c>
      <c r="K435" s="102">
        <f>+J435*I435</f>
        <v/>
      </c>
      <c r="L435" s="102">
        <f>IF(I435&lt;$B$1,0,9.81*(I435-$B$1))</f>
        <v/>
      </c>
      <c r="M435" s="105">
        <f>+K435-L435</f>
        <v/>
      </c>
      <c r="N435" s="105">
        <f>AVERAGE(B435:B436)*1000</f>
        <v/>
      </c>
      <c r="O435" s="105">
        <f>AVERAGE(G435:G436)</f>
        <v/>
      </c>
      <c r="P435" s="105">
        <f>AVERAGE(F435:F436)</f>
        <v/>
      </c>
      <c r="Q435" s="105">
        <f>AVERAGE(D435:D436)</f>
        <v/>
      </c>
      <c r="R435" s="106">
        <f>(O435-K435)/M435</f>
        <v/>
      </c>
      <c r="S435" s="105">
        <f>+P435/(O435-K435)*100</f>
        <v/>
      </c>
      <c r="T435" s="105">
        <f>+SQRT((3.47-LOG(R435))^2+(1.22+LOG(S435))^2)</f>
        <v/>
      </c>
      <c r="U435" s="39">
        <f>(IF(T435&lt;1.31, "gravelly sand to dense sand", IF(T435&lt;2.05, "sands", IF(T435&lt;2.6, "sand mixtures", IF(T435&lt;2.95, "silt mixtures", IF(T435&lt;3.6, "clays","organic clay"))))))</f>
        <v/>
      </c>
      <c r="V435" s="107">
        <f>DEGREES(ATAN(0.373*(LOG(O435/M435)+0.29)))</f>
        <v/>
      </c>
      <c r="W435" s="107">
        <f>17.6+11*LOG(R435)</f>
        <v/>
      </c>
      <c r="X435" s="107">
        <f>IF(N435/100&lt;20, 30,IF(N435/100&lt;40,30+5/20*(N435/100-20),IF(N435/100&lt;120, 35+5/80*(N435/100-40), IF(N435/100&lt;200, 40+5/80*(N435/100-120),45))))</f>
        <v/>
      </c>
    </row>
    <row r="436">
      <c r="A436" t="n">
        <v>8.66</v>
      </c>
      <c r="B436" t="n">
        <v>0.663</v>
      </c>
      <c r="C436" t="n">
        <v>23</v>
      </c>
      <c r="D436" t="n">
        <v>90</v>
      </c>
      <c r="E436" s="102" t="n">
        <v>0.8</v>
      </c>
      <c r="F436" s="102">
        <f>IF(C436=0,1,ABS(C436))</f>
        <v/>
      </c>
      <c r="G436" s="102">
        <f>+B436*1000+D436*(1-E436)</f>
        <v/>
      </c>
      <c r="H436" s="102">
        <f>+A437-A436</f>
        <v/>
      </c>
      <c r="I436" s="102">
        <f>+A436+H436/2</f>
        <v/>
      </c>
      <c r="J436" s="102">
        <f>IF(I436&lt;$B$1,17,19)</f>
        <v/>
      </c>
      <c r="K436" s="102">
        <f>+J436*I436</f>
        <v/>
      </c>
      <c r="L436" s="102">
        <f>IF(I436&lt;$B$1,0,9.81*(I436-$B$1))</f>
        <v/>
      </c>
      <c r="M436" s="105">
        <f>+K436-L436</f>
        <v/>
      </c>
      <c r="N436" s="105">
        <f>AVERAGE(B436:B437)*1000</f>
        <v/>
      </c>
      <c r="O436" s="105">
        <f>AVERAGE(G436:G437)</f>
        <v/>
      </c>
      <c r="P436" s="105">
        <f>AVERAGE(F436:F437)</f>
        <v/>
      </c>
      <c r="Q436" s="105">
        <f>AVERAGE(D436:D437)</f>
        <v/>
      </c>
      <c r="R436" s="106">
        <f>(O436-K436)/M436</f>
        <v/>
      </c>
      <c r="S436" s="105">
        <f>+P436/(O436-K436)*100</f>
        <v/>
      </c>
      <c r="T436" s="105">
        <f>+SQRT((3.47-LOG(R436))^2+(1.22+LOG(S436))^2)</f>
        <v/>
      </c>
      <c r="U436" s="39">
        <f>(IF(T436&lt;1.31, "gravelly sand to dense sand", IF(T436&lt;2.05, "sands", IF(T436&lt;2.6, "sand mixtures", IF(T436&lt;2.95, "silt mixtures", IF(T436&lt;3.6, "clays","organic clay"))))))</f>
        <v/>
      </c>
      <c r="V436" s="107">
        <f>DEGREES(ATAN(0.373*(LOG(O436/M436)+0.29)))</f>
        <v/>
      </c>
      <c r="W436" s="107">
        <f>17.6+11*LOG(R436)</f>
        <v/>
      </c>
      <c r="X436" s="107">
        <f>IF(N436/100&lt;20, 30,IF(N436/100&lt;40,30+5/20*(N436/100-20),IF(N436/100&lt;120, 35+5/80*(N436/100-40), IF(N436/100&lt;200, 40+5/80*(N436/100-120),45))))</f>
        <v/>
      </c>
    </row>
    <row r="437">
      <c r="A437" t="n">
        <v>8.68</v>
      </c>
      <c r="B437" t="n">
        <v>3.978</v>
      </c>
      <c r="C437" t="n">
        <v>22</v>
      </c>
      <c r="D437" t="n">
        <v>116</v>
      </c>
      <c r="E437" s="102" t="n">
        <v>0.8</v>
      </c>
      <c r="F437" s="102">
        <f>IF(C437=0,1,ABS(C437))</f>
        <v/>
      </c>
      <c r="G437" s="102">
        <f>+B437*1000+D437*(1-E437)</f>
        <v/>
      </c>
      <c r="H437" s="102">
        <f>+A438-A437</f>
        <v/>
      </c>
      <c r="I437" s="102">
        <f>+A437+H437/2</f>
        <v/>
      </c>
      <c r="J437" s="102">
        <f>IF(I437&lt;$B$1,17,19)</f>
        <v/>
      </c>
      <c r="K437" s="102">
        <f>+J437*I437</f>
        <v/>
      </c>
      <c r="L437" s="102">
        <f>IF(I437&lt;$B$1,0,9.81*(I437-$B$1))</f>
        <v/>
      </c>
      <c r="M437" s="105">
        <f>+K437-L437</f>
        <v/>
      </c>
      <c r="N437" s="105">
        <f>AVERAGE(B437:B438)*1000</f>
        <v/>
      </c>
      <c r="O437" s="105">
        <f>AVERAGE(G437:G438)</f>
        <v/>
      </c>
      <c r="P437" s="105">
        <f>AVERAGE(F437:F438)</f>
        <v/>
      </c>
      <c r="Q437" s="105">
        <f>AVERAGE(D437:D438)</f>
        <v/>
      </c>
      <c r="R437" s="106">
        <f>(O437-K437)/M437</f>
        <v/>
      </c>
      <c r="S437" s="105">
        <f>+P437/(O437-K437)*100</f>
        <v/>
      </c>
      <c r="T437" s="105">
        <f>+SQRT((3.47-LOG(R437))^2+(1.22+LOG(S437))^2)</f>
        <v/>
      </c>
      <c r="U437" s="39">
        <f>(IF(T437&lt;1.31, "gravelly sand to dense sand", IF(T437&lt;2.05, "sands", IF(T437&lt;2.6, "sand mixtures", IF(T437&lt;2.95, "silt mixtures", IF(T437&lt;3.6, "clays","organic clay"))))))</f>
        <v/>
      </c>
      <c r="V437" s="107">
        <f>DEGREES(ATAN(0.373*(LOG(O437/M437)+0.29)))</f>
        <v/>
      </c>
      <c r="W437" s="107">
        <f>17.6+11*LOG(R437)</f>
        <v/>
      </c>
      <c r="X437" s="107">
        <f>IF(N437/100&lt;20, 30,IF(N437/100&lt;40,30+5/20*(N437/100-20),IF(N437/100&lt;120, 35+5/80*(N437/100-40), IF(N437/100&lt;200, 40+5/80*(N437/100-120),45))))</f>
        <v/>
      </c>
    </row>
    <row r="438">
      <c r="A438" t="n">
        <v>8.699999999999999</v>
      </c>
      <c r="B438" t="n">
        <v>4.206</v>
      </c>
      <c r="C438" t="n">
        <v>13</v>
      </c>
      <c r="D438" t="n">
        <v>126</v>
      </c>
      <c r="E438" s="102" t="n">
        <v>0.8</v>
      </c>
      <c r="F438" s="102">
        <f>IF(C438=0,1,ABS(C438))</f>
        <v/>
      </c>
      <c r="G438" s="102">
        <f>+B438*1000+D438*(1-E438)</f>
        <v/>
      </c>
      <c r="H438" s="102">
        <f>+A439-A438</f>
        <v/>
      </c>
      <c r="I438" s="102">
        <f>+A438+H438/2</f>
        <v/>
      </c>
      <c r="J438" s="102">
        <f>IF(I438&lt;$B$1,17,19)</f>
        <v/>
      </c>
      <c r="K438" s="102">
        <f>+J438*I438</f>
        <v/>
      </c>
      <c r="L438" s="102">
        <f>IF(I438&lt;$B$1,0,9.81*(I438-$B$1))</f>
        <v/>
      </c>
      <c r="M438" s="105">
        <f>+K438-L438</f>
        <v/>
      </c>
      <c r="N438" s="105">
        <f>AVERAGE(B438:B439)*1000</f>
        <v/>
      </c>
      <c r="O438" s="105">
        <f>AVERAGE(G438:G439)</f>
        <v/>
      </c>
      <c r="P438" s="105">
        <f>AVERAGE(F438:F439)</f>
        <v/>
      </c>
      <c r="Q438" s="105">
        <f>AVERAGE(D438:D439)</f>
        <v/>
      </c>
      <c r="R438" s="106">
        <f>(O438-K438)/M438</f>
        <v/>
      </c>
      <c r="S438" s="105">
        <f>+P438/(O438-K438)*100</f>
        <v/>
      </c>
      <c r="T438" s="105">
        <f>+SQRT((3.47-LOG(R438))^2+(1.22+LOG(S438))^2)</f>
        <v/>
      </c>
      <c r="U438" s="39">
        <f>(IF(T438&lt;1.31, "gravelly sand to dense sand", IF(T438&lt;2.05, "sands", IF(T438&lt;2.6, "sand mixtures", IF(T438&lt;2.95, "silt mixtures", IF(T438&lt;3.6, "clays","organic clay"))))))</f>
        <v/>
      </c>
      <c r="V438" s="107">
        <f>DEGREES(ATAN(0.373*(LOG(O438/M438)+0.29)))</f>
        <v/>
      </c>
      <c r="W438" s="107">
        <f>17.6+11*LOG(R438)</f>
        <v/>
      </c>
      <c r="X438" s="107">
        <f>IF(N438/100&lt;20, 30,IF(N438/100&lt;40,30+5/20*(N438/100-20),IF(N438/100&lt;120, 35+5/80*(N438/100-40), IF(N438/100&lt;200, 40+5/80*(N438/100-120),45))))</f>
        <v/>
      </c>
    </row>
    <row r="439">
      <c r="A439" t="n">
        <v>8.720000000000001</v>
      </c>
      <c r="B439" t="n">
        <v>3.543</v>
      </c>
      <c r="C439" t="n">
        <v>4</v>
      </c>
      <c r="D439" t="n">
        <v>95</v>
      </c>
      <c r="E439" s="102" t="n">
        <v>0.8</v>
      </c>
      <c r="F439" s="102">
        <f>IF(C439=0,1,ABS(C439))</f>
        <v/>
      </c>
      <c r="G439" s="102">
        <f>+B439*1000+D439*(1-E439)</f>
        <v/>
      </c>
      <c r="H439" s="102">
        <f>+A440-A439</f>
        <v/>
      </c>
      <c r="I439" s="102">
        <f>+A439+H439/2</f>
        <v/>
      </c>
      <c r="J439" s="102">
        <f>IF(I439&lt;$B$1,17,19)</f>
        <v/>
      </c>
      <c r="K439" s="102">
        <f>+J439*I439</f>
        <v/>
      </c>
      <c r="L439" s="102">
        <f>IF(I439&lt;$B$1,0,9.81*(I439-$B$1))</f>
        <v/>
      </c>
      <c r="M439" s="105">
        <f>+K439-L439</f>
        <v/>
      </c>
      <c r="N439" s="105">
        <f>AVERAGE(B439:B440)*1000</f>
        <v/>
      </c>
      <c r="O439" s="105">
        <f>AVERAGE(G439:G440)</f>
        <v/>
      </c>
      <c r="P439" s="105">
        <f>AVERAGE(F439:F440)</f>
        <v/>
      </c>
      <c r="Q439" s="105">
        <f>AVERAGE(D439:D440)</f>
        <v/>
      </c>
      <c r="R439" s="106">
        <f>(O439-K439)/M439</f>
        <v/>
      </c>
      <c r="S439" s="105">
        <f>+P439/(O439-K439)*100</f>
        <v/>
      </c>
      <c r="T439" s="105">
        <f>+SQRT((3.47-LOG(R439))^2+(1.22+LOG(S439))^2)</f>
        <v/>
      </c>
      <c r="U439" s="39">
        <f>(IF(T439&lt;1.31, "gravelly sand to dense sand", IF(T439&lt;2.05, "sands", IF(T439&lt;2.6, "sand mixtures", IF(T439&lt;2.95, "silt mixtures", IF(T439&lt;3.6, "clays","organic clay"))))))</f>
        <v/>
      </c>
      <c r="V439" s="107">
        <f>DEGREES(ATAN(0.373*(LOG(O439/M439)+0.29)))</f>
        <v/>
      </c>
      <c r="W439" s="107">
        <f>17.6+11*LOG(R439)</f>
        <v/>
      </c>
      <c r="X439" s="107">
        <f>IF(N439/100&lt;20, 30,IF(N439/100&lt;40,30+5/20*(N439/100-20),IF(N439/100&lt;120, 35+5/80*(N439/100-40), IF(N439/100&lt;200, 40+5/80*(N439/100-120),45))))</f>
        <v/>
      </c>
    </row>
    <row r="440">
      <c r="A440" t="n">
        <v>8.74</v>
      </c>
      <c r="B440" t="n">
        <v>2.69</v>
      </c>
      <c r="C440" t="n">
        <v>4</v>
      </c>
      <c r="D440" t="n">
        <v>85</v>
      </c>
      <c r="E440" s="102" t="n">
        <v>0.8</v>
      </c>
      <c r="F440" s="102">
        <f>IF(C440=0,1,ABS(C440))</f>
        <v/>
      </c>
      <c r="G440" s="102">
        <f>+B440*1000+D440*(1-E440)</f>
        <v/>
      </c>
      <c r="H440" s="102">
        <f>+A441-A440</f>
        <v/>
      </c>
      <c r="I440" s="102">
        <f>+A440+H440/2</f>
        <v/>
      </c>
      <c r="J440" s="102">
        <f>IF(I440&lt;$B$1,17,19)</f>
        <v/>
      </c>
      <c r="K440" s="102">
        <f>+J440*I440</f>
        <v/>
      </c>
      <c r="L440" s="102">
        <f>IF(I440&lt;$B$1,0,9.81*(I440-$B$1))</f>
        <v/>
      </c>
      <c r="M440" s="105">
        <f>+K440-L440</f>
        <v/>
      </c>
      <c r="N440" s="105">
        <f>AVERAGE(B440:B441)*1000</f>
        <v/>
      </c>
      <c r="O440" s="105">
        <f>AVERAGE(G440:G441)</f>
        <v/>
      </c>
      <c r="P440" s="105">
        <f>AVERAGE(F440:F441)</f>
        <v/>
      </c>
      <c r="Q440" s="105">
        <f>AVERAGE(D440:D441)</f>
        <v/>
      </c>
      <c r="R440" s="106">
        <f>(O440-K440)/M440</f>
        <v/>
      </c>
      <c r="S440" s="105">
        <f>+P440/(O440-K440)*100</f>
        <v/>
      </c>
      <c r="T440" s="105">
        <f>+SQRT((3.47-LOG(R440))^2+(1.22+LOG(S440))^2)</f>
        <v/>
      </c>
      <c r="U440" s="39">
        <f>(IF(T440&lt;1.31, "gravelly sand to dense sand", IF(T440&lt;2.05, "sands", IF(T440&lt;2.6, "sand mixtures", IF(T440&lt;2.95, "silt mixtures", IF(T440&lt;3.6, "clays","organic clay"))))))</f>
        <v/>
      </c>
      <c r="V440" s="107">
        <f>DEGREES(ATAN(0.373*(LOG(O440/M440)+0.29)))</f>
        <v/>
      </c>
      <c r="W440" s="107">
        <f>17.6+11*LOG(R440)</f>
        <v/>
      </c>
      <c r="X440" s="107">
        <f>IF(N440/100&lt;20, 30,IF(N440/100&lt;40,30+5/20*(N440/100-20),IF(N440/100&lt;120, 35+5/80*(N440/100-40), IF(N440/100&lt;200, 40+5/80*(N440/100-120),45))))</f>
        <v/>
      </c>
    </row>
    <row r="441">
      <c r="A441" t="n">
        <v>8.76</v>
      </c>
      <c r="B441" t="n">
        <v>2.444</v>
      </c>
      <c r="C441" t="n">
        <v>7</v>
      </c>
      <c r="D441" t="n">
        <v>80</v>
      </c>
      <c r="E441" s="102" t="n">
        <v>0.8</v>
      </c>
      <c r="F441" s="102">
        <f>IF(C441=0,1,ABS(C441))</f>
        <v/>
      </c>
      <c r="G441" s="102">
        <f>+B441*1000+D441*(1-E441)</f>
        <v/>
      </c>
      <c r="H441" s="102">
        <f>+A442-A441</f>
        <v/>
      </c>
      <c r="I441" s="102">
        <f>+A441+H441/2</f>
        <v/>
      </c>
      <c r="J441" s="102">
        <f>IF(I441&lt;$B$1,17,19)</f>
        <v/>
      </c>
      <c r="K441" s="102">
        <f>+J441*I441</f>
        <v/>
      </c>
      <c r="L441" s="102">
        <f>IF(I441&lt;$B$1,0,9.81*(I441-$B$1))</f>
        <v/>
      </c>
      <c r="M441" s="105">
        <f>+K441-L441</f>
        <v/>
      </c>
      <c r="N441" s="105">
        <f>AVERAGE(B441:B442)*1000</f>
        <v/>
      </c>
      <c r="O441" s="105">
        <f>AVERAGE(G441:G442)</f>
        <v/>
      </c>
      <c r="P441" s="105">
        <f>AVERAGE(F441:F442)</f>
        <v/>
      </c>
      <c r="Q441" s="105">
        <f>AVERAGE(D441:D442)</f>
        <v/>
      </c>
      <c r="R441" s="106">
        <f>(O441-K441)/M441</f>
        <v/>
      </c>
      <c r="S441" s="105">
        <f>+P441/(O441-K441)*100</f>
        <v/>
      </c>
      <c r="T441" s="105">
        <f>+SQRT((3.47-LOG(R441))^2+(1.22+LOG(S441))^2)</f>
        <v/>
      </c>
      <c r="U441" s="39">
        <f>(IF(T441&lt;1.31, "gravelly sand to dense sand", IF(T441&lt;2.05, "sands", IF(T441&lt;2.6, "sand mixtures", IF(T441&lt;2.95, "silt mixtures", IF(T441&lt;3.6, "clays","organic clay"))))))</f>
        <v/>
      </c>
      <c r="V441" s="107">
        <f>DEGREES(ATAN(0.373*(LOG(O441/M441)+0.29)))</f>
        <v/>
      </c>
      <c r="W441" s="107">
        <f>17.6+11*LOG(R441)</f>
        <v/>
      </c>
      <c r="X441" s="107">
        <f>IF(N441/100&lt;20, 30,IF(N441/100&lt;40,30+5/20*(N441/100-20),IF(N441/100&lt;120, 35+5/80*(N441/100-40), IF(N441/100&lt;200, 40+5/80*(N441/100-120),45))))</f>
        <v/>
      </c>
    </row>
    <row r="442">
      <c r="A442" t="n">
        <v>8.779999999999999</v>
      </c>
      <c r="B442" t="n">
        <v>1.989</v>
      </c>
      <c r="C442" t="n">
        <v>14</v>
      </c>
      <c r="D442" t="n">
        <v>77</v>
      </c>
      <c r="E442" s="102" t="n">
        <v>0.8</v>
      </c>
      <c r="F442" s="102">
        <f>IF(C442=0,1,ABS(C442))</f>
        <v/>
      </c>
      <c r="G442" s="102">
        <f>+B442*1000+D442*(1-E442)</f>
        <v/>
      </c>
      <c r="H442" s="102">
        <f>+A443-A442</f>
        <v/>
      </c>
      <c r="I442" s="102">
        <f>+A442+H442/2</f>
        <v/>
      </c>
      <c r="J442" s="102">
        <f>IF(I442&lt;$B$1,17,19)</f>
        <v/>
      </c>
      <c r="K442" s="102">
        <f>+J442*I442</f>
        <v/>
      </c>
      <c r="L442" s="102">
        <f>IF(I442&lt;$B$1,0,9.81*(I442-$B$1))</f>
        <v/>
      </c>
      <c r="M442" s="105">
        <f>+K442-L442</f>
        <v/>
      </c>
      <c r="N442" s="105">
        <f>AVERAGE(B442:B443)*1000</f>
        <v/>
      </c>
      <c r="O442" s="105">
        <f>AVERAGE(G442:G443)</f>
        <v/>
      </c>
      <c r="P442" s="105">
        <f>AVERAGE(F442:F443)</f>
        <v/>
      </c>
      <c r="Q442" s="105">
        <f>AVERAGE(D442:D443)</f>
        <v/>
      </c>
      <c r="R442" s="106">
        <f>(O442-K442)/M442</f>
        <v/>
      </c>
      <c r="S442" s="105">
        <f>+P442/(O442-K442)*100</f>
        <v/>
      </c>
      <c r="T442" s="105">
        <f>+SQRT((3.47-LOG(R442))^2+(1.22+LOG(S442))^2)</f>
        <v/>
      </c>
      <c r="U442" s="39">
        <f>(IF(T442&lt;1.31, "gravelly sand to dense sand", IF(T442&lt;2.05, "sands", IF(T442&lt;2.6, "sand mixtures", IF(T442&lt;2.95, "silt mixtures", IF(T442&lt;3.6, "clays","organic clay"))))))</f>
        <v/>
      </c>
      <c r="V442" s="107">
        <f>DEGREES(ATAN(0.373*(LOG(O442/M442)+0.29)))</f>
        <v/>
      </c>
      <c r="W442" s="107">
        <f>17.6+11*LOG(R442)</f>
        <v/>
      </c>
      <c r="X442" s="107">
        <f>IF(N442/100&lt;20, 30,IF(N442/100&lt;40,30+5/20*(N442/100-20),IF(N442/100&lt;120, 35+5/80*(N442/100-40), IF(N442/100&lt;200, 40+5/80*(N442/100-120),45))))</f>
        <v/>
      </c>
    </row>
    <row r="443">
      <c r="A443" t="n">
        <v>8.800000000000001</v>
      </c>
      <c r="B443" t="n">
        <v>1.459</v>
      </c>
      <c r="C443" t="n">
        <v>19</v>
      </c>
      <c r="D443" t="n">
        <v>76</v>
      </c>
      <c r="E443" s="102" t="n">
        <v>0.8</v>
      </c>
      <c r="F443" s="102">
        <f>IF(C443=0,1,ABS(C443))</f>
        <v/>
      </c>
      <c r="G443" s="102">
        <f>+B443*1000+D443*(1-E443)</f>
        <v/>
      </c>
      <c r="H443" s="102">
        <f>+A444-A443</f>
        <v/>
      </c>
      <c r="I443" s="102">
        <f>+A443+H443/2</f>
        <v/>
      </c>
      <c r="J443" s="102">
        <f>IF(I443&lt;$B$1,17,19)</f>
        <v/>
      </c>
      <c r="K443" s="102">
        <f>+J443*I443</f>
        <v/>
      </c>
      <c r="L443" s="102">
        <f>IF(I443&lt;$B$1,0,9.81*(I443-$B$1))</f>
        <v/>
      </c>
      <c r="M443" s="105">
        <f>+K443-L443</f>
        <v/>
      </c>
      <c r="N443" s="105">
        <f>AVERAGE(B443:B444)*1000</f>
        <v/>
      </c>
      <c r="O443" s="105">
        <f>AVERAGE(G443:G444)</f>
        <v/>
      </c>
      <c r="P443" s="105">
        <f>AVERAGE(F443:F444)</f>
        <v/>
      </c>
      <c r="Q443" s="105">
        <f>AVERAGE(D443:D444)</f>
        <v/>
      </c>
      <c r="R443" s="106">
        <f>(O443-K443)/M443</f>
        <v/>
      </c>
      <c r="S443" s="105">
        <f>+P443/(O443-K443)*100</f>
        <v/>
      </c>
      <c r="T443" s="105">
        <f>+SQRT((3.47-LOG(R443))^2+(1.22+LOG(S443))^2)</f>
        <v/>
      </c>
      <c r="U443" s="39">
        <f>(IF(T443&lt;1.31, "gravelly sand to dense sand", IF(T443&lt;2.05, "sands", IF(T443&lt;2.6, "sand mixtures", IF(T443&lt;2.95, "silt mixtures", IF(T443&lt;3.6, "clays","organic clay"))))))</f>
        <v/>
      </c>
      <c r="V443" s="107">
        <f>DEGREES(ATAN(0.373*(LOG(O443/M443)+0.29)))</f>
        <v/>
      </c>
      <c r="W443" s="107">
        <f>17.6+11*LOG(R443)</f>
        <v/>
      </c>
      <c r="X443" s="107">
        <f>IF(N443/100&lt;20, 30,IF(N443/100&lt;40,30+5/20*(N443/100-20),IF(N443/100&lt;120, 35+5/80*(N443/100-40), IF(N443/100&lt;200, 40+5/80*(N443/100-120),45))))</f>
        <v/>
      </c>
    </row>
    <row r="444">
      <c r="A444" t="n">
        <v>8.82</v>
      </c>
      <c r="B444" t="n">
        <v>1.25</v>
      </c>
      <c r="C444" t="n">
        <v>42</v>
      </c>
      <c r="D444" t="n">
        <v>83</v>
      </c>
      <c r="E444" s="102" t="n">
        <v>0.8</v>
      </c>
      <c r="F444" s="102">
        <f>IF(C444=0,1,ABS(C444))</f>
        <v/>
      </c>
      <c r="G444" s="102">
        <f>+B444*1000+D444*(1-E444)</f>
        <v/>
      </c>
      <c r="H444" s="102">
        <f>+A445-A444</f>
        <v/>
      </c>
      <c r="I444" s="102">
        <f>+A444+H444/2</f>
        <v/>
      </c>
      <c r="J444" s="102">
        <f>IF(I444&lt;$B$1,17,19)</f>
        <v/>
      </c>
      <c r="K444" s="102">
        <f>+J444*I444</f>
        <v/>
      </c>
      <c r="L444" s="102">
        <f>IF(I444&lt;$B$1,0,9.81*(I444-$B$1))</f>
        <v/>
      </c>
      <c r="M444" s="105">
        <f>+K444-L444</f>
        <v/>
      </c>
      <c r="N444" s="105">
        <f>AVERAGE(B444:B445)*1000</f>
        <v/>
      </c>
      <c r="O444" s="105">
        <f>AVERAGE(G444:G445)</f>
        <v/>
      </c>
      <c r="P444" s="105">
        <f>AVERAGE(F444:F445)</f>
        <v/>
      </c>
      <c r="Q444" s="105">
        <f>AVERAGE(D444:D445)</f>
        <v/>
      </c>
      <c r="R444" s="106">
        <f>(O444-K444)/M444</f>
        <v/>
      </c>
      <c r="S444" s="105">
        <f>+P444/(O444-K444)*100</f>
        <v/>
      </c>
      <c r="T444" s="105">
        <f>+SQRT((3.47-LOG(R444))^2+(1.22+LOG(S444))^2)</f>
        <v/>
      </c>
      <c r="U444" s="39">
        <f>(IF(T444&lt;1.31, "gravelly sand to dense sand", IF(T444&lt;2.05, "sands", IF(T444&lt;2.6, "sand mixtures", IF(T444&lt;2.95, "silt mixtures", IF(T444&lt;3.6, "clays","organic clay"))))))</f>
        <v/>
      </c>
      <c r="V444" s="107">
        <f>DEGREES(ATAN(0.373*(LOG(O444/M444)+0.29)))</f>
        <v/>
      </c>
      <c r="W444" s="107">
        <f>17.6+11*LOG(R444)</f>
        <v/>
      </c>
      <c r="X444" s="107">
        <f>IF(N444/100&lt;20, 30,IF(N444/100&lt;40,30+5/20*(N444/100-20),IF(N444/100&lt;120, 35+5/80*(N444/100-40), IF(N444/100&lt;200, 40+5/80*(N444/100-120),45))))</f>
        <v/>
      </c>
    </row>
    <row r="445">
      <c r="A445" t="n">
        <v>8.84</v>
      </c>
      <c r="B445" t="n">
        <v>1.269</v>
      </c>
      <c r="C445" t="n">
        <v>36</v>
      </c>
      <c r="D445" t="n">
        <v>87</v>
      </c>
      <c r="E445" s="102" t="n">
        <v>0.8</v>
      </c>
      <c r="F445" s="102">
        <f>IF(C445=0,1,ABS(C445))</f>
        <v/>
      </c>
      <c r="G445" s="102">
        <f>+B445*1000+D445*(1-E445)</f>
        <v/>
      </c>
      <c r="H445" s="102">
        <f>+A446-A445</f>
        <v/>
      </c>
      <c r="I445" s="102">
        <f>+A445+H445/2</f>
        <v/>
      </c>
      <c r="J445" s="102">
        <f>IF(I445&lt;$B$1,17,19)</f>
        <v/>
      </c>
      <c r="K445" s="102">
        <f>+J445*I445</f>
        <v/>
      </c>
      <c r="L445" s="102">
        <f>IF(I445&lt;$B$1,0,9.81*(I445-$B$1))</f>
        <v/>
      </c>
      <c r="M445" s="105">
        <f>+K445-L445</f>
        <v/>
      </c>
      <c r="N445" s="105">
        <f>AVERAGE(B445:B446)*1000</f>
        <v/>
      </c>
      <c r="O445" s="105">
        <f>AVERAGE(G445:G446)</f>
        <v/>
      </c>
      <c r="P445" s="105">
        <f>AVERAGE(F445:F446)</f>
        <v/>
      </c>
      <c r="Q445" s="105">
        <f>AVERAGE(D445:D446)</f>
        <v/>
      </c>
      <c r="R445" s="106">
        <f>(O445-K445)/M445</f>
        <v/>
      </c>
      <c r="S445" s="105">
        <f>+P445/(O445-K445)*100</f>
        <v/>
      </c>
      <c r="T445" s="105">
        <f>+SQRT((3.47-LOG(R445))^2+(1.22+LOG(S445))^2)</f>
        <v/>
      </c>
      <c r="U445" s="39">
        <f>(IF(T445&lt;1.31, "gravelly sand to dense sand", IF(T445&lt;2.05, "sands", IF(T445&lt;2.6, "sand mixtures", IF(T445&lt;2.95, "silt mixtures", IF(T445&lt;3.6, "clays","organic clay"))))))</f>
        <v/>
      </c>
      <c r="V445" s="107">
        <f>DEGREES(ATAN(0.373*(LOG(O445/M445)+0.29)))</f>
        <v/>
      </c>
      <c r="W445" s="107">
        <f>17.6+11*LOG(R445)</f>
        <v/>
      </c>
      <c r="X445" s="107">
        <f>IF(N445/100&lt;20, 30,IF(N445/100&lt;40,30+5/20*(N445/100-20),IF(N445/100&lt;120, 35+5/80*(N445/100-40), IF(N445/100&lt;200, 40+5/80*(N445/100-120),45))))</f>
        <v/>
      </c>
    </row>
    <row r="446">
      <c r="A446" t="n">
        <v>8.859999999999999</v>
      </c>
      <c r="B446" t="n">
        <v>1.572</v>
      </c>
      <c r="C446" t="n">
        <v>45</v>
      </c>
      <c r="D446" t="n">
        <v>96</v>
      </c>
      <c r="E446" s="102" t="n">
        <v>0.8</v>
      </c>
      <c r="F446" s="102">
        <f>IF(C446=0,1,ABS(C446))</f>
        <v/>
      </c>
      <c r="G446" s="102">
        <f>+B446*1000+D446*(1-E446)</f>
        <v/>
      </c>
      <c r="H446" s="102">
        <f>+A447-A446</f>
        <v/>
      </c>
      <c r="I446" s="102">
        <f>+A446+H446/2</f>
        <v/>
      </c>
      <c r="J446" s="102">
        <f>IF(I446&lt;$B$1,17,19)</f>
        <v/>
      </c>
      <c r="K446" s="102">
        <f>+J446*I446</f>
        <v/>
      </c>
      <c r="L446" s="102">
        <f>IF(I446&lt;$B$1,0,9.81*(I446-$B$1))</f>
        <v/>
      </c>
      <c r="M446" s="105">
        <f>+K446-L446</f>
        <v/>
      </c>
      <c r="N446" s="105">
        <f>AVERAGE(B446:B447)*1000</f>
        <v/>
      </c>
      <c r="O446" s="105">
        <f>AVERAGE(G446:G447)</f>
        <v/>
      </c>
      <c r="P446" s="105">
        <f>AVERAGE(F446:F447)</f>
        <v/>
      </c>
      <c r="Q446" s="105">
        <f>AVERAGE(D446:D447)</f>
        <v/>
      </c>
      <c r="R446" s="106">
        <f>(O446-K446)/M446</f>
        <v/>
      </c>
      <c r="S446" s="105">
        <f>+P446/(O446-K446)*100</f>
        <v/>
      </c>
      <c r="T446" s="105">
        <f>+SQRT((3.47-LOG(R446))^2+(1.22+LOG(S446))^2)</f>
        <v/>
      </c>
      <c r="U446" s="39">
        <f>(IF(T446&lt;1.31, "gravelly sand to dense sand", IF(T446&lt;2.05, "sands", IF(T446&lt;2.6, "sand mixtures", IF(T446&lt;2.95, "silt mixtures", IF(T446&lt;3.6, "clays","organic clay"))))))</f>
        <v/>
      </c>
      <c r="V446" s="107">
        <f>DEGREES(ATAN(0.373*(LOG(O446/M446)+0.29)))</f>
        <v/>
      </c>
      <c r="W446" s="107">
        <f>17.6+11*LOG(R446)</f>
        <v/>
      </c>
      <c r="X446" s="107">
        <f>IF(N446/100&lt;20, 30,IF(N446/100&lt;40,30+5/20*(N446/100-20),IF(N446/100&lt;120, 35+5/80*(N446/100-40), IF(N446/100&lt;200, 40+5/80*(N446/100-120),45))))</f>
        <v/>
      </c>
    </row>
    <row r="447">
      <c r="A447" t="n">
        <v>8.880000000000001</v>
      </c>
      <c r="B447" t="n">
        <v>1.383</v>
      </c>
      <c r="C447" t="n">
        <v>35</v>
      </c>
      <c r="D447" t="n">
        <v>93</v>
      </c>
      <c r="E447" s="102" t="n">
        <v>0.8</v>
      </c>
      <c r="F447" s="102">
        <f>IF(C447=0,1,ABS(C447))</f>
        <v/>
      </c>
      <c r="G447" s="102">
        <f>+B447*1000+D447*(1-E447)</f>
        <v/>
      </c>
      <c r="H447" s="102">
        <f>+A448-A447</f>
        <v/>
      </c>
      <c r="I447" s="102">
        <f>+A447+H447/2</f>
        <v/>
      </c>
      <c r="J447" s="102">
        <f>IF(I447&lt;$B$1,17,19)</f>
        <v/>
      </c>
      <c r="K447" s="102">
        <f>+J447*I447</f>
        <v/>
      </c>
      <c r="L447" s="102">
        <f>IF(I447&lt;$B$1,0,9.81*(I447-$B$1))</f>
        <v/>
      </c>
      <c r="M447" s="105">
        <f>+K447-L447</f>
        <v/>
      </c>
      <c r="N447" s="105">
        <f>AVERAGE(B447:B448)*1000</f>
        <v/>
      </c>
      <c r="O447" s="105">
        <f>AVERAGE(G447:G448)</f>
        <v/>
      </c>
      <c r="P447" s="105">
        <f>AVERAGE(F447:F448)</f>
        <v/>
      </c>
      <c r="Q447" s="105">
        <f>AVERAGE(D447:D448)</f>
        <v/>
      </c>
      <c r="R447" s="106">
        <f>(O447-K447)/M447</f>
        <v/>
      </c>
      <c r="S447" s="105">
        <f>+P447/(O447-K447)*100</f>
        <v/>
      </c>
      <c r="T447" s="105">
        <f>+SQRT((3.47-LOG(R447))^2+(1.22+LOG(S447))^2)</f>
        <v/>
      </c>
      <c r="U447" s="39">
        <f>(IF(T447&lt;1.31, "gravelly sand to dense sand", IF(T447&lt;2.05, "sands", IF(T447&lt;2.6, "sand mixtures", IF(T447&lt;2.95, "silt mixtures", IF(T447&lt;3.6, "clays","organic clay"))))))</f>
        <v/>
      </c>
      <c r="V447" s="107">
        <f>DEGREES(ATAN(0.373*(LOG(O447/M447)+0.29)))</f>
        <v/>
      </c>
      <c r="W447" s="107">
        <f>17.6+11*LOG(R447)</f>
        <v/>
      </c>
      <c r="X447" s="107">
        <f>IF(N447/100&lt;20, 30,IF(N447/100&lt;40,30+5/20*(N447/100-20),IF(N447/100&lt;120, 35+5/80*(N447/100-40), IF(N447/100&lt;200, 40+5/80*(N447/100-120),45))))</f>
        <v/>
      </c>
    </row>
    <row r="448">
      <c r="A448" t="n">
        <v>8.9</v>
      </c>
      <c r="B448" t="n">
        <v>1.231</v>
      </c>
      <c r="C448" t="n">
        <v>47</v>
      </c>
      <c r="D448" t="n">
        <v>94</v>
      </c>
      <c r="E448" s="102" t="n">
        <v>0.8</v>
      </c>
      <c r="F448" s="102">
        <f>IF(C448=0,1,ABS(C448))</f>
        <v/>
      </c>
      <c r="G448" s="102">
        <f>+B448*1000+D448*(1-E448)</f>
        <v/>
      </c>
      <c r="H448" s="102">
        <f>+A449-A448</f>
        <v/>
      </c>
      <c r="I448" s="102">
        <f>+A448+H448/2</f>
        <v/>
      </c>
      <c r="J448" s="102">
        <f>IF(I448&lt;$B$1,17,19)</f>
        <v/>
      </c>
      <c r="K448" s="102">
        <f>+J448*I448</f>
        <v/>
      </c>
      <c r="L448" s="102">
        <f>IF(I448&lt;$B$1,0,9.81*(I448-$B$1))</f>
        <v/>
      </c>
      <c r="M448" s="105">
        <f>+K448-L448</f>
        <v/>
      </c>
      <c r="N448" s="105">
        <f>AVERAGE(B448:B449)*1000</f>
        <v/>
      </c>
      <c r="O448" s="105">
        <f>AVERAGE(G448:G449)</f>
        <v/>
      </c>
      <c r="P448" s="105">
        <f>AVERAGE(F448:F449)</f>
        <v/>
      </c>
      <c r="Q448" s="105">
        <f>AVERAGE(D448:D449)</f>
        <v/>
      </c>
      <c r="R448" s="106">
        <f>(O448-K448)/M448</f>
        <v/>
      </c>
      <c r="S448" s="105">
        <f>+P448/(O448-K448)*100</f>
        <v/>
      </c>
      <c r="T448" s="105">
        <f>+SQRT((3.47-LOG(R448))^2+(1.22+LOG(S448))^2)</f>
        <v/>
      </c>
      <c r="U448" s="39">
        <f>(IF(T448&lt;1.31, "gravelly sand to dense sand", IF(T448&lt;2.05, "sands", IF(T448&lt;2.6, "sand mixtures", IF(T448&lt;2.95, "silt mixtures", IF(T448&lt;3.6, "clays","organic clay"))))))</f>
        <v/>
      </c>
      <c r="V448" s="107">
        <f>DEGREES(ATAN(0.373*(LOG(O448/M448)+0.29)))</f>
        <v/>
      </c>
      <c r="W448" s="107">
        <f>17.6+11*LOG(R448)</f>
        <v/>
      </c>
      <c r="X448" s="107">
        <f>IF(N448/100&lt;20, 30,IF(N448/100&lt;40,30+5/20*(N448/100-20),IF(N448/100&lt;120, 35+5/80*(N448/100-40), IF(N448/100&lt;200, 40+5/80*(N448/100-120),45))))</f>
        <v/>
      </c>
    </row>
    <row r="449">
      <c r="A449" t="n">
        <v>8.92</v>
      </c>
      <c r="B449" t="n">
        <v>3.012</v>
      </c>
      <c r="C449" t="n">
        <v>51</v>
      </c>
      <c r="D449" t="n">
        <v>108</v>
      </c>
      <c r="E449" s="102" t="n">
        <v>0.8</v>
      </c>
      <c r="F449" s="102">
        <f>IF(C449=0,1,ABS(C449))</f>
        <v/>
      </c>
      <c r="G449" s="102">
        <f>+B449*1000+D449*(1-E449)</f>
        <v/>
      </c>
      <c r="H449" s="102">
        <f>+A450-A449</f>
        <v/>
      </c>
      <c r="I449" s="102">
        <f>+A449+H449/2</f>
        <v/>
      </c>
      <c r="J449" s="102">
        <f>IF(I449&lt;$B$1,17,19)</f>
        <v/>
      </c>
      <c r="K449" s="102">
        <f>+J449*I449</f>
        <v/>
      </c>
      <c r="L449" s="102">
        <f>IF(I449&lt;$B$1,0,9.81*(I449-$B$1))</f>
        <v/>
      </c>
      <c r="M449" s="105">
        <f>+K449-L449</f>
        <v/>
      </c>
      <c r="N449" s="105">
        <f>AVERAGE(B449:B450)*1000</f>
        <v/>
      </c>
      <c r="O449" s="105">
        <f>AVERAGE(G449:G450)</f>
        <v/>
      </c>
      <c r="P449" s="105">
        <f>AVERAGE(F449:F450)</f>
        <v/>
      </c>
      <c r="Q449" s="105">
        <f>AVERAGE(D449:D450)</f>
        <v/>
      </c>
      <c r="R449" s="106">
        <f>(O449-K449)/M449</f>
        <v/>
      </c>
      <c r="S449" s="105">
        <f>+P449/(O449-K449)*100</f>
        <v/>
      </c>
      <c r="T449" s="105">
        <f>+SQRT((3.47-LOG(R449))^2+(1.22+LOG(S449))^2)</f>
        <v/>
      </c>
      <c r="U449" s="39">
        <f>(IF(T449&lt;1.31, "gravelly sand to dense sand", IF(T449&lt;2.05, "sands", IF(T449&lt;2.6, "sand mixtures", IF(T449&lt;2.95, "silt mixtures", IF(T449&lt;3.6, "clays","organic clay"))))))</f>
        <v/>
      </c>
      <c r="V449" s="107">
        <f>DEGREES(ATAN(0.373*(LOG(O449/M449)+0.29)))</f>
        <v/>
      </c>
      <c r="W449" s="107">
        <f>17.6+11*LOG(R449)</f>
        <v/>
      </c>
      <c r="X449" s="107">
        <f>IF(N449/100&lt;20, 30,IF(N449/100&lt;40,30+5/20*(N449/100-20),IF(N449/100&lt;120, 35+5/80*(N449/100-40), IF(N449/100&lt;200, 40+5/80*(N449/100-120),45))))</f>
        <v/>
      </c>
    </row>
    <row r="450">
      <c r="A450" t="n">
        <v>8.94</v>
      </c>
      <c r="B450" t="n">
        <v>4.925</v>
      </c>
      <c r="C450" t="n">
        <v>24</v>
      </c>
      <c r="D450" t="n">
        <v>147</v>
      </c>
      <c r="E450" s="102" t="n">
        <v>0.8</v>
      </c>
      <c r="F450" s="102">
        <f>IF(C450=0,1,ABS(C450))</f>
        <v/>
      </c>
      <c r="G450" s="102">
        <f>+B450*1000+D450*(1-E450)</f>
        <v/>
      </c>
      <c r="H450" s="102">
        <f>+A451-A450</f>
        <v/>
      </c>
      <c r="I450" s="102">
        <f>+A450+H450/2</f>
        <v/>
      </c>
      <c r="J450" s="102">
        <f>IF(I450&lt;$B$1,17,19)</f>
        <v/>
      </c>
      <c r="K450" s="102">
        <f>+J450*I450</f>
        <v/>
      </c>
      <c r="L450" s="102">
        <f>IF(I450&lt;$B$1,0,9.81*(I450-$B$1))</f>
        <v/>
      </c>
      <c r="M450" s="105">
        <f>+K450-L450</f>
        <v/>
      </c>
      <c r="N450" s="105">
        <f>AVERAGE(B450:B451)*1000</f>
        <v/>
      </c>
      <c r="O450" s="105">
        <f>AVERAGE(G450:G451)</f>
        <v/>
      </c>
      <c r="P450" s="105">
        <f>AVERAGE(F450:F451)</f>
        <v/>
      </c>
      <c r="Q450" s="105">
        <f>AVERAGE(D450:D451)</f>
        <v/>
      </c>
      <c r="R450" s="106">
        <f>(O450-K450)/M450</f>
        <v/>
      </c>
      <c r="S450" s="105">
        <f>+P450/(O450-K450)*100</f>
        <v/>
      </c>
      <c r="T450" s="105">
        <f>+SQRT((3.47-LOG(R450))^2+(1.22+LOG(S450))^2)</f>
        <v/>
      </c>
      <c r="U450" s="39">
        <f>(IF(T450&lt;1.31, "gravelly sand to dense sand", IF(T450&lt;2.05, "sands", IF(T450&lt;2.6, "sand mixtures", IF(T450&lt;2.95, "silt mixtures", IF(T450&lt;3.6, "clays","organic clay"))))))</f>
        <v/>
      </c>
      <c r="V450" s="107">
        <f>DEGREES(ATAN(0.373*(LOG(O450/M450)+0.29)))</f>
        <v/>
      </c>
      <c r="W450" s="107">
        <f>17.6+11*LOG(R450)</f>
        <v/>
      </c>
      <c r="X450" s="107">
        <f>IF(N450/100&lt;20, 30,IF(N450/100&lt;40,30+5/20*(N450/100-20),IF(N450/100&lt;120, 35+5/80*(N450/100-40), IF(N450/100&lt;200, 40+5/80*(N450/100-120),45))))</f>
        <v/>
      </c>
    </row>
    <row r="451">
      <c r="A451" t="n">
        <v>8.960000000000001</v>
      </c>
      <c r="B451" t="n">
        <v>6.384</v>
      </c>
      <c r="C451" t="n">
        <v>17</v>
      </c>
      <c r="D451" t="n">
        <v>124</v>
      </c>
      <c r="E451" s="102" t="n">
        <v>0.8</v>
      </c>
      <c r="F451" s="102">
        <f>IF(C451=0,1,ABS(C451))</f>
        <v/>
      </c>
      <c r="G451" s="102">
        <f>+B451*1000+D451*(1-E451)</f>
        <v/>
      </c>
      <c r="H451" s="102">
        <f>+A452-A451</f>
        <v/>
      </c>
      <c r="I451" s="102">
        <f>+A451+H451/2</f>
        <v/>
      </c>
      <c r="J451" s="102">
        <f>IF(I451&lt;$B$1,17,19)</f>
        <v/>
      </c>
      <c r="K451" s="102">
        <f>+J451*I451</f>
        <v/>
      </c>
      <c r="L451" s="102">
        <f>IF(I451&lt;$B$1,0,9.81*(I451-$B$1))</f>
        <v/>
      </c>
      <c r="M451" s="105">
        <f>+K451-L451</f>
        <v/>
      </c>
      <c r="N451" s="105">
        <f>AVERAGE(B451:B452)*1000</f>
        <v/>
      </c>
      <c r="O451" s="105">
        <f>AVERAGE(G451:G452)</f>
        <v/>
      </c>
      <c r="P451" s="105">
        <f>AVERAGE(F451:F452)</f>
        <v/>
      </c>
      <c r="Q451" s="105">
        <f>AVERAGE(D451:D452)</f>
        <v/>
      </c>
      <c r="R451" s="106">
        <f>(O451-K451)/M451</f>
        <v/>
      </c>
      <c r="S451" s="105">
        <f>+P451/(O451-K451)*100</f>
        <v/>
      </c>
      <c r="T451" s="105">
        <f>+SQRT((3.47-LOG(R451))^2+(1.22+LOG(S451))^2)</f>
        <v/>
      </c>
      <c r="U451" s="39">
        <f>(IF(T451&lt;1.31, "gravelly sand to dense sand", IF(T451&lt;2.05, "sands", IF(T451&lt;2.6, "sand mixtures", IF(T451&lt;2.95, "silt mixtures", IF(T451&lt;3.6, "clays","organic clay"))))))</f>
        <v/>
      </c>
      <c r="V451" s="107">
        <f>DEGREES(ATAN(0.373*(LOG(O451/M451)+0.29)))</f>
        <v/>
      </c>
      <c r="W451" s="107">
        <f>17.6+11*LOG(R451)</f>
        <v/>
      </c>
      <c r="X451" s="107">
        <f>IF(N451/100&lt;20, 30,IF(N451/100&lt;40,30+5/20*(N451/100-20),IF(N451/100&lt;120, 35+5/80*(N451/100-40), IF(N451/100&lt;200, 40+5/80*(N451/100-120),45))))</f>
        <v/>
      </c>
    </row>
    <row r="452">
      <c r="A452" t="n">
        <v>8.98</v>
      </c>
      <c r="B452" t="n">
        <v>6.687</v>
      </c>
      <c r="C452" t="n">
        <v>19</v>
      </c>
      <c r="D452" t="n">
        <v>108</v>
      </c>
      <c r="E452" s="102" t="n">
        <v>0.8</v>
      </c>
      <c r="F452" s="102">
        <f>IF(C452=0,1,ABS(C452))</f>
        <v/>
      </c>
      <c r="G452" s="102">
        <f>+B452*1000+D452*(1-E452)</f>
        <v/>
      </c>
      <c r="H452" s="102">
        <f>+A453-A452</f>
        <v/>
      </c>
      <c r="I452" s="102">
        <f>+A452+H452/2</f>
        <v/>
      </c>
      <c r="J452" s="102">
        <f>IF(I452&lt;$B$1,17,19)</f>
        <v/>
      </c>
      <c r="K452" s="102">
        <f>+J452*I452</f>
        <v/>
      </c>
      <c r="L452" s="102">
        <f>IF(I452&lt;$B$1,0,9.81*(I452-$B$1))</f>
        <v/>
      </c>
      <c r="M452" s="105">
        <f>+K452-L452</f>
        <v/>
      </c>
      <c r="N452" s="105">
        <f>AVERAGE(B452:B453)*1000</f>
        <v/>
      </c>
      <c r="O452" s="105">
        <f>AVERAGE(G452:G453)</f>
        <v/>
      </c>
      <c r="P452" s="105">
        <f>AVERAGE(F452:F453)</f>
        <v/>
      </c>
      <c r="Q452" s="105">
        <f>AVERAGE(D452:D453)</f>
        <v/>
      </c>
      <c r="R452" s="106">
        <f>(O452-K452)/M452</f>
        <v/>
      </c>
      <c r="S452" s="105">
        <f>+P452/(O452-K452)*100</f>
        <v/>
      </c>
      <c r="T452" s="105">
        <f>+SQRT((3.47-LOG(R452))^2+(1.22+LOG(S452))^2)</f>
        <v/>
      </c>
      <c r="U452" s="39">
        <f>(IF(T452&lt;1.31, "gravelly sand to dense sand", IF(T452&lt;2.05, "sands", IF(T452&lt;2.6, "sand mixtures", IF(T452&lt;2.95, "silt mixtures", IF(T452&lt;3.6, "clays","organic clay"))))))</f>
        <v/>
      </c>
      <c r="V452" s="107">
        <f>DEGREES(ATAN(0.373*(LOG(O452/M452)+0.29)))</f>
        <v/>
      </c>
      <c r="W452" s="107">
        <f>17.6+11*LOG(R452)</f>
        <v/>
      </c>
      <c r="X452" s="107">
        <f>IF(N452/100&lt;20, 30,IF(N452/100&lt;40,30+5/20*(N452/100-20),IF(N452/100&lt;120, 35+5/80*(N452/100-40), IF(N452/100&lt;200, 40+5/80*(N452/100-120),45))))</f>
        <v/>
      </c>
    </row>
    <row r="453">
      <c r="A453" t="n">
        <v>9</v>
      </c>
      <c r="B453" t="n">
        <v>6.043</v>
      </c>
      <c r="C453" t="n">
        <v>39</v>
      </c>
      <c r="D453" t="n">
        <v>88</v>
      </c>
      <c r="E453" s="102" t="n">
        <v>0.8</v>
      </c>
      <c r="F453" s="102">
        <f>IF(C453=0,1,ABS(C453))</f>
        <v/>
      </c>
      <c r="G453" s="102">
        <f>+B453*1000+D453*(1-E453)</f>
        <v/>
      </c>
      <c r="H453" s="102">
        <f>+A454-A453</f>
        <v/>
      </c>
      <c r="I453" s="102">
        <f>+A453+H453/2</f>
        <v/>
      </c>
      <c r="J453" s="102">
        <f>IF(I453&lt;$B$1,17,19)</f>
        <v/>
      </c>
      <c r="K453" s="102">
        <f>+J453*I453</f>
        <v/>
      </c>
      <c r="L453" s="102">
        <f>IF(I453&lt;$B$1,0,9.81*(I453-$B$1))</f>
        <v/>
      </c>
      <c r="M453" s="105">
        <f>+K453-L453</f>
        <v/>
      </c>
      <c r="N453" s="105">
        <f>AVERAGE(B453:B454)*1000</f>
        <v/>
      </c>
      <c r="O453" s="105">
        <f>AVERAGE(G453:G454)</f>
        <v/>
      </c>
      <c r="P453" s="105">
        <f>AVERAGE(F453:F454)</f>
        <v/>
      </c>
      <c r="Q453" s="105">
        <f>AVERAGE(D453:D454)</f>
        <v/>
      </c>
      <c r="R453" s="106">
        <f>(O453-K453)/M453</f>
        <v/>
      </c>
      <c r="S453" s="105">
        <f>+P453/(O453-K453)*100</f>
        <v/>
      </c>
      <c r="T453" s="105">
        <f>+SQRT((3.47-LOG(R453))^2+(1.22+LOG(S453))^2)</f>
        <v/>
      </c>
      <c r="U453" s="39">
        <f>(IF(T453&lt;1.31, "gravelly sand to dense sand", IF(T453&lt;2.05, "sands", IF(T453&lt;2.6, "sand mixtures", IF(T453&lt;2.95, "silt mixtures", IF(T453&lt;3.6, "clays","organic clay"))))))</f>
        <v/>
      </c>
      <c r="V453" s="107">
        <f>DEGREES(ATAN(0.373*(LOG(O453/M453)+0.29)))</f>
        <v/>
      </c>
      <c r="W453" s="107">
        <f>17.6+11*LOG(R453)</f>
        <v/>
      </c>
      <c r="X453" s="107">
        <f>IF(N453/100&lt;20, 30,IF(N453/100&lt;40,30+5/20*(N453/100-20),IF(N453/100&lt;120, 35+5/80*(N453/100-40), IF(N453/100&lt;200, 40+5/80*(N453/100-120),45))))</f>
        <v/>
      </c>
    </row>
    <row r="454">
      <c r="A454" t="n">
        <v>9.02</v>
      </c>
      <c r="B454" t="n">
        <v>4.395</v>
      </c>
      <c r="C454" t="n">
        <v>38</v>
      </c>
      <c r="D454" t="n">
        <v>84</v>
      </c>
      <c r="E454" s="102" t="n">
        <v>0.8</v>
      </c>
      <c r="F454" s="102">
        <f>IF(C454=0,1,ABS(C454))</f>
        <v/>
      </c>
      <c r="G454" s="102">
        <f>+B454*1000+D454*(1-E454)</f>
        <v/>
      </c>
      <c r="H454" s="102">
        <f>+A455-A454</f>
        <v/>
      </c>
      <c r="I454" s="102">
        <f>+A454+H454/2</f>
        <v/>
      </c>
      <c r="J454" s="102">
        <f>IF(I454&lt;$B$1,17,19)</f>
        <v/>
      </c>
      <c r="K454" s="102">
        <f>+J454*I454</f>
        <v/>
      </c>
      <c r="L454" s="102">
        <f>IF(I454&lt;$B$1,0,9.81*(I454-$B$1))</f>
        <v/>
      </c>
      <c r="M454" s="105">
        <f>+K454-L454</f>
        <v/>
      </c>
      <c r="N454" s="105">
        <f>AVERAGE(B454:B455)*1000</f>
        <v/>
      </c>
      <c r="O454" s="105">
        <f>AVERAGE(G454:G455)</f>
        <v/>
      </c>
      <c r="P454" s="105">
        <f>AVERAGE(F454:F455)</f>
        <v/>
      </c>
      <c r="Q454" s="105">
        <f>AVERAGE(D454:D455)</f>
        <v/>
      </c>
      <c r="R454" s="106">
        <f>(O454-K454)/M454</f>
        <v/>
      </c>
      <c r="S454" s="105">
        <f>+P454/(O454-K454)*100</f>
        <v/>
      </c>
      <c r="T454" s="105">
        <f>+SQRT((3.47-LOG(R454))^2+(1.22+LOG(S454))^2)</f>
        <v/>
      </c>
      <c r="U454" s="39">
        <f>(IF(T454&lt;1.31, "gravelly sand to dense sand", IF(T454&lt;2.05, "sands", IF(T454&lt;2.6, "sand mixtures", IF(T454&lt;2.95, "silt mixtures", IF(T454&lt;3.6, "clays","organic clay"))))))</f>
        <v/>
      </c>
      <c r="V454" s="107">
        <f>DEGREES(ATAN(0.373*(LOG(O454/M454)+0.29)))</f>
        <v/>
      </c>
      <c r="W454" s="107">
        <f>17.6+11*LOG(R454)</f>
        <v/>
      </c>
      <c r="X454" s="107">
        <f>IF(N454/100&lt;20, 30,IF(N454/100&lt;40,30+5/20*(N454/100-20),IF(N454/100&lt;120, 35+5/80*(N454/100-40), IF(N454/100&lt;200, 40+5/80*(N454/100-120),45))))</f>
        <v/>
      </c>
    </row>
    <row r="455">
      <c r="A455" t="n">
        <v>9.039999999999999</v>
      </c>
      <c r="B455" t="n">
        <v>3.561</v>
      </c>
      <c r="C455" t="n">
        <v>34</v>
      </c>
      <c r="D455" t="n">
        <v>80</v>
      </c>
      <c r="E455" s="102" t="n">
        <v>0.8</v>
      </c>
      <c r="F455" s="102">
        <f>IF(C455=0,1,ABS(C455))</f>
        <v/>
      </c>
      <c r="G455" s="102">
        <f>+B455*1000+D455*(1-E455)</f>
        <v/>
      </c>
      <c r="H455" s="102">
        <f>+A456-A455</f>
        <v/>
      </c>
      <c r="I455" s="102">
        <f>+A455+H455/2</f>
        <v/>
      </c>
      <c r="J455" s="102">
        <f>IF(I455&lt;$B$1,17,19)</f>
        <v/>
      </c>
      <c r="K455" s="102">
        <f>+J455*I455</f>
        <v/>
      </c>
      <c r="L455" s="102">
        <f>IF(I455&lt;$B$1,0,9.81*(I455-$B$1))</f>
        <v/>
      </c>
      <c r="M455" s="105">
        <f>+K455-L455</f>
        <v/>
      </c>
      <c r="N455" s="105">
        <f>AVERAGE(B455:B456)*1000</f>
        <v/>
      </c>
      <c r="O455" s="105">
        <f>AVERAGE(G455:G456)</f>
        <v/>
      </c>
      <c r="P455" s="105">
        <f>AVERAGE(F455:F456)</f>
        <v/>
      </c>
      <c r="Q455" s="105">
        <f>AVERAGE(D455:D456)</f>
        <v/>
      </c>
      <c r="R455" s="106">
        <f>(O455-K455)/M455</f>
        <v/>
      </c>
      <c r="S455" s="105">
        <f>+P455/(O455-K455)*100</f>
        <v/>
      </c>
      <c r="T455" s="105">
        <f>+SQRT((3.47-LOG(R455))^2+(1.22+LOG(S455))^2)</f>
        <v/>
      </c>
      <c r="U455" s="39">
        <f>(IF(T455&lt;1.31, "gravelly sand to dense sand", IF(T455&lt;2.05, "sands", IF(T455&lt;2.6, "sand mixtures", IF(T455&lt;2.95, "silt mixtures", IF(T455&lt;3.6, "clays","organic clay"))))))</f>
        <v/>
      </c>
      <c r="V455" s="107">
        <f>DEGREES(ATAN(0.373*(LOG(O455/M455)+0.29)))</f>
        <v/>
      </c>
      <c r="W455" s="107">
        <f>17.6+11*LOG(R455)</f>
        <v/>
      </c>
      <c r="X455" s="107">
        <f>IF(N455/100&lt;20, 30,IF(N455/100&lt;40,30+5/20*(N455/100-20),IF(N455/100&lt;120, 35+5/80*(N455/100-40), IF(N455/100&lt;200, 40+5/80*(N455/100-120),45))))</f>
        <v/>
      </c>
    </row>
    <row r="456">
      <c r="A456" t="n">
        <v>9.06</v>
      </c>
      <c r="B456" t="n">
        <v>2.861</v>
      </c>
      <c r="C456" t="n">
        <v>22</v>
      </c>
      <c r="D456" t="n">
        <v>76</v>
      </c>
      <c r="E456" s="102" t="n">
        <v>0.8</v>
      </c>
      <c r="F456" s="102">
        <f>IF(C456=0,1,ABS(C456))</f>
        <v/>
      </c>
      <c r="G456" s="102">
        <f>+B456*1000+D456*(1-E456)</f>
        <v/>
      </c>
      <c r="H456" s="102">
        <f>+A457-A456</f>
        <v/>
      </c>
      <c r="I456" s="102">
        <f>+A456+H456/2</f>
        <v/>
      </c>
      <c r="J456" s="102">
        <f>IF(I456&lt;$B$1,17,19)</f>
        <v/>
      </c>
      <c r="K456" s="102">
        <f>+J456*I456</f>
        <v/>
      </c>
      <c r="L456" s="102">
        <f>IF(I456&lt;$B$1,0,9.81*(I456-$B$1))</f>
        <v/>
      </c>
      <c r="M456" s="105">
        <f>+K456-L456</f>
        <v/>
      </c>
      <c r="N456" s="105">
        <f>AVERAGE(B456:B457)*1000</f>
        <v/>
      </c>
      <c r="O456" s="105">
        <f>AVERAGE(G456:G457)</f>
        <v/>
      </c>
      <c r="P456" s="105">
        <f>AVERAGE(F456:F457)</f>
        <v/>
      </c>
      <c r="Q456" s="105">
        <f>AVERAGE(D456:D457)</f>
        <v/>
      </c>
      <c r="R456" s="106">
        <f>(O456-K456)/M456</f>
        <v/>
      </c>
      <c r="S456" s="105">
        <f>+P456/(O456-K456)*100</f>
        <v/>
      </c>
      <c r="T456" s="105">
        <f>+SQRT((3.47-LOG(R456))^2+(1.22+LOG(S456))^2)</f>
        <v/>
      </c>
      <c r="U456" s="39">
        <f>(IF(T456&lt;1.31, "gravelly sand to dense sand", IF(T456&lt;2.05, "sands", IF(T456&lt;2.6, "sand mixtures", IF(T456&lt;2.95, "silt mixtures", IF(T456&lt;3.6, "clays","organic clay"))))))</f>
        <v/>
      </c>
      <c r="V456" s="107">
        <f>DEGREES(ATAN(0.373*(LOG(O456/M456)+0.29)))</f>
        <v/>
      </c>
      <c r="W456" s="107">
        <f>17.6+11*LOG(R456)</f>
        <v/>
      </c>
      <c r="X456" s="107">
        <f>IF(N456/100&lt;20, 30,IF(N456/100&lt;40,30+5/20*(N456/100-20),IF(N456/100&lt;120, 35+5/80*(N456/100-40), IF(N456/100&lt;200, 40+5/80*(N456/100-120),45))))</f>
        <v/>
      </c>
    </row>
    <row r="457">
      <c r="A457" t="n">
        <v>9.08</v>
      </c>
      <c r="B457" t="n">
        <v>2.027</v>
      </c>
      <c r="C457" t="n">
        <v>15</v>
      </c>
      <c r="D457" t="n">
        <v>75</v>
      </c>
      <c r="E457" s="102" t="n">
        <v>0.8</v>
      </c>
      <c r="F457" s="102">
        <f>IF(C457=0,1,ABS(C457))</f>
        <v/>
      </c>
      <c r="G457" s="102">
        <f>+B457*1000+D457*(1-E457)</f>
        <v/>
      </c>
      <c r="H457" s="102">
        <f>+A458-A457</f>
        <v/>
      </c>
      <c r="I457" s="102">
        <f>+A457+H457/2</f>
        <v/>
      </c>
      <c r="J457" s="102">
        <f>IF(I457&lt;$B$1,17,19)</f>
        <v/>
      </c>
      <c r="K457" s="102">
        <f>+J457*I457</f>
        <v/>
      </c>
      <c r="L457" s="102">
        <f>IF(I457&lt;$B$1,0,9.81*(I457-$B$1))</f>
        <v/>
      </c>
      <c r="M457" s="105">
        <f>+K457-L457</f>
        <v/>
      </c>
      <c r="N457" s="105">
        <f>AVERAGE(B457:B458)*1000</f>
        <v/>
      </c>
      <c r="O457" s="105">
        <f>AVERAGE(G457:G458)</f>
        <v/>
      </c>
      <c r="P457" s="105">
        <f>AVERAGE(F457:F458)</f>
        <v/>
      </c>
      <c r="Q457" s="105">
        <f>AVERAGE(D457:D458)</f>
        <v/>
      </c>
      <c r="R457" s="106">
        <f>(O457-K457)/M457</f>
        <v/>
      </c>
      <c r="S457" s="105">
        <f>+P457/(O457-K457)*100</f>
        <v/>
      </c>
      <c r="T457" s="105">
        <f>+SQRT((3.47-LOG(R457))^2+(1.22+LOG(S457))^2)</f>
        <v/>
      </c>
      <c r="U457" s="39">
        <f>(IF(T457&lt;1.31, "gravelly sand to dense sand", IF(T457&lt;2.05, "sands", IF(T457&lt;2.6, "sand mixtures", IF(T457&lt;2.95, "silt mixtures", IF(T457&lt;3.6, "clays","organic clay"))))))</f>
        <v/>
      </c>
      <c r="V457" s="107">
        <f>DEGREES(ATAN(0.373*(LOG(O457/M457)+0.29)))</f>
        <v/>
      </c>
      <c r="W457" s="107">
        <f>17.6+11*LOG(R457)</f>
        <v/>
      </c>
      <c r="X457" s="107">
        <f>IF(N457/100&lt;20, 30,IF(N457/100&lt;40,30+5/20*(N457/100-20),IF(N457/100&lt;120, 35+5/80*(N457/100-40), IF(N457/100&lt;200, 40+5/80*(N457/100-120),45))))</f>
        <v/>
      </c>
    </row>
    <row r="458">
      <c r="A458" t="n">
        <v>9.1</v>
      </c>
      <c r="B458" t="n">
        <v>1.819</v>
      </c>
      <c r="C458" t="n">
        <v>12</v>
      </c>
      <c r="D458" t="n">
        <v>74</v>
      </c>
      <c r="E458" s="102" t="n">
        <v>0.8</v>
      </c>
      <c r="F458" s="102">
        <f>IF(C458=0,1,ABS(C458))</f>
        <v/>
      </c>
      <c r="G458" s="102">
        <f>+B458*1000+D458*(1-E458)</f>
        <v/>
      </c>
      <c r="H458" s="102">
        <f>+A459-A458</f>
        <v/>
      </c>
      <c r="I458" s="102">
        <f>+A458+H458/2</f>
        <v/>
      </c>
      <c r="J458" s="102">
        <f>IF(I458&lt;$B$1,17,19)</f>
        <v/>
      </c>
      <c r="K458" s="102">
        <f>+J458*I458</f>
        <v/>
      </c>
      <c r="L458" s="102">
        <f>IF(I458&lt;$B$1,0,9.81*(I458-$B$1))</f>
        <v/>
      </c>
      <c r="M458" s="105">
        <f>+K458-L458</f>
        <v/>
      </c>
      <c r="N458" s="105">
        <f>AVERAGE(B458:B459)*1000</f>
        <v/>
      </c>
      <c r="O458" s="105">
        <f>AVERAGE(G458:G459)</f>
        <v/>
      </c>
      <c r="P458" s="105">
        <f>AVERAGE(F458:F459)</f>
        <v/>
      </c>
      <c r="Q458" s="105">
        <f>AVERAGE(D458:D459)</f>
        <v/>
      </c>
      <c r="R458" s="106">
        <f>(O458-K458)/M458</f>
        <v/>
      </c>
      <c r="S458" s="105">
        <f>+P458/(O458-K458)*100</f>
        <v/>
      </c>
      <c r="T458" s="105">
        <f>+SQRT((3.47-LOG(R458))^2+(1.22+LOG(S458))^2)</f>
        <v/>
      </c>
      <c r="U458" s="39">
        <f>(IF(T458&lt;1.31, "gravelly sand to dense sand", IF(T458&lt;2.05, "sands", IF(T458&lt;2.6, "sand mixtures", IF(T458&lt;2.95, "silt mixtures", IF(T458&lt;3.6, "clays","organic clay"))))))</f>
        <v/>
      </c>
      <c r="V458" s="107">
        <f>DEGREES(ATAN(0.373*(LOG(O458/M458)+0.29)))</f>
        <v/>
      </c>
      <c r="W458" s="107">
        <f>17.6+11*LOG(R458)</f>
        <v/>
      </c>
      <c r="X458" s="107">
        <f>IF(N458/100&lt;20, 30,IF(N458/100&lt;40,30+5/20*(N458/100-20),IF(N458/100&lt;120, 35+5/80*(N458/100-40), IF(N458/100&lt;200, 40+5/80*(N458/100-120),45))))</f>
        <v/>
      </c>
    </row>
    <row r="459">
      <c r="A459" t="n">
        <v>9.119999999999999</v>
      </c>
      <c r="B459" t="n">
        <v>1.686</v>
      </c>
      <c r="C459" t="n">
        <v>19</v>
      </c>
      <c r="D459" t="n">
        <v>77</v>
      </c>
      <c r="E459" s="102" t="n">
        <v>0.8</v>
      </c>
      <c r="F459" s="102">
        <f>IF(C459=0,1,ABS(C459))</f>
        <v/>
      </c>
      <c r="G459" s="102">
        <f>+B459*1000+D459*(1-E459)</f>
        <v/>
      </c>
      <c r="H459" s="102">
        <f>+A460-A459</f>
        <v/>
      </c>
      <c r="I459" s="102">
        <f>+A459+H459/2</f>
        <v/>
      </c>
      <c r="J459" s="102">
        <f>IF(I459&lt;$B$1,17,19)</f>
        <v/>
      </c>
      <c r="K459" s="102">
        <f>+J459*I459</f>
        <v/>
      </c>
      <c r="L459" s="102">
        <f>IF(I459&lt;$B$1,0,9.81*(I459-$B$1))</f>
        <v/>
      </c>
      <c r="M459" s="105">
        <f>+K459-L459</f>
        <v/>
      </c>
      <c r="N459" s="105">
        <f>AVERAGE(B459:B460)*1000</f>
        <v/>
      </c>
      <c r="O459" s="105">
        <f>AVERAGE(G459:G460)</f>
        <v/>
      </c>
      <c r="P459" s="105">
        <f>AVERAGE(F459:F460)</f>
        <v/>
      </c>
      <c r="Q459" s="105">
        <f>AVERAGE(D459:D460)</f>
        <v/>
      </c>
      <c r="R459" s="106">
        <f>(O459-K459)/M459</f>
        <v/>
      </c>
      <c r="S459" s="105">
        <f>+P459/(O459-K459)*100</f>
        <v/>
      </c>
      <c r="T459" s="105">
        <f>+SQRT((3.47-LOG(R459))^2+(1.22+LOG(S459))^2)</f>
        <v/>
      </c>
      <c r="U459" s="39">
        <f>(IF(T459&lt;1.31, "gravelly sand to dense sand", IF(T459&lt;2.05, "sands", IF(T459&lt;2.6, "sand mixtures", IF(T459&lt;2.95, "silt mixtures", IF(T459&lt;3.6, "clays","organic clay"))))))</f>
        <v/>
      </c>
      <c r="V459" s="107">
        <f>DEGREES(ATAN(0.373*(LOG(O459/M459)+0.29)))</f>
        <v/>
      </c>
      <c r="W459" s="107">
        <f>17.6+11*LOG(R459)</f>
        <v/>
      </c>
      <c r="X459" s="107">
        <f>IF(N459/100&lt;20, 30,IF(N459/100&lt;40,30+5/20*(N459/100-20),IF(N459/100&lt;120, 35+5/80*(N459/100-40), IF(N459/100&lt;200, 40+5/80*(N459/100-120),45))))</f>
        <v/>
      </c>
    </row>
    <row r="460">
      <c r="A460" t="n">
        <v>9.140000000000001</v>
      </c>
      <c r="B460" t="n">
        <v>1.478</v>
      </c>
      <c r="C460" t="n">
        <v>24</v>
      </c>
      <c r="D460" t="n">
        <v>78</v>
      </c>
      <c r="E460" s="102" t="n">
        <v>0.8</v>
      </c>
      <c r="F460" s="102">
        <f>IF(C460=0,1,ABS(C460))</f>
        <v/>
      </c>
      <c r="G460" s="102">
        <f>+B460*1000+D460*(1-E460)</f>
        <v/>
      </c>
      <c r="H460" s="102">
        <f>+A461-A460</f>
        <v/>
      </c>
      <c r="I460" s="102">
        <f>+A460+H460/2</f>
        <v/>
      </c>
      <c r="J460" s="102">
        <f>IF(I460&lt;$B$1,17,19)</f>
        <v/>
      </c>
      <c r="K460" s="102">
        <f>+J460*I460</f>
        <v/>
      </c>
      <c r="L460" s="102">
        <f>IF(I460&lt;$B$1,0,9.81*(I460-$B$1))</f>
        <v/>
      </c>
      <c r="M460" s="105">
        <f>+K460-L460</f>
        <v/>
      </c>
      <c r="N460" s="105">
        <f>AVERAGE(B460:B461)*1000</f>
        <v/>
      </c>
      <c r="O460" s="105">
        <f>AVERAGE(G460:G461)</f>
        <v/>
      </c>
      <c r="P460" s="105">
        <f>AVERAGE(F460:F461)</f>
        <v/>
      </c>
      <c r="Q460" s="105">
        <f>AVERAGE(D460:D461)</f>
        <v/>
      </c>
      <c r="R460" s="106">
        <f>(O460-K460)/M460</f>
        <v/>
      </c>
      <c r="S460" s="105">
        <f>+P460/(O460-K460)*100</f>
        <v/>
      </c>
      <c r="T460" s="105">
        <f>+SQRT((3.47-LOG(R460))^2+(1.22+LOG(S460))^2)</f>
        <v/>
      </c>
      <c r="U460" s="39">
        <f>(IF(T460&lt;1.31, "gravelly sand to dense sand", IF(T460&lt;2.05, "sands", IF(T460&lt;2.6, "sand mixtures", IF(T460&lt;2.95, "silt mixtures", IF(T460&lt;3.6, "clays","organic clay"))))))</f>
        <v/>
      </c>
      <c r="V460" s="107">
        <f>DEGREES(ATAN(0.373*(LOG(O460/M460)+0.29)))</f>
        <v/>
      </c>
      <c r="W460" s="107">
        <f>17.6+11*LOG(R460)</f>
        <v/>
      </c>
      <c r="X460" s="107">
        <f>IF(N460/100&lt;20, 30,IF(N460/100&lt;40,30+5/20*(N460/100-20),IF(N460/100&lt;120, 35+5/80*(N460/100-40), IF(N460/100&lt;200, 40+5/80*(N460/100-120),45))))</f>
        <v/>
      </c>
    </row>
    <row r="461">
      <c r="A461" t="n">
        <v>9.16</v>
      </c>
      <c r="B461" t="n">
        <v>1.553</v>
      </c>
      <c r="C461" t="n">
        <v>29</v>
      </c>
      <c r="D461" t="n">
        <v>104</v>
      </c>
      <c r="E461" s="102" t="n">
        <v>0.8</v>
      </c>
      <c r="F461" s="102">
        <f>IF(C461=0,1,ABS(C461))</f>
        <v/>
      </c>
      <c r="G461" s="102">
        <f>+B461*1000+D461*(1-E461)</f>
        <v/>
      </c>
      <c r="H461" s="102">
        <f>+A462-A461</f>
        <v/>
      </c>
      <c r="I461" s="102">
        <f>+A461+H461/2</f>
        <v/>
      </c>
      <c r="J461" s="102">
        <f>IF(I461&lt;$B$1,17,19)</f>
        <v/>
      </c>
      <c r="K461" s="102">
        <f>+J461*I461</f>
        <v/>
      </c>
      <c r="L461" s="102">
        <f>IF(I461&lt;$B$1,0,9.81*(I461-$B$1))</f>
        <v/>
      </c>
      <c r="M461" s="105">
        <f>+K461-L461</f>
        <v/>
      </c>
      <c r="N461" s="105">
        <f>AVERAGE(B461:B462)*1000</f>
        <v/>
      </c>
      <c r="O461" s="105">
        <f>AVERAGE(G461:G462)</f>
        <v/>
      </c>
      <c r="P461" s="105">
        <f>AVERAGE(F461:F462)</f>
        <v/>
      </c>
      <c r="Q461" s="105">
        <f>AVERAGE(D461:D462)</f>
        <v/>
      </c>
      <c r="R461" s="106">
        <f>(O461-K461)/M461</f>
        <v/>
      </c>
      <c r="S461" s="105">
        <f>+P461/(O461-K461)*100</f>
        <v/>
      </c>
      <c r="T461" s="105">
        <f>+SQRT((3.47-LOG(R461))^2+(1.22+LOG(S461))^2)</f>
        <v/>
      </c>
      <c r="U461" s="39">
        <f>(IF(T461&lt;1.31, "gravelly sand to dense sand", IF(T461&lt;2.05, "sands", IF(T461&lt;2.6, "sand mixtures", IF(T461&lt;2.95, "silt mixtures", IF(T461&lt;3.6, "clays","organic clay"))))))</f>
        <v/>
      </c>
      <c r="V461" s="107">
        <f>DEGREES(ATAN(0.373*(LOG(O461/M461)+0.29)))</f>
        <v/>
      </c>
      <c r="W461" s="107">
        <f>17.6+11*LOG(R461)</f>
        <v/>
      </c>
      <c r="X461" s="107">
        <f>IF(N461/100&lt;20, 30,IF(N461/100&lt;40,30+5/20*(N461/100-20),IF(N461/100&lt;120, 35+5/80*(N461/100-40), IF(N461/100&lt;200, 40+5/80*(N461/100-120),45))))</f>
        <v/>
      </c>
    </row>
    <row r="462">
      <c r="A462" t="n">
        <v>9.18</v>
      </c>
      <c r="B462" t="n">
        <v>4.262</v>
      </c>
      <c r="C462" t="n">
        <v>35</v>
      </c>
      <c r="D462" t="n">
        <v>125</v>
      </c>
      <c r="E462" s="102" t="n">
        <v>0.8</v>
      </c>
      <c r="F462" s="102">
        <f>IF(C462=0,1,ABS(C462))</f>
        <v/>
      </c>
      <c r="G462" s="102">
        <f>+B462*1000+D462*(1-E462)</f>
        <v/>
      </c>
      <c r="H462" s="102">
        <f>+A463-A462</f>
        <v/>
      </c>
      <c r="I462" s="102">
        <f>+A462+H462/2</f>
        <v/>
      </c>
      <c r="J462" s="102">
        <f>IF(I462&lt;$B$1,17,19)</f>
        <v/>
      </c>
      <c r="K462" s="102">
        <f>+J462*I462</f>
        <v/>
      </c>
      <c r="L462" s="102">
        <f>IF(I462&lt;$B$1,0,9.81*(I462-$B$1))</f>
        <v/>
      </c>
      <c r="M462" s="105">
        <f>+K462-L462</f>
        <v/>
      </c>
      <c r="N462" s="105">
        <f>AVERAGE(B462:B463)*1000</f>
        <v/>
      </c>
      <c r="O462" s="105">
        <f>AVERAGE(G462:G463)</f>
        <v/>
      </c>
      <c r="P462" s="105">
        <f>AVERAGE(F462:F463)</f>
        <v/>
      </c>
      <c r="Q462" s="105">
        <f>AVERAGE(D462:D463)</f>
        <v/>
      </c>
      <c r="R462" s="106">
        <f>(O462-K462)/M462</f>
        <v/>
      </c>
      <c r="S462" s="105">
        <f>+P462/(O462-K462)*100</f>
        <v/>
      </c>
      <c r="T462" s="105">
        <f>+SQRT((3.47-LOG(R462))^2+(1.22+LOG(S462))^2)</f>
        <v/>
      </c>
      <c r="U462" s="39">
        <f>(IF(T462&lt;1.31, "gravelly sand to dense sand", IF(T462&lt;2.05, "sands", IF(T462&lt;2.6, "sand mixtures", IF(T462&lt;2.95, "silt mixtures", IF(T462&lt;3.6, "clays","organic clay"))))))</f>
        <v/>
      </c>
      <c r="V462" s="107">
        <f>DEGREES(ATAN(0.373*(LOG(O462/M462)+0.29)))</f>
        <v/>
      </c>
      <c r="W462" s="107">
        <f>17.6+11*LOG(R462)</f>
        <v/>
      </c>
      <c r="X462" s="107">
        <f>IF(N462/100&lt;20, 30,IF(N462/100&lt;40,30+5/20*(N462/100-20),IF(N462/100&lt;120, 35+5/80*(N462/100-40), IF(N462/100&lt;200, 40+5/80*(N462/100-120),45))))</f>
        <v/>
      </c>
    </row>
    <row r="463">
      <c r="A463" t="n">
        <v>9.199999999999999</v>
      </c>
      <c r="B463" t="n">
        <v>5.74</v>
      </c>
      <c r="C463" t="n">
        <v>33</v>
      </c>
      <c r="D463" t="n">
        <v>135</v>
      </c>
      <c r="E463" s="102" t="n">
        <v>0.8</v>
      </c>
      <c r="F463" s="102">
        <f>IF(C463=0,1,ABS(C463))</f>
        <v/>
      </c>
      <c r="G463" s="102">
        <f>+B463*1000+D463*(1-E463)</f>
        <v/>
      </c>
      <c r="H463" s="102">
        <f>+A464-A463</f>
        <v/>
      </c>
      <c r="I463" s="102">
        <f>+A463+H463/2</f>
        <v/>
      </c>
      <c r="J463" s="102">
        <f>IF(I463&lt;$B$1,17,19)</f>
        <v/>
      </c>
      <c r="K463" s="102">
        <f>+J463*I463</f>
        <v/>
      </c>
      <c r="L463" s="102">
        <f>IF(I463&lt;$B$1,0,9.81*(I463-$B$1))</f>
        <v/>
      </c>
      <c r="M463" s="105">
        <f>+K463-L463</f>
        <v/>
      </c>
      <c r="N463" s="105">
        <f>AVERAGE(B463:B464)*1000</f>
        <v/>
      </c>
      <c r="O463" s="105">
        <f>AVERAGE(G463:G464)</f>
        <v/>
      </c>
      <c r="P463" s="105">
        <f>AVERAGE(F463:F464)</f>
        <v/>
      </c>
      <c r="Q463" s="105">
        <f>AVERAGE(D463:D464)</f>
        <v/>
      </c>
      <c r="R463" s="106">
        <f>(O463-K463)/M463</f>
        <v/>
      </c>
      <c r="S463" s="105">
        <f>+P463/(O463-K463)*100</f>
        <v/>
      </c>
      <c r="T463" s="105">
        <f>+SQRT((3.47-LOG(R463))^2+(1.22+LOG(S463))^2)</f>
        <v/>
      </c>
      <c r="U463" s="39">
        <f>(IF(T463&lt;1.31, "gravelly sand to dense sand", IF(T463&lt;2.05, "sands", IF(T463&lt;2.6, "sand mixtures", IF(T463&lt;2.95, "silt mixtures", IF(T463&lt;3.6, "clays","organic clay"))))))</f>
        <v/>
      </c>
      <c r="V463" s="107">
        <f>DEGREES(ATAN(0.373*(LOG(O463/M463)+0.29)))</f>
        <v/>
      </c>
      <c r="W463" s="107">
        <f>17.6+11*LOG(R463)</f>
        <v/>
      </c>
      <c r="X463" s="107">
        <f>IF(N463/100&lt;20, 30,IF(N463/100&lt;40,30+5/20*(N463/100-20),IF(N463/100&lt;120, 35+5/80*(N463/100-40), IF(N463/100&lt;200, 40+5/80*(N463/100-120),45))))</f>
        <v/>
      </c>
    </row>
    <row r="464">
      <c r="A464" t="n">
        <v>9.220000000000001</v>
      </c>
      <c r="B464" t="n">
        <v>6.46</v>
      </c>
      <c r="C464" t="n">
        <v>33</v>
      </c>
      <c r="D464" t="n">
        <v>105</v>
      </c>
      <c r="E464" s="102" t="n">
        <v>0.8</v>
      </c>
      <c r="F464" s="102">
        <f>IF(C464=0,1,ABS(C464))</f>
        <v/>
      </c>
      <c r="G464" s="102">
        <f>+B464*1000+D464*(1-E464)</f>
        <v/>
      </c>
      <c r="H464" s="102">
        <f>+A465-A464</f>
        <v/>
      </c>
      <c r="I464" s="102">
        <f>+A464+H464/2</f>
        <v/>
      </c>
      <c r="J464" s="102">
        <f>IF(I464&lt;$B$1,17,19)</f>
        <v/>
      </c>
      <c r="K464" s="102">
        <f>+J464*I464</f>
        <v/>
      </c>
      <c r="L464" s="102">
        <f>IF(I464&lt;$B$1,0,9.81*(I464-$B$1))</f>
        <v/>
      </c>
      <c r="M464" s="105">
        <f>+K464-L464</f>
        <v/>
      </c>
      <c r="N464" s="105">
        <f>AVERAGE(B464:B465)*1000</f>
        <v/>
      </c>
      <c r="O464" s="105">
        <f>AVERAGE(G464:G465)</f>
        <v/>
      </c>
      <c r="P464" s="105">
        <f>AVERAGE(F464:F465)</f>
        <v/>
      </c>
      <c r="Q464" s="105">
        <f>AVERAGE(D464:D465)</f>
        <v/>
      </c>
      <c r="R464" s="106">
        <f>(O464-K464)/M464</f>
        <v/>
      </c>
      <c r="S464" s="105">
        <f>+P464/(O464-K464)*100</f>
        <v/>
      </c>
      <c r="T464" s="105">
        <f>+SQRT((3.47-LOG(R464))^2+(1.22+LOG(S464))^2)</f>
        <v/>
      </c>
      <c r="U464" s="39">
        <f>(IF(T464&lt;1.31, "gravelly sand to dense sand", IF(T464&lt;2.05, "sands", IF(T464&lt;2.6, "sand mixtures", IF(T464&lt;2.95, "silt mixtures", IF(T464&lt;3.6, "clays","organic clay"))))))</f>
        <v/>
      </c>
      <c r="V464" s="107">
        <f>DEGREES(ATAN(0.373*(LOG(O464/M464)+0.29)))</f>
        <v/>
      </c>
      <c r="W464" s="107">
        <f>17.6+11*LOG(R464)</f>
        <v/>
      </c>
      <c r="X464" s="107">
        <f>IF(N464/100&lt;20, 30,IF(N464/100&lt;40,30+5/20*(N464/100-20),IF(N464/100&lt;120, 35+5/80*(N464/100-40), IF(N464/100&lt;200, 40+5/80*(N464/100-120),45))))</f>
        <v/>
      </c>
    </row>
    <row r="465">
      <c r="A465" t="n">
        <v>9.24</v>
      </c>
      <c r="B465" t="n">
        <v>6.327</v>
      </c>
      <c r="C465" t="n">
        <v>28</v>
      </c>
      <c r="D465" t="n">
        <v>89</v>
      </c>
      <c r="E465" s="102" t="n">
        <v>0.8</v>
      </c>
      <c r="F465" s="102">
        <f>IF(C465=0,1,ABS(C465))</f>
        <v/>
      </c>
      <c r="G465" s="102">
        <f>+B465*1000+D465*(1-E465)</f>
        <v/>
      </c>
      <c r="H465" s="102">
        <f>+A466-A465</f>
        <v/>
      </c>
      <c r="I465" s="102">
        <f>+A465+H465/2</f>
        <v/>
      </c>
      <c r="J465" s="102">
        <f>IF(I465&lt;$B$1,17,19)</f>
        <v/>
      </c>
      <c r="K465" s="102">
        <f>+J465*I465</f>
        <v/>
      </c>
      <c r="L465" s="102">
        <f>IF(I465&lt;$B$1,0,9.81*(I465-$B$1))</f>
        <v/>
      </c>
      <c r="M465" s="105">
        <f>+K465-L465</f>
        <v/>
      </c>
      <c r="N465" s="105">
        <f>AVERAGE(B465:B466)*1000</f>
        <v/>
      </c>
      <c r="O465" s="105">
        <f>AVERAGE(G465:G466)</f>
        <v/>
      </c>
      <c r="P465" s="105">
        <f>AVERAGE(F465:F466)</f>
        <v/>
      </c>
      <c r="Q465" s="105">
        <f>AVERAGE(D465:D466)</f>
        <v/>
      </c>
      <c r="R465" s="106">
        <f>(O465-K465)/M465</f>
        <v/>
      </c>
      <c r="S465" s="105">
        <f>+P465/(O465-K465)*100</f>
        <v/>
      </c>
      <c r="T465" s="105">
        <f>+SQRT((3.47-LOG(R465))^2+(1.22+LOG(S465))^2)</f>
        <v/>
      </c>
      <c r="U465" s="39">
        <f>(IF(T465&lt;1.31, "gravelly sand to dense sand", IF(T465&lt;2.05, "sands", IF(T465&lt;2.6, "sand mixtures", IF(T465&lt;2.95, "silt mixtures", IF(T465&lt;3.6, "clays","organic clay"))))))</f>
        <v/>
      </c>
      <c r="V465" s="107">
        <f>DEGREES(ATAN(0.373*(LOG(O465/M465)+0.29)))</f>
        <v/>
      </c>
      <c r="W465" s="107">
        <f>17.6+11*LOG(R465)</f>
        <v/>
      </c>
      <c r="X465" s="107">
        <f>IF(N465/100&lt;20, 30,IF(N465/100&lt;40,30+5/20*(N465/100-20),IF(N465/100&lt;120, 35+5/80*(N465/100-40), IF(N465/100&lt;200, 40+5/80*(N465/100-120),45))))</f>
        <v/>
      </c>
    </row>
    <row r="466">
      <c r="A466" t="n">
        <v>9.26</v>
      </c>
      <c r="B466" t="n">
        <v>6.176</v>
      </c>
      <c r="C466" t="n">
        <v>28</v>
      </c>
      <c r="D466" t="n">
        <v>81</v>
      </c>
      <c r="E466" s="102" t="n">
        <v>0.8</v>
      </c>
      <c r="F466" s="102">
        <f>IF(C466=0,1,ABS(C466))</f>
        <v/>
      </c>
      <c r="G466" s="102">
        <f>+B466*1000+D466*(1-E466)</f>
        <v/>
      </c>
      <c r="H466" s="102">
        <f>+A467-A466</f>
        <v/>
      </c>
      <c r="I466" s="102">
        <f>+A466+H466/2</f>
        <v/>
      </c>
      <c r="J466" s="102">
        <f>IF(I466&lt;$B$1,17,19)</f>
        <v/>
      </c>
      <c r="K466" s="102">
        <f>+J466*I466</f>
        <v/>
      </c>
      <c r="L466" s="102">
        <f>IF(I466&lt;$B$1,0,9.81*(I466-$B$1))</f>
        <v/>
      </c>
      <c r="M466" s="105">
        <f>+K466-L466</f>
        <v/>
      </c>
      <c r="N466" s="105">
        <f>AVERAGE(B466:B467)*1000</f>
        <v/>
      </c>
      <c r="O466" s="105">
        <f>AVERAGE(G466:G467)</f>
        <v/>
      </c>
      <c r="P466" s="105">
        <f>AVERAGE(F466:F467)</f>
        <v/>
      </c>
      <c r="Q466" s="105">
        <f>AVERAGE(D466:D467)</f>
        <v/>
      </c>
      <c r="R466" s="106">
        <f>(O466-K466)/M466</f>
        <v/>
      </c>
      <c r="S466" s="105">
        <f>+P466/(O466-K466)*100</f>
        <v/>
      </c>
      <c r="T466" s="105">
        <f>+SQRT((3.47-LOG(R466))^2+(1.22+LOG(S466))^2)</f>
        <v/>
      </c>
      <c r="U466" s="39">
        <f>(IF(T466&lt;1.31, "gravelly sand to dense sand", IF(T466&lt;2.05, "sands", IF(T466&lt;2.6, "sand mixtures", IF(T466&lt;2.95, "silt mixtures", IF(T466&lt;3.6, "clays","organic clay"))))))</f>
        <v/>
      </c>
      <c r="V466" s="107">
        <f>DEGREES(ATAN(0.373*(LOG(O466/M466)+0.29)))</f>
        <v/>
      </c>
      <c r="W466" s="107">
        <f>17.6+11*LOG(R466)</f>
        <v/>
      </c>
      <c r="X466" s="107">
        <f>IF(N466/100&lt;20, 30,IF(N466/100&lt;40,30+5/20*(N466/100-20),IF(N466/100&lt;120, 35+5/80*(N466/100-40), IF(N466/100&lt;200, 40+5/80*(N466/100-120),45))))</f>
        <v/>
      </c>
    </row>
    <row r="467">
      <c r="A467" t="n">
        <v>9.279999999999999</v>
      </c>
      <c r="B467" t="n">
        <v>5.456</v>
      </c>
      <c r="C467" t="n">
        <v>23</v>
      </c>
      <c r="D467" t="n">
        <v>79</v>
      </c>
      <c r="E467" s="102" t="n">
        <v>0.8</v>
      </c>
      <c r="F467" s="102">
        <f>IF(C467=0,1,ABS(C467))</f>
        <v/>
      </c>
      <c r="G467" s="102">
        <f>+B467*1000+D467*(1-E467)</f>
        <v/>
      </c>
      <c r="H467" s="102">
        <f>+A468-A467</f>
        <v/>
      </c>
      <c r="I467" s="102">
        <f>+A467+H467/2</f>
        <v/>
      </c>
      <c r="J467" s="102">
        <f>IF(I467&lt;$B$1,17,19)</f>
        <v/>
      </c>
      <c r="K467" s="102">
        <f>+J467*I467</f>
        <v/>
      </c>
      <c r="L467" s="102">
        <f>IF(I467&lt;$B$1,0,9.81*(I467-$B$1))</f>
        <v/>
      </c>
      <c r="M467" s="105">
        <f>+K467-L467</f>
        <v/>
      </c>
      <c r="N467" s="105">
        <f>AVERAGE(B467:B468)*1000</f>
        <v/>
      </c>
      <c r="O467" s="105">
        <f>AVERAGE(G467:G468)</f>
        <v/>
      </c>
      <c r="P467" s="105">
        <f>AVERAGE(F467:F468)</f>
        <v/>
      </c>
      <c r="Q467" s="105">
        <f>AVERAGE(D467:D468)</f>
        <v/>
      </c>
      <c r="R467" s="106">
        <f>(O467-K467)/M467</f>
        <v/>
      </c>
      <c r="S467" s="105">
        <f>+P467/(O467-K467)*100</f>
        <v/>
      </c>
      <c r="T467" s="105">
        <f>+SQRT((3.47-LOG(R467))^2+(1.22+LOG(S467))^2)</f>
        <v/>
      </c>
      <c r="U467" s="39">
        <f>(IF(T467&lt;1.31, "gravelly sand to dense sand", IF(T467&lt;2.05, "sands", IF(T467&lt;2.6, "sand mixtures", IF(T467&lt;2.95, "silt mixtures", IF(T467&lt;3.6, "clays","organic clay"))))))</f>
        <v/>
      </c>
      <c r="V467" s="107">
        <f>DEGREES(ATAN(0.373*(LOG(O467/M467)+0.29)))</f>
        <v/>
      </c>
      <c r="W467" s="107">
        <f>17.6+11*LOG(R467)</f>
        <v/>
      </c>
      <c r="X467" s="107">
        <f>IF(N467/100&lt;20, 30,IF(N467/100&lt;40,30+5/20*(N467/100-20),IF(N467/100&lt;120, 35+5/80*(N467/100-40), IF(N467/100&lt;200, 40+5/80*(N467/100-120),45))))</f>
        <v/>
      </c>
    </row>
    <row r="468">
      <c r="A468" t="n">
        <v>9.300000000000001</v>
      </c>
      <c r="B468" t="n">
        <v>5.001</v>
      </c>
      <c r="C468" t="n">
        <v>20</v>
      </c>
      <c r="D468" t="n">
        <v>78</v>
      </c>
      <c r="E468" s="102" t="n">
        <v>0.8</v>
      </c>
      <c r="F468" s="102">
        <f>IF(C468=0,1,ABS(C468))</f>
        <v/>
      </c>
      <c r="G468" s="102">
        <f>+B468*1000+D468*(1-E468)</f>
        <v/>
      </c>
      <c r="H468" s="102">
        <f>+A469-A468</f>
        <v/>
      </c>
      <c r="I468" s="102">
        <f>+A468+H468/2</f>
        <v/>
      </c>
      <c r="J468" s="102">
        <f>IF(I468&lt;$B$1,17,19)</f>
        <v/>
      </c>
      <c r="K468" s="102">
        <f>+J468*I468</f>
        <v/>
      </c>
      <c r="L468" s="102">
        <f>IF(I468&lt;$B$1,0,9.81*(I468-$B$1))</f>
        <v/>
      </c>
      <c r="M468" s="105">
        <f>+K468-L468</f>
        <v/>
      </c>
      <c r="N468" s="105">
        <f>AVERAGE(B468:B469)*1000</f>
        <v/>
      </c>
      <c r="O468" s="105">
        <f>AVERAGE(G468:G469)</f>
        <v/>
      </c>
      <c r="P468" s="105">
        <f>AVERAGE(F468:F469)</f>
        <v/>
      </c>
      <c r="Q468" s="105">
        <f>AVERAGE(D468:D469)</f>
        <v/>
      </c>
      <c r="R468" s="106">
        <f>(O468-K468)/M468</f>
        <v/>
      </c>
      <c r="S468" s="105">
        <f>+P468/(O468-K468)*100</f>
        <v/>
      </c>
      <c r="T468" s="105">
        <f>+SQRT((3.47-LOG(R468))^2+(1.22+LOG(S468))^2)</f>
        <v/>
      </c>
      <c r="U468" s="39">
        <f>(IF(T468&lt;1.31, "gravelly sand to dense sand", IF(T468&lt;2.05, "sands", IF(T468&lt;2.6, "sand mixtures", IF(T468&lt;2.95, "silt mixtures", IF(T468&lt;3.6, "clays","organic clay"))))))</f>
        <v/>
      </c>
      <c r="V468" s="107">
        <f>DEGREES(ATAN(0.373*(LOG(O468/M468)+0.29)))</f>
        <v/>
      </c>
      <c r="W468" s="107">
        <f>17.6+11*LOG(R468)</f>
        <v/>
      </c>
      <c r="X468" s="107">
        <f>IF(N468/100&lt;20, 30,IF(N468/100&lt;40,30+5/20*(N468/100-20),IF(N468/100&lt;120, 35+5/80*(N468/100-40), IF(N468/100&lt;200, 40+5/80*(N468/100-120),45))))</f>
        <v/>
      </c>
    </row>
    <row r="469">
      <c r="A469" t="n">
        <v>9.32</v>
      </c>
      <c r="B469" t="n">
        <v>4.622</v>
      </c>
      <c r="C469" t="n">
        <v>19</v>
      </c>
      <c r="D469" t="n">
        <v>78</v>
      </c>
      <c r="E469" s="102" t="n">
        <v>0.8</v>
      </c>
      <c r="F469" s="102">
        <f>IF(C469=0,1,ABS(C469))</f>
        <v/>
      </c>
      <c r="G469" s="102">
        <f>+B469*1000+D469*(1-E469)</f>
        <v/>
      </c>
      <c r="H469" s="102">
        <f>+A470-A469</f>
        <v/>
      </c>
      <c r="I469" s="102">
        <f>+A469+H469/2</f>
        <v/>
      </c>
      <c r="J469" s="102">
        <f>IF(I469&lt;$B$1,17,19)</f>
        <v/>
      </c>
      <c r="K469" s="102">
        <f>+J469*I469</f>
        <v/>
      </c>
      <c r="L469" s="102">
        <f>IF(I469&lt;$B$1,0,9.81*(I469-$B$1))</f>
        <v/>
      </c>
      <c r="M469" s="105">
        <f>+K469-L469</f>
        <v/>
      </c>
      <c r="N469" s="105">
        <f>AVERAGE(B469:B470)*1000</f>
        <v/>
      </c>
      <c r="O469" s="105">
        <f>AVERAGE(G469:G470)</f>
        <v/>
      </c>
      <c r="P469" s="105">
        <f>AVERAGE(F469:F470)</f>
        <v/>
      </c>
      <c r="Q469" s="105">
        <f>AVERAGE(D469:D470)</f>
        <v/>
      </c>
      <c r="R469" s="106">
        <f>(O469-K469)/M469</f>
        <v/>
      </c>
      <c r="S469" s="105">
        <f>+P469/(O469-K469)*100</f>
        <v/>
      </c>
      <c r="T469" s="105">
        <f>+SQRT((3.47-LOG(R469))^2+(1.22+LOG(S469))^2)</f>
        <v/>
      </c>
      <c r="U469" s="39">
        <f>(IF(T469&lt;1.31, "gravelly sand to dense sand", IF(T469&lt;2.05, "sands", IF(T469&lt;2.6, "sand mixtures", IF(T469&lt;2.95, "silt mixtures", IF(T469&lt;3.6, "clays","organic clay"))))))</f>
        <v/>
      </c>
      <c r="V469" s="107">
        <f>DEGREES(ATAN(0.373*(LOG(O469/M469)+0.29)))</f>
        <v/>
      </c>
      <c r="W469" s="107">
        <f>17.6+11*LOG(R469)</f>
        <v/>
      </c>
      <c r="X469" s="107">
        <f>IF(N469/100&lt;20, 30,IF(N469/100&lt;40,30+5/20*(N469/100-20),IF(N469/100&lt;120, 35+5/80*(N469/100-40), IF(N469/100&lt;200, 40+5/80*(N469/100-120),45))))</f>
        <v/>
      </c>
    </row>
    <row r="470">
      <c r="A470" t="n">
        <v>9.34</v>
      </c>
      <c r="B470" t="n">
        <v>6.82</v>
      </c>
      <c r="C470" t="n">
        <v>21</v>
      </c>
      <c r="D470" t="n">
        <v>80</v>
      </c>
      <c r="E470" s="102" t="n">
        <v>0.8</v>
      </c>
      <c r="F470" s="102">
        <f>IF(C470=0,1,ABS(C470))</f>
        <v/>
      </c>
      <c r="G470" s="102">
        <f>+B470*1000+D470*(1-E470)</f>
        <v/>
      </c>
      <c r="H470" s="102">
        <f>+A471-A470</f>
        <v/>
      </c>
      <c r="I470" s="102">
        <f>+A470+H470/2</f>
        <v/>
      </c>
      <c r="J470" s="102">
        <f>IF(I470&lt;$B$1,17,19)</f>
        <v/>
      </c>
      <c r="K470" s="102">
        <f>+J470*I470</f>
        <v/>
      </c>
      <c r="L470" s="102">
        <f>IF(I470&lt;$B$1,0,9.81*(I470-$B$1))</f>
        <v/>
      </c>
      <c r="M470" s="105">
        <f>+K470-L470</f>
        <v/>
      </c>
      <c r="N470" s="105">
        <f>AVERAGE(B470:B471)*1000</f>
        <v/>
      </c>
      <c r="O470" s="105">
        <f>AVERAGE(G470:G471)</f>
        <v/>
      </c>
      <c r="P470" s="105">
        <f>AVERAGE(F470:F471)</f>
        <v/>
      </c>
      <c r="Q470" s="105">
        <f>AVERAGE(D470:D471)</f>
        <v/>
      </c>
      <c r="R470" s="106">
        <f>(O470-K470)/M470</f>
        <v/>
      </c>
      <c r="S470" s="105">
        <f>+P470/(O470-K470)*100</f>
        <v/>
      </c>
      <c r="T470" s="105">
        <f>+SQRT((3.47-LOG(R470))^2+(1.22+LOG(S470))^2)</f>
        <v/>
      </c>
      <c r="U470" s="39">
        <f>(IF(T470&lt;1.31, "gravelly sand to dense sand", IF(T470&lt;2.05, "sands", IF(T470&lt;2.6, "sand mixtures", IF(T470&lt;2.95, "silt mixtures", IF(T470&lt;3.6, "clays","organic clay"))))))</f>
        <v/>
      </c>
      <c r="V470" s="107">
        <f>DEGREES(ATAN(0.373*(LOG(O470/M470)+0.29)))</f>
        <v/>
      </c>
      <c r="W470" s="107">
        <f>17.6+11*LOG(R470)</f>
        <v/>
      </c>
      <c r="X470" s="107">
        <f>IF(N470/100&lt;20, 30,IF(N470/100&lt;40,30+5/20*(N470/100-20),IF(N470/100&lt;120, 35+5/80*(N470/100-40), IF(N470/100&lt;200, 40+5/80*(N470/100-120),45))))</f>
        <v/>
      </c>
    </row>
    <row r="471">
      <c r="A471" t="n">
        <v>9.359999999999999</v>
      </c>
      <c r="B471" t="n">
        <v>7.994</v>
      </c>
      <c r="C471" t="n">
        <v>24</v>
      </c>
      <c r="D471" t="n">
        <v>84</v>
      </c>
      <c r="E471" s="102" t="n">
        <v>0.8</v>
      </c>
      <c r="F471" s="102">
        <f>IF(C471=0,1,ABS(C471))</f>
        <v/>
      </c>
      <c r="G471" s="102">
        <f>+B471*1000+D471*(1-E471)</f>
        <v/>
      </c>
      <c r="H471" s="102">
        <f>+A472-A471</f>
        <v/>
      </c>
      <c r="I471" s="102">
        <f>+A471+H471/2</f>
        <v/>
      </c>
      <c r="J471" s="102">
        <f>IF(I471&lt;$B$1,17,19)</f>
        <v/>
      </c>
      <c r="K471" s="102">
        <f>+J471*I471</f>
        <v/>
      </c>
      <c r="L471" s="102">
        <f>IF(I471&lt;$B$1,0,9.81*(I471-$B$1))</f>
        <v/>
      </c>
      <c r="M471" s="105">
        <f>+K471-L471</f>
        <v/>
      </c>
      <c r="N471" s="105">
        <f>AVERAGE(B471:B472)*1000</f>
        <v/>
      </c>
      <c r="O471" s="105">
        <f>AVERAGE(G471:G472)</f>
        <v/>
      </c>
      <c r="P471" s="105">
        <f>AVERAGE(F471:F472)</f>
        <v/>
      </c>
      <c r="Q471" s="105">
        <f>AVERAGE(D471:D472)</f>
        <v/>
      </c>
      <c r="R471" s="106">
        <f>(O471-K471)/M471</f>
        <v/>
      </c>
      <c r="S471" s="105">
        <f>+P471/(O471-K471)*100</f>
        <v/>
      </c>
      <c r="T471" s="105">
        <f>+SQRT((3.47-LOG(R471))^2+(1.22+LOG(S471))^2)</f>
        <v/>
      </c>
      <c r="U471" s="39">
        <f>(IF(T471&lt;1.31, "gravelly sand to dense sand", IF(T471&lt;2.05, "sands", IF(T471&lt;2.6, "sand mixtures", IF(T471&lt;2.95, "silt mixtures", IF(T471&lt;3.6, "clays","organic clay"))))))</f>
        <v/>
      </c>
      <c r="V471" s="107">
        <f>DEGREES(ATAN(0.373*(LOG(O471/M471)+0.29)))</f>
        <v/>
      </c>
      <c r="W471" s="107">
        <f>17.6+11*LOG(R471)</f>
        <v/>
      </c>
      <c r="X471" s="107">
        <f>IF(N471/100&lt;20, 30,IF(N471/100&lt;40,30+5/20*(N471/100-20),IF(N471/100&lt;120, 35+5/80*(N471/100-40), IF(N471/100&lt;200, 40+5/80*(N471/100-120),45))))</f>
        <v/>
      </c>
    </row>
    <row r="472">
      <c r="A472" t="n">
        <v>9.380000000000001</v>
      </c>
      <c r="B472" t="n">
        <v>8.544</v>
      </c>
      <c r="C472" t="n">
        <v>16</v>
      </c>
      <c r="D472" t="n">
        <v>82</v>
      </c>
      <c r="E472" s="102" t="n">
        <v>0.8</v>
      </c>
      <c r="F472" s="102">
        <f>IF(C472=0,1,ABS(C472))</f>
        <v/>
      </c>
      <c r="G472" s="102">
        <f>+B472*1000+D472*(1-E472)</f>
        <v/>
      </c>
      <c r="H472" s="102">
        <f>+A473-A472</f>
        <v/>
      </c>
      <c r="I472" s="102">
        <f>+A472+H472/2</f>
        <v/>
      </c>
      <c r="J472" s="102">
        <f>IF(I472&lt;$B$1,17,19)</f>
        <v/>
      </c>
      <c r="K472" s="102">
        <f>+J472*I472</f>
        <v/>
      </c>
      <c r="L472" s="102">
        <f>IF(I472&lt;$B$1,0,9.81*(I472-$B$1))</f>
        <v/>
      </c>
      <c r="M472" s="105">
        <f>+K472-L472</f>
        <v/>
      </c>
      <c r="N472" s="105">
        <f>AVERAGE(B472:B473)*1000</f>
        <v/>
      </c>
      <c r="O472" s="105">
        <f>AVERAGE(G472:G473)</f>
        <v/>
      </c>
      <c r="P472" s="105">
        <f>AVERAGE(F472:F473)</f>
        <v/>
      </c>
      <c r="Q472" s="105">
        <f>AVERAGE(D472:D473)</f>
        <v/>
      </c>
      <c r="R472" s="106">
        <f>(O472-K472)/M472</f>
        <v/>
      </c>
      <c r="S472" s="105">
        <f>+P472/(O472-K472)*100</f>
        <v/>
      </c>
      <c r="T472" s="105">
        <f>+SQRT((3.47-LOG(R472))^2+(1.22+LOG(S472))^2)</f>
        <v/>
      </c>
      <c r="U472" s="39">
        <f>(IF(T472&lt;1.31, "gravelly sand to dense sand", IF(T472&lt;2.05, "sands", IF(T472&lt;2.6, "sand mixtures", IF(T472&lt;2.95, "silt mixtures", IF(T472&lt;3.6, "clays","organic clay"))))))</f>
        <v/>
      </c>
      <c r="V472" s="107">
        <f>DEGREES(ATAN(0.373*(LOG(O472/M472)+0.29)))</f>
        <v/>
      </c>
      <c r="W472" s="107">
        <f>17.6+11*LOG(R472)</f>
        <v/>
      </c>
      <c r="X472" s="107">
        <f>IF(N472/100&lt;20, 30,IF(N472/100&lt;40,30+5/20*(N472/100-20),IF(N472/100&lt;120, 35+5/80*(N472/100-40), IF(N472/100&lt;200, 40+5/80*(N472/100-120),45))))</f>
        <v/>
      </c>
    </row>
    <row r="473">
      <c r="A473" t="n">
        <v>9.4</v>
      </c>
      <c r="B473" t="n">
        <v>9.491</v>
      </c>
      <c r="C473" t="n">
        <v>14</v>
      </c>
      <c r="D473" t="n">
        <v>81</v>
      </c>
      <c r="E473" s="102" t="n">
        <v>0.8</v>
      </c>
      <c r="F473" s="102">
        <f>IF(C473=0,1,ABS(C473))</f>
        <v/>
      </c>
      <c r="G473" s="102">
        <f>+B473*1000+D473*(1-E473)</f>
        <v/>
      </c>
      <c r="H473" s="102">
        <f>+A474-A473</f>
        <v/>
      </c>
      <c r="I473" s="102">
        <f>+A473+H473/2</f>
        <v/>
      </c>
      <c r="J473" s="102">
        <f>IF(I473&lt;$B$1,17,19)</f>
        <v/>
      </c>
      <c r="K473" s="102">
        <f>+J473*I473</f>
        <v/>
      </c>
      <c r="L473" s="102">
        <f>IF(I473&lt;$B$1,0,9.81*(I473-$B$1))</f>
        <v/>
      </c>
      <c r="M473" s="105">
        <f>+K473-L473</f>
        <v/>
      </c>
      <c r="N473" s="105">
        <f>AVERAGE(B473:B474)*1000</f>
        <v/>
      </c>
      <c r="O473" s="105">
        <f>AVERAGE(G473:G474)</f>
        <v/>
      </c>
      <c r="P473" s="105">
        <f>AVERAGE(F473:F474)</f>
        <v/>
      </c>
      <c r="Q473" s="105">
        <f>AVERAGE(D473:D474)</f>
        <v/>
      </c>
      <c r="R473" s="106">
        <f>(O473-K473)/M473</f>
        <v/>
      </c>
      <c r="S473" s="105">
        <f>+P473/(O473-K473)*100</f>
        <v/>
      </c>
      <c r="T473" s="105">
        <f>+SQRT((3.47-LOG(R473))^2+(1.22+LOG(S473))^2)</f>
        <v/>
      </c>
      <c r="U473" s="39">
        <f>(IF(T473&lt;1.31, "gravelly sand to dense sand", IF(T473&lt;2.05, "sands", IF(T473&lt;2.6, "sand mixtures", IF(T473&lt;2.95, "silt mixtures", IF(T473&lt;3.6, "clays","organic clay"))))))</f>
        <v/>
      </c>
      <c r="V473" s="107">
        <f>DEGREES(ATAN(0.373*(LOG(O473/M473)+0.29)))</f>
        <v/>
      </c>
      <c r="W473" s="107">
        <f>17.6+11*LOG(R473)</f>
        <v/>
      </c>
      <c r="X473" s="107">
        <f>IF(N473/100&lt;20, 30,IF(N473/100&lt;40,30+5/20*(N473/100-20),IF(N473/100&lt;120, 35+5/80*(N473/100-40), IF(N473/100&lt;200, 40+5/80*(N473/100-120),45))))</f>
        <v/>
      </c>
    </row>
    <row r="474">
      <c r="A474" t="n">
        <v>9.42</v>
      </c>
      <c r="B474" t="n">
        <v>10.438</v>
      </c>
      <c r="C474" t="n">
        <v>12</v>
      </c>
      <c r="D474" t="n">
        <v>84</v>
      </c>
      <c r="E474" s="102" t="n">
        <v>0.8</v>
      </c>
      <c r="F474" s="102">
        <f>IF(C474=0,1,ABS(C474))</f>
        <v/>
      </c>
      <c r="G474" s="102">
        <f>+B474*1000+D474*(1-E474)</f>
        <v/>
      </c>
      <c r="H474" s="102">
        <f>+A475-A474</f>
        <v/>
      </c>
      <c r="I474" s="102">
        <f>+A474+H474/2</f>
        <v/>
      </c>
      <c r="J474" s="102">
        <f>IF(I474&lt;$B$1,17,19)</f>
        <v/>
      </c>
      <c r="K474" s="102">
        <f>+J474*I474</f>
        <v/>
      </c>
      <c r="L474" s="102">
        <f>IF(I474&lt;$B$1,0,9.81*(I474-$B$1))</f>
        <v/>
      </c>
      <c r="M474" s="105">
        <f>+K474-L474</f>
        <v/>
      </c>
      <c r="N474" s="105">
        <f>AVERAGE(B474:B475)*1000</f>
        <v/>
      </c>
      <c r="O474" s="105">
        <f>AVERAGE(G474:G475)</f>
        <v/>
      </c>
      <c r="P474" s="105">
        <f>AVERAGE(F474:F475)</f>
        <v/>
      </c>
      <c r="Q474" s="105">
        <f>AVERAGE(D474:D475)</f>
        <v/>
      </c>
      <c r="R474" s="106">
        <f>(O474-K474)/M474</f>
        <v/>
      </c>
      <c r="S474" s="105">
        <f>+P474/(O474-K474)*100</f>
        <v/>
      </c>
      <c r="T474" s="105">
        <f>+SQRT((3.47-LOG(R474))^2+(1.22+LOG(S474))^2)</f>
        <v/>
      </c>
      <c r="U474" s="39">
        <f>(IF(T474&lt;1.31, "gravelly sand to dense sand", IF(T474&lt;2.05, "sands", IF(T474&lt;2.6, "sand mixtures", IF(T474&lt;2.95, "silt mixtures", IF(T474&lt;3.6, "clays","organic clay"))))))</f>
        <v/>
      </c>
      <c r="V474" s="107">
        <f>DEGREES(ATAN(0.373*(LOG(O474/M474)+0.29)))</f>
        <v/>
      </c>
      <c r="W474" s="107">
        <f>17.6+11*LOG(R474)</f>
        <v/>
      </c>
      <c r="X474" s="107">
        <f>IF(N474/100&lt;20, 30,IF(N474/100&lt;40,30+5/20*(N474/100-20),IF(N474/100&lt;120, 35+5/80*(N474/100-40), IF(N474/100&lt;200, 40+5/80*(N474/100-120),45))))</f>
        <v/>
      </c>
    </row>
    <row r="475">
      <c r="A475" t="n">
        <v>9.44</v>
      </c>
      <c r="B475" t="n">
        <v>13.034</v>
      </c>
      <c r="C475" t="n">
        <v>19</v>
      </c>
      <c r="D475" t="n">
        <v>86</v>
      </c>
      <c r="E475" s="102" t="n">
        <v>0.8</v>
      </c>
      <c r="F475" s="102">
        <f>IF(C475=0,1,ABS(C475))</f>
        <v/>
      </c>
      <c r="G475" s="102">
        <f>+B475*1000+D475*(1-E475)</f>
        <v/>
      </c>
      <c r="H475" s="102">
        <f>+A476-A475</f>
        <v/>
      </c>
      <c r="I475" s="102">
        <f>+A475+H475/2</f>
        <v/>
      </c>
      <c r="J475" s="102">
        <f>IF(I475&lt;$B$1,17,19)</f>
        <v/>
      </c>
      <c r="K475" s="102">
        <f>+J475*I475</f>
        <v/>
      </c>
      <c r="L475" s="102">
        <f>IF(I475&lt;$B$1,0,9.81*(I475-$B$1))</f>
        <v/>
      </c>
      <c r="M475" s="105">
        <f>+K475-L475</f>
        <v/>
      </c>
      <c r="N475" s="105">
        <f>AVERAGE(B475:B476)*1000</f>
        <v/>
      </c>
      <c r="O475" s="105">
        <f>AVERAGE(G475:G476)</f>
        <v/>
      </c>
      <c r="P475" s="105">
        <f>AVERAGE(F475:F476)</f>
        <v/>
      </c>
      <c r="Q475" s="105">
        <f>AVERAGE(D475:D476)</f>
        <v/>
      </c>
      <c r="R475" s="106">
        <f>(O475-K475)/M475</f>
        <v/>
      </c>
      <c r="S475" s="105">
        <f>+P475/(O475-K475)*100</f>
        <v/>
      </c>
      <c r="T475" s="105">
        <f>+SQRT((3.47-LOG(R475))^2+(1.22+LOG(S475))^2)</f>
        <v/>
      </c>
      <c r="U475" s="39">
        <f>(IF(T475&lt;1.31, "gravelly sand to dense sand", IF(T475&lt;2.05, "sands", IF(T475&lt;2.6, "sand mixtures", IF(T475&lt;2.95, "silt mixtures", IF(T475&lt;3.6, "clays","organic clay"))))))</f>
        <v/>
      </c>
      <c r="V475" s="107">
        <f>DEGREES(ATAN(0.373*(LOG(O475/M475)+0.29)))</f>
        <v/>
      </c>
      <c r="W475" s="107">
        <f>17.6+11*LOG(R475)</f>
        <v/>
      </c>
      <c r="X475" s="107">
        <f>IF(N475/100&lt;20, 30,IF(N475/100&lt;40,30+5/20*(N475/100-20),IF(N475/100&lt;120, 35+5/80*(N475/100-40), IF(N475/100&lt;200, 40+5/80*(N475/100-120),45))))</f>
        <v/>
      </c>
    </row>
    <row r="476">
      <c r="A476" t="n">
        <v>9.460000000000001</v>
      </c>
      <c r="B476" t="n">
        <v>14.019</v>
      </c>
      <c r="C476" t="n">
        <v>23</v>
      </c>
      <c r="D476" t="n">
        <v>87</v>
      </c>
      <c r="E476" s="102" t="n">
        <v>0.8</v>
      </c>
      <c r="F476" s="102">
        <f>IF(C476=0,1,ABS(C476))</f>
        <v/>
      </c>
      <c r="G476" s="102">
        <f>+B476*1000+D476*(1-E476)</f>
        <v/>
      </c>
      <c r="H476" s="102">
        <f>+A477-A476</f>
        <v/>
      </c>
      <c r="I476" s="102">
        <f>+A476+H476/2</f>
        <v/>
      </c>
      <c r="J476" s="102">
        <f>IF(I476&lt;$B$1,17,19)</f>
        <v/>
      </c>
      <c r="K476" s="102">
        <f>+J476*I476</f>
        <v/>
      </c>
      <c r="L476" s="102">
        <f>IF(I476&lt;$B$1,0,9.81*(I476-$B$1))</f>
        <v/>
      </c>
      <c r="M476" s="105">
        <f>+K476-L476</f>
        <v/>
      </c>
      <c r="N476" s="105">
        <f>AVERAGE(B476:B477)*1000</f>
        <v/>
      </c>
      <c r="O476" s="105">
        <f>AVERAGE(G476:G477)</f>
        <v/>
      </c>
      <c r="P476" s="105">
        <f>AVERAGE(F476:F477)</f>
        <v/>
      </c>
      <c r="Q476" s="105">
        <f>AVERAGE(D476:D477)</f>
        <v/>
      </c>
      <c r="R476" s="106">
        <f>(O476-K476)/M476</f>
        <v/>
      </c>
      <c r="S476" s="105">
        <f>+P476/(O476-K476)*100</f>
        <v/>
      </c>
      <c r="T476" s="105">
        <f>+SQRT((3.47-LOG(R476))^2+(1.22+LOG(S476))^2)</f>
        <v/>
      </c>
      <c r="U476" s="39">
        <f>(IF(T476&lt;1.31, "gravelly sand to dense sand", IF(T476&lt;2.05, "sands", IF(T476&lt;2.6, "sand mixtures", IF(T476&lt;2.95, "silt mixtures", IF(T476&lt;3.6, "clays","organic clay"))))))</f>
        <v/>
      </c>
      <c r="V476" s="107">
        <f>DEGREES(ATAN(0.373*(LOG(O476/M476)+0.29)))</f>
        <v/>
      </c>
      <c r="W476" s="107">
        <f>17.6+11*LOG(R476)</f>
        <v/>
      </c>
      <c r="X476" s="107">
        <f>IF(N476/100&lt;20, 30,IF(N476/100&lt;40,30+5/20*(N476/100-20),IF(N476/100&lt;120, 35+5/80*(N476/100-40), IF(N476/100&lt;200, 40+5/80*(N476/100-120),45))))</f>
        <v/>
      </c>
    </row>
    <row r="477">
      <c r="A477" t="n">
        <v>9.48</v>
      </c>
      <c r="B477" t="n">
        <v>14.511</v>
      </c>
      <c r="C477" t="n">
        <v>35</v>
      </c>
      <c r="D477" t="n">
        <v>85</v>
      </c>
      <c r="E477" s="102" t="n">
        <v>0.8</v>
      </c>
      <c r="F477" s="102">
        <f>IF(C477=0,1,ABS(C477))</f>
        <v/>
      </c>
      <c r="G477" s="102">
        <f>+B477*1000+D477*(1-E477)</f>
        <v/>
      </c>
      <c r="H477" s="102">
        <f>+A478-A477</f>
        <v/>
      </c>
      <c r="I477" s="102">
        <f>+A477+H477/2</f>
        <v/>
      </c>
      <c r="J477" s="102">
        <f>IF(I477&lt;$B$1,17,19)</f>
        <v/>
      </c>
      <c r="K477" s="102">
        <f>+J477*I477</f>
        <v/>
      </c>
      <c r="L477" s="102">
        <f>IF(I477&lt;$B$1,0,9.81*(I477-$B$1))</f>
        <v/>
      </c>
      <c r="M477" s="105">
        <f>+K477-L477</f>
        <v/>
      </c>
      <c r="N477" s="105">
        <f>AVERAGE(B477:B478)*1000</f>
        <v/>
      </c>
      <c r="O477" s="105">
        <f>AVERAGE(G477:G478)</f>
        <v/>
      </c>
      <c r="P477" s="105">
        <f>AVERAGE(F477:F478)</f>
        <v/>
      </c>
      <c r="Q477" s="105">
        <f>AVERAGE(D477:D478)</f>
        <v/>
      </c>
      <c r="R477" s="106">
        <f>(O477-K477)/M477</f>
        <v/>
      </c>
      <c r="S477" s="105">
        <f>+P477/(O477-K477)*100</f>
        <v/>
      </c>
      <c r="T477" s="105">
        <f>+SQRT((3.47-LOG(R477))^2+(1.22+LOG(S477))^2)</f>
        <v/>
      </c>
      <c r="U477" s="39">
        <f>(IF(T477&lt;1.31, "gravelly sand to dense sand", IF(T477&lt;2.05, "sands", IF(T477&lt;2.6, "sand mixtures", IF(T477&lt;2.95, "silt mixtures", IF(T477&lt;3.6, "clays","organic clay"))))))</f>
        <v/>
      </c>
      <c r="V477" s="107">
        <f>DEGREES(ATAN(0.373*(LOG(O477/M477)+0.29)))</f>
        <v/>
      </c>
      <c r="W477" s="107">
        <f>17.6+11*LOG(R477)</f>
        <v/>
      </c>
      <c r="X477" s="107">
        <f>IF(N477/100&lt;20, 30,IF(N477/100&lt;40,30+5/20*(N477/100-20),IF(N477/100&lt;120, 35+5/80*(N477/100-40), IF(N477/100&lt;200, 40+5/80*(N477/100-120),45))))</f>
        <v/>
      </c>
    </row>
    <row r="478">
      <c r="A478" t="n">
        <v>9.5</v>
      </c>
      <c r="B478" t="n">
        <v>14.341</v>
      </c>
      <c r="C478" t="n">
        <v>35</v>
      </c>
      <c r="D478" t="n">
        <v>85</v>
      </c>
      <c r="E478" s="102" t="n">
        <v>0.8</v>
      </c>
      <c r="F478" s="102">
        <f>IF(C478=0,1,ABS(C478))</f>
        <v/>
      </c>
      <c r="G478" s="102">
        <f>+B478*1000+D478*(1-E478)</f>
        <v/>
      </c>
      <c r="H478" s="102">
        <f>+A479-A478</f>
        <v/>
      </c>
      <c r="I478" s="102">
        <f>+A478+H478/2</f>
        <v/>
      </c>
      <c r="J478" s="102">
        <f>IF(I478&lt;$B$1,17,19)</f>
        <v/>
      </c>
      <c r="K478" s="102">
        <f>+J478*I478</f>
        <v/>
      </c>
      <c r="L478" s="102">
        <f>IF(I478&lt;$B$1,0,9.81*(I478-$B$1))</f>
        <v/>
      </c>
      <c r="M478" s="105">
        <f>+K478-L478</f>
        <v/>
      </c>
      <c r="N478" s="105">
        <f>AVERAGE(B478:B479)*1000</f>
        <v/>
      </c>
      <c r="O478" s="105">
        <f>AVERAGE(G478:G479)</f>
        <v/>
      </c>
      <c r="P478" s="105">
        <f>AVERAGE(F478:F479)</f>
        <v/>
      </c>
      <c r="Q478" s="105">
        <f>AVERAGE(D478:D479)</f>
        <v/>
      </c>
      <c r="R478" s="106">
        <f>(O478-K478)/M478</f>
        <v/>
      </c>
      <c r="S478" s="105">
        <f>+P478/(O478-K478)*100</f>
        <v/>
      </c>
      <c r="T478" s="105">
        <f>+SQRT((3.47-LOG(R478))^2+(1.22+LOG(S478))^2)</f>
        <v/>
      </c>
      <c r="U478" s="39">
        <f>(IF(T478&lt;1.31, "gravelly sand to dense sand", IF(T478&lt;2.05, "sands", IF(T478&lt;2.6, "sand mixtures", IF(T478&lt;2.95, "silt mixtures", IF(T478&lt;3.6, "clays","organic clay"))))))</f>
        <v/>
      </c>
      <c r="V478" s="107">
        <f>DEGREES(ATAN(0.373*(LOG(O478/M478)+0.29)))</f>
        <v/>
      </c>
      <c r="W478" s="107">
        <f>17.6+11*LOG(R478)</f>
        <v/>
      </c>
      <c r="X478" s="107">
        <f>IF(N478/100&lt;20, 30,IF(N478/100&lt;40,30+5/20*(N478/100-20),IF(N478/100&lt;120, 35+5/80*(N478/100-40), IF(N478/100&lt;200, 40+5/80*(N478/100-120),45))))</f>
        <v/>
      </c>
    </row>
    <row r="479">
      <c r="A479" t="n">
        <v>9.52</v>
      </c>
      <c r="B479" t="n">
        <v>14.094</v>
      </c>
      <c r="C479" t="n">
        <v>37</v>
      </c>
      <c r="D479" t="n">
        <v>84</v>
      </c>
      <c r="E479" s="102" t="n">
        <v>0.8</v>
      </c>
      <c r="F479" s="102">
        <f>IF(C479=0,1,ABS(C479))</f>
        <v/>
      </c>
      <c r="G479" s="102">
        <f>+B479*1000+D479*(1-E479)</f>
        <v/>
      </c>
      <c r="H479" s="102">
        <f>+A480-A479</f>
        <v/>
      </c>
      <c r="I479" s="102">
        <f>+A479+H479/2</f>
        <v/>
      </c>
      <c r="J479" s="102">
        <f>IF(I479&lt;$B$1,17,19)</f>
        <v/>
      </c>
      <c r="K479" s="102">
        <f>+J479*I479</f>
        <v/>
      </c>
      <c r="L479" s="102">
        <f>IF(I479&lt;$B$1,0,9.81*(I479-$B$1))</f>
        <v/>
      </c>
      <c r="M479" s="105">
        <f>+K479-L479</f>
        <v/>
      </c>
      <c r="N479" s="105">
        <f>AVERAGE(B479:B480)*1000</f>
        <v/>
      </c>
      <c r="O479" s="105">
        <f>AVERAGE(G479:G480)</f>
        <v/>
      </c>
      <c r="P479" s="105">
        <f>AVERAGE(F479:F480)</f>
        <v/>
      </c>
      <c r="Q479" s="105">
        <f>AVERAGE(D479:D480)</f>
        <v/>
      </c>
      <c r="R479" s="106">
        <f>(O479-K479)/M479</f>
        <v/>
      </c>
      <c r="S479" s="105">
        <f>+P479/(O479-K479)*100</f>
        <v/>
      </c>
      <c r="T479" s="105">
        <f>+SQRT((3.47-LOG(R479))^2+(1.22+LOG(S479))^2)</f>
        <v/>
      </c>
      <c r="U479" s="39">
        <f>(IF(T479&lt;1.31, "gravelly sand to dense sand", IF(T479&lt;2.05, "sands", IF(T479&lt;2.6, "sand mixtures", IF(T479&lt;2.95, "silt mixtures", IF(T479&lt;3.6, "clays","organic clay"))))))</f>
        <v/>
      </c>
      <c r="V479" s="107">
        <f>DEGREES(ATAN(0.373*(LOG(O479/M479)+0.29)))</f>
        <v/>
      </c>
      <c r="W479" s="107">
        <f>17.6+11*LOG(R479)</f>
        <v/>
      </c>
      <c r="X479" s="107">
        <f>IF(N479/100&lt;20, 30,IF(N479/100&lt;40,30+5/20*(N479/100-20),IF(N479/100&lt;120, 35+5/80*(N479/100-40), IF(N479/100&lt;200, 40+5/80*(N479/100-120),45))))</f>
        <v/>
      </c>
    </row>
    <row r="480">
      <c r="A480" t="n">
        <v>9.539999999999999</v>
      </c>
      <c r="B480" t="n">
        <v>13.867</v>
      </c>
      <c r="C480" t="n">
        <v>49</v>
      </c>
      <c r="D480" t="n">
        <v>83</v>
      </c>
      <c r="E480" s="102" t="n">
        <v>0.8</v>
      </c>
      <c r="F480" s="102">
        <f>IF(C480=0,1,ABS(C480))</f>
        <v/>
      </c>
      <c r="G480" s="102">
        <f>+B480*1000+D480*(1-E480)</f>
        <v/>
      </c>
      <c r="H480" s="102">
        <f>+A481-A480</f>
        <v/>
      </c>
      <c r="I480" s="102">
        <f>+A480+H480/2</f>
        <v/>
      </c>
      <c r="J480" s="102">
        <f>IF(I480&lt;$B$1,17,19)</f>
        <v/>
      </c>
      <c r="K480" s="102">
        <f>+J480*I480</f>
        <v/>
      </c>
      <c r="L480" s="102">
        <f>IF(I480&lt;$B$1,0,9.81*(I480-$B$1))</f>
        <v/>
      </c>
      <c r="M480" s="105">
        <f>+K480-L480</f>
        <v/>
      </c>
      <c r="N480" s="105">
        <f>AVERAGE(B480:B481)*1000</f>
        <v/>
      </c>
      <c r="O480" s="105">
        <f>AVERAGE(G480:G481)</f>
        <v/>
      </c>
      <c r="P480" s="105">
        <f>AVERAGE(F480:F481)</f>
        <v/>
      </c>
      <c r="Q480" s="105">
        <f>AVERAGE(D480:D481)</f>
        <v/>
      </c>
      <c r="R480" s="106">
        <f>(O480-K480)/M480</f>
        <v/>
      </c>
      <c r="S480" s="105">
        <f>+P480/(O480-K480)*100</f>
        <v/>
      </c>
      <c r="T480" s="105">
        <f>+SQRT((3.47-LOG(R480))^2+(1.22+LOG(S480))^2)</f>
        <v/>
      </c>
      <c r="U480" s="39">
        <f>(IF(T480&lt;1.31, "gravelly sand to dense sand", IF(T480&lt;2.05, "sands", IF(T480&lt;2.6, "sand mixtures", IF(T480&lt;2.95, "silt mixtures", IF(T480&lt;3.6, "clays","organic clay"))))))</f>
        <v/>
      </c>
      <c r="V480" s="107">
        <f>DEGREES(ATAN(0.373*(LOG(O480/M480)+0.29)))</f>
        <v/>
      </c>
      <c r="W480" s="107">
        <f>17.6+11*LOG(R480)</f>
        <v/>
      </c>
      <c r="X480" s="107">
        <f>IF(N480/100&lt;20, 30,IF(N480/100&lt;40,30+5/20*(N480/100-20),IF(N480/100&lt;120, 35+5/80*(N480/100-40), IF(N480/100&lt;200, 40+5/80*(N480/100-120),45))))</f>
        <v/>
      </c>
    </row>
    <row r="481">
      <c r="A481" t="n">
        <v>9.56</v>
      </c>
      <c r="B481" t="n">
        <v>13.678</v>
      </c>
      <c r="C481" t="n">
        <v>52</v>
      </c>
      <c r="D481" t="n">
        <v>83</v>
      </c>
      <c r="E481" s="102" t="n">
        <v>0.8</v>
      </c>
      <c r="F481" s="102">
        <f>IF(C481=0,1,ABS(C481))</f>
        <v/>
      </c>
      <c r="G481" s="102">
        <f>+B481*1000+D481*(1-E481)</f>
        <v/>
      </c>
      <c r="H481" s="102">
        <f>+A482-A481</f>
        <v/>
      </c>
      <c r="I481" s="102">
        <f>+A481+H481/2</f>
        <v/>
      </c>
      <c r="J481" s="102">
        <f>IF(I481&lt;$B$1,17,19)</f>
        <v/>
      </c>
      <c r="K481" s="102">
        <f>+J481*I481</f>
        <v/>
      </c>
      <c r="L481" s="102">
        <f>IF(I481&lt;$B$1,0,9.81*(I481-$B$1))</f>
        <v/>
      </c>
      <c r="M481" s="105">
        <f>+K481-L481</f>
        <v/>
      </c>
      <c r="N481" s="105">
        <f>AVERAGE(B481:B482)*1000</f>
        <v/>
      </c>
      <c r="O481" s="105">
        <f>AVERAGE(G481:G482)</f>
        <v/>
      </c>
      <c r="P481" s="105">
        <f>AVERAGE(F481:F482)</f>
        <v/>
      </c>
      <c r="Q481" s="105">
        <f>AVERAGE(D481:D482)</f>
        <v/>
      </c>
      <c r="R481" s="106">
        <f>(O481-K481)/M481</f>
        <v/>
      </c>
      <c r="S481" s="105">
        <f>+P481/(O481-K481)*100</f>
        <v/>
      </c>
      <c r="T481" s="105">
        <f>+SQRT((3.47-LOG(R481))^2+(1.22+LOG(S481))^2)</f>
        <v/>
      </c>
      <c r="U481" s="39">
        <f>(IF(T481&lt;1.31, "gravelly sand to dense sand", IF(T481&lt;2.05, "sands", IF(T481&lt;2.6, "sand mixtures", IF(T481&lt;2.95, "silt mixtures", IF(T481&lt;3.6, "clays","organic clay"))))))</f>
        <v/>
      </c>
      <c r="V481" s="107">
        <f>DEGREES(ATAN(0.373*(LOG(O481/M481)+0.29)))</f>
        <v/>
      </c>
      <c r="W481" s="107">
        <f>17.6+11*LOG(R481)</f>
        <v/>
      </c>
      <c r="X481" s="107">
        <f>IF(N481/100&lt;20, 30,IF(N481/100&lt;40,30+5/20*(N481/100-20),IF(N481/100&lt;120, 35+5/80*(N481/100-40), IF(N481/100&lt;200, 40+5/80*(N481/100-120),45))))</f>
        <v/>
      </c>
    </row>
    <row r="482">
      <c r="A482" t="n">
        <v>9.58</v>
      </c>
      <c r="B482" t="n">
        <v>13.393</v>
      </c>
      <c r="C482" t="n">
        <v>44</v>
      </c>
      <c r="D482" t="n">
        <v>82</v>
      </c>
      <c r="E482" s="102" t="n">
        <v>0.8</v>
      </c>
      <c r="F482" s="102">
        <f>IF(C482=0,1,ABS(C482))</f>
        <v/>
      </c>
      <c r="G482" s="102">
        <f>+B482*1000+D482*(1-E482)</f>
        <v/>
      </c>
      <c r="H482" s="102">
        <f>+A483-A482</f>
        <v/>
      </c>
      <c r="I482" s="102">
        <f>+A482+H482/2</f>
        <v/>
      </c>
      <c r="J482" s="102">
        <f>IF(I482&lt;$B$1,17,19)</f>
        <v/>
      </c>
      <c r="K482" s="102">
        <f>+J482*I482</f>
        <v/>
      </c>
      <c r="L482" s="102">
        <f>IF(I482&lt;$B$1,0,9.81*(I482-$B$1))</f>
        <v/>
      </c>
      <c r="M482" s="105">
        <f>+K482-L482</f>
        <v/>
      </c>
      <c r="N482" s="105">
        <f>AVERAGE(B482:B483)*1000</f>
        <v/>
      </c>
      <c r="O482" s="105">
        <f>AVERAGE(G482:G483)</f>
        <v/>
      </c>
      <c r="P482" s="105">
        <f>AVERAGE(F482:F483)</f>
        <v/>
      </c>
      <c r="Q482" s="105">
        <f>AVERAGE(D482:D483)</f>
        <v/>
      </c>
      <c r="R482" s="106">
        <f>(O482-K482)/M482</f>
        <v/>
      </c>
      <c r="S482" s="105">
        <f>+P482/(O482-K482)*100</f>
        <v/>
      </c>
      <c r="T482" s="105">
        <f>+SQRT((3.47-LOG(R482))^2+(1.22+LOG(S482))^2)</f>
        <v/>
      </c>
      <c r="U482" s="39">
        <f>(IF(T482&lt;1.31, "gravelly sand to dense sand", IF(T482&lt;2.05, "sands", IF(T482&lt;2.6, "sand mixtures", IF(T482&lt;2.95, "silt mixtures", IF(T482&lt;3.6, "clays","organic clay"))))))</f>
        <v/>
      </c>
      <c r="V482" s="107">
        <f>DEGREES(ATAN(0.373*(LOG(O482/M482)+0.29)))</f>
        <v/>
      </c>
      <c r="W482" s="107">
        <f>17.6+11*LOG(R482)</f>
        <v/>
      </c>
      <c r="X482" s="107">
        <f>IF(N482/100&lt;20, 30,IF(N482/100&lt;40,30+5/20*(N482/100-20),IF(N482/100&lt;120, 35+5/80*(N482/100-40), IF(N482/100&lt;200, 40+5/80*(N482/100-120),45))))</f>
        <v/>
      </c>
    </row>
    <row r="483">
      <c r="A483" t="n">
        <v>9.6</v>
      </c>
      <c r="B483" t="n">
        <v>12.655</v>
      </c>
      <c r="C483" t="n">
        <v>45</v>
      </c>
      <c r="D483" t="n">
        <v>82</v>
      </c>
      <c r="E483" s="102" t="n">
        <v>0.8</v>
      </c>
      <c r="F483" s="102">
        <f>IF(C483=0,1,ABS(C483))</f>
        <v/>
      </c>
      <c r="G483" s="102">
        <f>+B483*1000+D483*(1-E483)</f>
        <v/>
      </c>
      <c r="H483" s="102">
        <f>+A484-A483</f>
        <v/>
      </c>
      <c r="I483" s="102">
        <f>+A483+H483/2</f>
        <v/>
      </c>
      <c r="J483" s="102">
        <f>IF(I483&lt;$B$1,17,19)</f>
        <v/>
      </c>
      <c r="K483" s="102">
        <f>+J483*I483</f>
        <v/>
      </c>
      <c r="L483" s="102">
        <f>IF(I483&lt;$B$1,0,9.81*(I483-$B$1))</f>
        <v/>
      </c>
      <c r="M483" s="105">
        <f>+K483-L483</f>
        <v/>
      </c>
      <c r="N483" s="105">
        <f>AVERAGE(B483:B484)*1000</f>
        <v/>
      </c>
      <c r="O483" s="105">
        <f>AVERAGE(G483:G484)</f>
        <v/>
      </c>
      <c r="P483" s="105">
        <f>AVERAGE(F483:F484)</f>
        <v/>
      </c>
      <c r="Q483" s="105">
        <f>AVERAGE(D483:D484)</f>
        <v/>
      </c>
      <c r="R483" s="106">
        <f>(O483-K483)/M483</f>
        <v/>
      </c>
      <c r="S483" s="105">
        <f>+P483/(O483-K483)*100</f>
        <v/>
      </c>
      <c r="T483" s="105">
        <f>+SQRT((3.47-LOG(R483))^2+(1.22+LOG(S483))^2)</f>
        <v/>
      </c>
      <c r="U483" s="39">
        <f>(IF(T483&lt;1.31, "gravelly sand to dense sand", IF(T483&lt;2.05, "sands", IF(T483&lt;2.6, "sand mixtures", IF(T483&lt;2.95, "silt mixtures", IF(T483&lt;3.6, "clays","organic clay"))))))</f>
        <v/>
      </c>
      <c r="V483" s="107">
        <f>DEGREES(ATAN(0.373*(LOG(O483/M483)+0.29)))</f>
        <v/>
      </c>
      <c r="W483" s="107">
        <f>17.6+11*LOG(R483)</f>
        <v/>
      </c>
      <c r="X483" s="107">
        <f>IF(N483/100&lt;20, 30,IF(N483/100&lt;40,30+5/20*(N483/100-20),IF(N483/100&lt;120, 35+5/80*(N483/100-40), IF(N483/100&lt;200, 40+5/80*(N483/100-120),45))))</f>
        <v/>
      </c>
    </row>
    <row r="484">
      <c r="A484" t="n">
        <v>9.619999999999999</v>
      </c>
      <c r="B484" t="n">
        <v>12.37</v>
      </c>
      <c r="C484" t="n">
        <v>46</v>
      </c>
      <c r="D484" t="n">
        <v>81</v>
      </c>
      <c r="E484" s="102" t="n">
        <v>0.8</v>
      </c>
      <c r="F484" s="102">
        <f>IF(C484=0,1,ABS(C484))</f>
        <v/>
      </c>
      <c r="G484" s="102">
        <f>+B484*1000+D484*(1-E484)</f>
        <v/>
      </c>
      <c r="H484" s="102">
        <f>+A485-A484</f>
        <v/>
      </c>
      <c r="I484" s="102">
        <f>+A484+H484/2</f>
        <v/>
      </c>
      <c r="J484" s="102">
        <f>IF(I484&lt;$B$1,17,19)</f>
        <v/>
      </c>
      <c r="K484" s="102">
        <f>+J484*I484</f>
        <v/>
      </c>
      <c r="L484" s="102">
        <f>IF(I484&lt;$B$1,0,9.81*(I484-$B$1))</f>
        <v/>
      </c>
      <c r="M484" s="105">
        <f>+K484-L484</f>
        <v/>
      </c>
      <c r="N484" s="105">
        <f>AVERAGE(B484:B485)*1000</f>
        <v/>
      </c>
      <c r="O484" s="105">
        <f>AVERAGE(G484:G485)</f>
        <v/>
      </c>
      <c r="P484" s="105">
        <f>AVERAGE(F484:F485)</f>
        <v/>
      </c>
      <c r="Q484" s="105">
        <f>AVERAGE(D484:D485)</f>
        <v/>
      </c>
      <c r="R484" s="106">
        <f>(O484-K484)/M484</f>
        <v/>
      </c>
      <c r="S484" s="105">
        <f>+P484/(O484-K484)*100</f>
        <v/>
      </c>
      <c r="T484" s="105">
        <f>+SQRT((3.47-LOG(R484))^2+(1.22+LOG(S484))^2)</f>
        <v/>
      </c>
      <c r="U484" s="39">
        <f>(IF(T484&lt;1.31, "gravelly sand to dense sand", IF(T484&lt;2.05, "sands", IF(T484&lt;2.6, "sand mixtures", IF(T484&lt;2.95, "silt mixtures", IF(T484&lt;3.6, "clays","organic clay"))))))</f>
        <v/>
      </c>
      <c r="V484" s="107">
        <f>DEGREES(ATAN(0.373*(LOG(O484/M484)+0.29)))</f>
        <v/>
      </c>
      <c r="W484" s="107">
        <f>17.6+11*LOG(R484)</f>
        <v/>
      </c>
      <c r="X484" s="107">
        <f>IF(N484/100&lt;20, 30,IF(N484/100&lt;40,30+5/20*(N484/100-20),IF(N484/100&lt;120, 35+5/80*(N484/100-40), IF(N484/100&lt;200, 40+5/80*(N484/100-120),45))))</f>
        <v/>
      </c>
    </row>
    <row r="485">
      <c r="A485" t="n">
        <v>9.640000000000001</v>
      </c>
      <c r="B485" t="n">
        <v>12.2</v>
      </c>
      <c r="C485" t="n">
        <v>48</v>
      </c>
      <c r="D485" t="n">
        <v>82</v>
      </c>
      <c r="E485" s="102" t="n">
        <v>0.8</v>
      </c>
      <c r="F485" s="102">
        <f>IF(C485=0,1,ABS(C485))</f>
        <v/>
      </c>
      <c r="G485" s="102">
        <f>+B485*1000+D485*(1-E485)</f>
        <v/>
      </c>
      <c r="H485" s="102">
        <f>+A486-A485</f>
        <v/>
      </c>
      <c r="I485" s="102">
        <f>+A485+H485/2</f>
        <v/>
      </c>
      <c r="J485" s="102">
        <f>IF(I485&lt;$B$1,17,19)</f>
        <v/>
      </c>
      <c r="K485" s="102">
        <f>+J485*I485</f>
        <v/>
      </c>
      <c r="L485" s="102">
        <f>IF(I485&lt;$B$1,0,9.81*(I485-$B$1))</f>
        <v/>
      </c>
      <c r="M485" s="105">
        <f>+K485-L485</f>
        <v/>
      </c>
      <c r="N485" s="105">
        <f>AVERAGE(B485:B486)*1000</f>
        <v/>
      </c>
      <c r="O485" s="105">
        <f>AVERAGE(G485:G486)</f>
        <v/>
      </c>
      <c r="P485" s="105">
        <f>AVERAGE(F485:F486)</f>
        <v/>
      </c>
      <c r="Q485" s="105">
        <f>AVERAGE(D485:D486)</f>
        <v/>
      </c>
      <c r="R485" s="106">
        <f>(O485-K485)/M485</f>
        <v/>
      </c>
      <c r="S485" s="105">
        <f>+P485/(O485-K485)*100</f>
        <v/>
      </c>
      <c r="T485" s="105">
        <f>+SQRT((3.47-LOG(R485))^2+(1.22+LOG(S485))^2)</f>
        <v/>
      </c>
      <c r="U485" s="39">
        <f>(IF(T485&lt;1.31, "gravelly sand to dense sand", IF(T485&lt;2.05, "sands", IF(T485&lt;2.6, "sand mixtures", IF(T485&lt;2.95, "silt mixtures", IF(T485&lt;3.6, "clays","organic clay"))))))</f>
        <v/>
      </c>
      <c r="V485" s="107">
        <f>DEGREES(ATAN(0.373*(LOG(O485/M485)+0.29)))</f>
        <v/>
      </c>
      <c r="W485" s="107">
        <f>17.6+11*LOG(R485)</f>
        <v/>
      </c>
      <c r="X485" s="107">
        <f>IF(N485/100&lt;20, 30,IF(N485/100&lt;40,30+5/20*(N485/100-20),IF(N485/100&lt;120, 35+5/80*(N485/100-40), IF(N485/100&lt;200, 40+5/80*(N485/100-120),45))))</f>
        <v/>
      </c>
    </row>
    <row r="486">
      <c r="A486" t="n">
        <v>9.66</v>
      </c>
      <c r="B486" t="n">
        <v>12.086</v>
      </c>
      <c r="C486" t="n">
        <v>49</v>
      </c>
      <c r="D486" t="n">
        <v>82</v>
      </c>
      <c r="E486" s="102" t="n">
        <v>0.8</v>
      </c>
      <c r="F486" s="102">
        <f>IF(C486=0,1,ABS(C486))</f>
        <v/>
      </c>
      <c r="G486" s="102">
        <f>+B486*1000+D486*(1-E486)</f>
        <v/>
      </c>
      <c r="H486" s="102">
        <f>+A487-A486</f>
        <v/>
      </c>
      <c r="I486" s="102">
        <f>+A486+H486/2</f>
        <v/>
      </c>
      <c r="J486" s="102">
        <f>IF(I486&lt;$B$1,17,19)</f>
        <v/>
      </c>
      <c r="K486" s="102">
        <f>+J486*I486</f>
        <v/>
      </c>
      <c r="L486" s="102">
        <f>IF(I486&lt;$B$1,0,9.81*(I486-$B$1))</f>
        <v/>
      </c>
      <c r="M486" s="105">
        <f>+K486-L486</f>
        <v/>
      </c>
      <c r="N486" s="105">
        <f>AVERAGE(B486:B487)*1000</f>
        <v/>
      </c>
      <c r="O486" s="105">
        <f>AVERAGE(G486:G487)</f>
        <v/>
      </c>
      <c r="P486" s="105">
        <f>AVERAGE(F486:F487)</f>
        <v/>
      </c>
      <c r="Q486" s="105">
        <f>AVERAGE(D486:D487)</f>
        <v/>
      </c>
      <c r="R486" s="106">
        <f>(O486-K486)/M486</f>
        <v/>
      </c>
      <c r="S486" s="105">
        <f>+P486/(O486-K486)*100</f>
        <v/>
      </c>
      <c r="T486" s="105">
        <f>+SQRT((3.47-LOG(R486))^2+(1.22+LOG(S486))^2)</f>
        <v/>
      </c>
      <c r="U486" s="39">
        <f>(IF(T486&lt;1.31, "gravelly sand to dense sand", IF(T486&lt;2.05, "sands", IF(T486&lt;2.6, "sand mixtures", IF(T486&lt;2.95, "silt mixtures", IF(T486&lt;3.6, "clays","organic clay"))))))</f>
        <v/>
      </c>
      <c r="V486" s="107">
        <f>DEGREES(ATAN(0.373*(LOG(O486/M486)+0.29)))</f>
        <v/>
      </c>
      <c r="W486" s="107">
        <f>17.6+11*LOG(R486)</f>
        <v/>
      </c>
      <c r="X486" s="107">
        <f>IF(N486/100&lt;20, 30,IF(N486/100&lt;40,30+5/20*(N486/100-20),IF(N486/100&lt;120, 35+5/80*(N486/100-40), IF(N486/100&lt;200, 40+5/80*(N486/100-120),45))))</f>
        <v/>
      </c>
    </row>
    <row r="487">
      <c r="A487" t="n">
        <v>9.68</v>
      </c>
      <c r="B487" t="n">
        <v>12.086</v>
      </c>
      <c r="C487" t="n">
        <v>37</v>
      </c>
      <c r="D487" t="n">
        <v>82</v>
      </c>
      <c r="E487" s="102" t="n">
        <v>0.8</v>
      </c>
      <c r="F487" s="102">
        <f>IF(C487=0,1,ABS(C487))</f>
        <v/>
      </c>
      <c r="G487" s="102">
        <f>+B487*1000+D487*(1-E487)</f>
        <v/>
      </c>
      <c r="H487" s="102">
        <f>+A488-A487</f>
        <v/>
      </c>
      <c r="I487" s="102">
        <f>+A487+H487/2</f>
        <v/>
      </c>
      <c r="J487" s="102">
        <f>IF(I487&lt;$B$1,17,19)</f>
        <v/>
      </c>
      <c r="K487" s="102">
        <f>+J487*I487</f>
        <v/>
      </c>
      <c r="L487" s="102">
        <f>IF(I487&lt;$B$1,0,9.81*(I487-$B$1))</f>
        <v/>
      </c>
      <c r="M487" s="105">
        <f>+K487-L487</f>
        <v/>
      </c>
      <c r="N487" s="105">
        <f>AVERAGE(B487:B488)*1000</f>
        <v/>
      </c>
      <c r="O487" s="105">
        <f>AVERAGE(G487:G488)</f>
        <v/>
      </c>
      <c r="P487" s="105">
        <f>AVERAGE(F487:F488)</f>
        <v/>
      </c>
      <c r="Q487" s="105">
        <f>AVERAGE(D487:D488)</f>
        <v/>
      </c>
      <c r="R487" s="106">
        <f>(O487-K487)/M487</f>
        <v/>
      </c>
      <c r="S487" s="105">
        <f>+P487/(O487-K487)*100</f>
        <v/>
      </c>
      <c r="T487" s="105">
        <f>+SQRT((3.47-LOG(R487))^2+(1.22+LOG(S487))^2)</f>
        <v/>
      </c>
      <c r="U487" s="39">
        <f>(IF(T487&lt;1.31, "gravelly sand to dense sand", IF(T487&lt;2.05, "sands", IF(T487&lt;2.6, "sand mixtures", IF(T487&lt;2.95, "silt mixtures", IF(T487&lt;3.6, "clays","organic clay"))))))</f>
        <v/>
      </c>
      <c r="V487" s="107">
        <f>DEGREES(ATAN(0.373*(LOG(O487/M487)+0.29)))</f>
        <v/>
      </c>
      <c r="W487" s="107">
        <f>17.6+11*LOG(R487)</f>
        <v/>
      </c>
      <c r="X487" s="107">
        <f>IF(N487/100&lt;20, 30,IF(N487/100&lt;40,30+5/20*(N487/100-20),IF(N487/100&lt;120, 35+5/80*(N487/100-40), IF(N487/100&lt;200, 40+5/80*(N487/100-120),45))))</f>
        <v/>
      </c>
    </row>
    <row r="488">
      <c r="A488" t="n">
        <v>9.699999999999999</v>
      </c>
      <c r="B488" t="n">
        <v>12.03</v>
      </c>
      <c r="C488" t="n">
        <v>36</v>
      </c>
      <c r="D488" t="n">
        <v>82</v>
      </c>
      <c r="E488" s="102" t="n">
        <v>0.8</v>
      </c>
      <c r="F488" s="102">
        <f>IF(C488=0,1,ABS(C488))</f>
        <v/>
      </c>
      <c r="G488" s="102">
        <f>+B488*1000+D488*(1-E488)</f>
        <v/>
      </c>
      <c r="H488" s="102">
        <f>+A489-A488</f>
        <v/>
      </c>
      <c r="I488" s="102">
        <f>+A488+H488/2</f>
        <v/>
      </c>
      <c r="J488" s="102">
        <f>IF(I488&lt;$B$1,17,19)</f>
        <v/>
      </c>
      <c r="K488" s="102">
        <f>+J488*I488</f>
        <v/>
      </c>
      <c r="L488" s="102">
        <f>IF(I488&lt;$B$1,0,9.81*(I488-$B$1))</f>
        <v/>
      </c>
      <c r="M488" s="105">
        <f>+K488-L488</f>
        <v/>
      </c>
      <c r="N488" s="105">
        <f>AVERAGE(B488:B489)*1000</f>
        <v/>
      </c>
      <c r="O488" s="105">
        <f>AVERAGE(G488:G489)</f>
        <v/>
      </c>
      <c r="P488" s="105">
        <f>AVERAGE(F488:F489)</f>
        <v/>
      </c>
      <c r="Q488" s="105">
        <f>AVERAGE(D488:D489)</f>
        <v/>
      </c>
      <c r="R488" s="106">
        <f>(O488-K488)/M488</f>
        <v/>
      </c>
      <c r="S488" s="105">
        <f>+P488/(O488-K488)*100</f>
        <v/>
      </c>
      <c r="T488" s="105">
        <f>+SQRT((3.47-LOG(R488))^2+(1.22+LOG(S488))^2)</f>
        <v/>
      </c>
      <c r="U488" s="39">
        <f>(IF(T488&lt;1.31, "gravelly sand to dense sand", IF(T488&lt;2.05, "sands", IF(T488&lt;2.6, "sand mixtures", IF(T488&lt;2.95, "silt mixtures", IF(T488&lt;3.6, "clays","organic clay"))))))</f>
        <v/>
      </c>
      <c r="V488" s="107">
        <f>DEGREES(ATAN(0.373*(LOG(O488/M488)+0.29)))</f>
        <v/>
      </c>
      <c r="W488" s="107">
        <f>17.6+11*LOG(R488)</f>
        <v/>
      </c>
      <c r="X488" s="107">
        <f>IF(N488/100&lt;20, 30,IF(N488/100&lt;40,30+5/20*(N488/100-20),IF(N488/100&lt;120, 35+5/80*(N488/100-40), IF(N488/100&lt;200, 40+5/80*(N488/100-120),45))))</f>
        <v/>
      </c>
    </row>
    <row r="489">
      <c r="A489" t="n">
        <v>9.720000000000001</v>
      </c>
      <c r="B489" t="n">
        <v>12.124</v>
      </c>
      <c r="C489" t="n">
        <v>34</v>
      </c>
      <c r="D489" t="n">
        <v>83</v>
      </c>
      <c r="E489" s="102" t="n">
        <v>0.8</v>
      </c>
      <c r="F489" s="102">
        <f>IF(C489=0,1,ABS(C489))</f>
        <v/>
      </c>
      <c r="G489" s="102">
        <f>+B489*1000+D489*(1-E489)</f>
        <v/>
      </c>
      <c r="H489" s="102">
        <f>+A490-A489</f>
        <v/>
      </c>
      <c r="I489" s="102">
        <f>+A489+H489/2</f>
        <v/>
      </c>
      <c r="J489" s="102">
        <f>IF(I489&lt;$B$1,17,19)</f>
        <v/>
      </c>
      <c r="K489" s="102">
        <f>+J489*I489</f>
        <v/>
      </c>
      <c r="L489" s="102">
        <f>IF(I489&lt;$B$1,0,9.81*(I489-$B$1))</f>
        <v/>
      </c>
      <c r="M489" s="105">
        <f>+K489-L489</f>
        <v/>
      </c>
      <c r="N489" s="105">
        <f>AVERAGE(B489:B490)*1000</f>
        <v/>
      </c>
      <c r="O489" s="105">
        <f>AVERAGE(G489:G490)</f>
        <v/>
      </c>
      <c r="P489" s="105">
        <f>AVERAGE(F489:F490)</f>
        <v/>
      </c>
      <c r="Q489" s="105">
        <f>AVERAGE(D489:D490)</f>
        <v/>
      </c>
      <c r="R489" s="106">
        <f>(O489-K489)/M489</f>
        <v/>
      </c>
      <c r="S489" s="105">
        <f>+P489/(O489-K489)*100</f>
        <v/>
      </c>
      <c r="T489" s="105">
        <f>+SQRT((3.47-LOG(R489))^2+(1.22+LOG(S489))^2)</f>
        <v/>
      </c>
      <c r="U489" s="39">
        <f>(IF(T489&lt;1.31, "gravelly sand to dense sand", IF(T489&lt;2.05, "sands", IF(T489&lt;2.6, "sand mixtures", IF(T489&lt;2.95, "silt mixtures", IF(T489&lt;3.6, "clays","organic clay"))))))</f>
        <v/>
      </c>
      <c r="V489" s="107">
        <f>DEGREES(ATAN(0.373*(LOG(O489/M489)+0.29)))</f>
        <v/>
      </c>
      <c r="W489" s="107">
        <f>17.6+11*LOG(R489)</f>
        <v/>
      </c>
      <c r="X489" s="107">
        <f>IF(N489/100&lt;20, 30,IF(N489/100&lt;40,30+5/20*(N489/100-20),IF(N489/100&lt;120, 35+5/80*(N489/100-40), IF(N489/100&lt;200, 40+5/80*(N489/100-120),45))))</f>
        <v/>
      </c>
    </row>
    <row r="490">
      <c r="A490" t="n">
        <v>9.74</v>
      </c>
      <c r="B490" t="n">
        <v>11.84</v>
      </c>
      <c r="C490" t="n">
        <v>34</v>
      </c>
      <c r="D490" t="n">
        <v>82</v>
      </c>
      <c r="E490" s="102" t="n">
        <v>0.8</v>
      </c>
      <c r="F490" s="102">
        <f>IF(C490=0,1,ABS(C490))</f>
        <v/>
      </c>
      <c r="G490" s="102">
        <f>+B490*1000+D490*(1-E490)</f>
        <v/>
      </c>
      <c r="H490" s="102">
        <f>+A491-A490</f>
        <v/>
      </c>
      <c r="I490" s="102">
        <f>+A490+H490/2</f>
        <v/>
      </c>
      <c r="J490" s="102">
        <f>IF(I490&lt;$B$1,17,19)</f>
        <v/>
      </c>
      <c r="K490" s="102">
        <f>+J490*I490</f>
        <v/>
      </c>
      <c r="L490" s="102">
        <f>IF(I490&lt;$B$1,0,9.81*(I490-$B$1))</f>
        <v/>
      </c>
      <c r="M490" s="105">
        <f>+K490-L490</f>
        <v/>
      </c>
      <c r="N490" s="105">
        <f>AVERAGE(B490:B491)*1000</f>
        <v/>
      </c>
      <c r="O490" s="105">
        <f>AVERAGE(G490:G491)</f>
        <v/>
      </c>
      <c r="P490" s="105">
        <f>AVERAGE(F490:F491)</f>
        <v/>
      </c>
      <c r="Q490" s="105">
        <f>AVERAGE(D490:D491)</f>
        <v/>
      </c>
      <c r="R490" s="106">
        <f>(O490-K490)/M490</f>
        <v/>
      </c>
      <c r="S490" s="105">
        <f>+P490/(O490-K490)*100</f>
        <v/>
      </c>
      <c r="T490" s="105">
        <f>+SQRT((3.47-LOG(R490))^2+(1.22+LOG(S490))^2)</f>
        <v/>
      </c>
      <c r="U490" s="39">
        <f>(IF(T490&lt;1.31, "gravelly sand to dense sand", IF(T490&lt;2.05, "sands", IF(T490&lt;2.6, "sand mixtures", IF(T490&lt;2.95, "silt mixtures", IF(T490&lt;3.6, "clays","organic clay"))))))</f>
        <v/>
      </c>
      <c r="V490" s="107">
        <f>DEGREES(ATAN(0.373*(LOG(O490/M490)+0.29)))</f>
        <v/>
      </c>
      <c r="W490" s="107">
        <f>17.6+11*LOG(R490)</f>
        <v/>
      </c>
      <c r="X490" s="107">
        <f>IF(N490/100&lt;20, 30,IF(N490/100&lt;40,30+5/20*(N490/100-20),IF(N490/100&lt;120, 35+5/80*(N490/100-40), IF(N490/100&lt;200, 40+5/80*(N490/100-120),45))))</f>
        <v/>
      </c>
    </row>
    <row r="491">
      <c r="A491" t="n">
        <v>9.76</v>
      </c>
      <c r="B491" t="n">
        <v>11.385</v>
      </c>
      <c r="C491" t="n">
        <v>34</v>
      </c>
      <c r="D491" t="n">
        <v>82</v>
      </c>
      <c r="E491" s="102" t="n">
        <v>0.8</v>
      </c>
      <c r="F491" s="102">
        <f>IF(C491=0,1,ABS(C491))</f>
        <v/>
      </c>
      <c r="G491" s="102">
        <f>+B491*1000+D491*(1-E491)</f>
        <v/>
      </c>
      <c r="H491" s="102">
        <f>+A492-A491</f>
        <v/>
      </c>
      <c r="I491" s="102">
        <f>+A491+H491/2</f>
        <v/>
      </c>
      <c r="J491" s="102">
        <f>IF(I491&lt;$B$1,17,19)</f>
        <v/>
      </c>
      <c r="K491" s="102">
        <f>+J491*I491</f>
        <v/>
      </c>
      <c r="L491" s="102">
        <f>IF(I491&lt;$B$1,0,9.81*(I491-$B$1))</f>
        <v/>
      </c>
      <c r="M491" s="105">
        <f>+K491-L491</f>
        <v/>
      </c>
      <c r="N491" s="105">
        <f>AVERAGE(B491:B492)*1000</f>
        <v/>
      </c>
      <c r="O491" s="105">
        <f>AVERAGE(G491:G492)</f>
        <v/>
      </c>
      <c r="P491" s="105">
        <f>AVERAGE(F491:F492)</f>
        <v/>
      </c>
      <c r="Q491" s="105">
        <f>AVERAGE(D491:D492)</f>
        <v/>
      </c>
      <c r="R491" s="106">
        <f>(O491-K491)/M491</f>
        <v/>
      </c>
      <c r="S491" s="105">
        <f>+P491/(O491-K491)*100</f>
        <v/>
      </c>
      <c r="T491" s="105">
        <f>+SQRT((3.47-LOG(R491))^2+(1.22+LOG(S491))^2)</f>
        <v/>
      </c>
      <c r="U491" s="39">
        <f>(IF(T491&lt;1.31, "gravelly sand to dense sand", IF(T491&lt;2.05, "sands", IF(T491&lt;2.6, "sand mixtures", IF(T491&lt;2.95, "silt mixtures", IF(T491&lt;3.6, "clays","organic clay"))))))</f>
        <v/>
      </c>
      <c r="V491" s="107">
        <f>DEGREES(ATAN(0.373*(LOG(O491/M491)+0.29)))</f>
        <v/>
      </c>
      <c r="W491" s="107">
        <f>17.6+11*LOG(R491)</f>
        <v/>
      </c>
      <c r="X491" s="107">
        <f>IF(N491/100&lt;20, 30,IF(N491/100&lt;40,30+5/20*(N491/100-20),IF(N491/100&lt;120, 35+5/80*(N491/100-40), IF(N491/100&lt;200, 40+5/80*(N491/100-120),45))))</f>
        <v/>
      </c>
    </row>
    <row r="492">
      <c r="A492" t="n">
        <v>9.779999999999999</v>
      </c>
      <c r="B492" t="n">
        <v>10.533</v>
      </c>
      <c r="C492" t="n">
        <v>34</v>
      </c>
      <c r="D492" t="n">
        <v>81</v>
      </c>
      <c r="E492" s="102" t="n">
        <v>0.8</v>
      </c>
      <c r="F492" s="102">
        <f>IF(C492=0,1,ABS(C492))</f>
        <v/>
      </c>
      <c r="G492" s="102">
        <f>+B492*1000+D492*(1-E492)</f>
        <v/>
      </c>
      <c r="H492" s="102">
        <f>+A493-A492</f>
        <v/>
      </c>
      <c r="I492" s="102">
        <f>+A492+H492/2</f>
        <v/>
      </c>
      <c r="J492" s="102">
        <f>IF(I492&lt;$B$1,17,19)</f>
        <v/>
      </c>
      <c r="K492" s="102">
        <f>+J492*I492</f>
        <v/>
      </c>
      <c r="L492" s="102">
        <f>IF(I492&lt;$B$1,0,9.81*(I492-$B$1))</f>
        <v/>
      </c>
      <c r="M492" s="105">
        <f>+K492-L492</f>
        <v/>
      </c>
      <c r="N492" s="105">
        <f>AVERAGE(B492:B493)*1000</f>
        <v/>
      </c>
      <c r="O492" s="105">
        <f>AVERAGE(G492:G493)</f>
        <v/>
      </c>
      <c r="P492" s="105">
        <f>AVERAGE(F492:F493)</f>
        <v/>
      </c>
      <c r="Q492" s="105">
        <f>AVERAGE(D492:D493)</f>
        <v/>
      </c>
      <c r="R492" s="106">
        <f>(O492-K492)/M492</f>
        <v/>
      </c>
      <c r="S492" s="105">
        <f>+P492/(O492-K492)*100</f>
        <v/>
      </c>
      <c r="T492" s="105">
        <f>+SQRT((3.47-LOG(R492))^2+(1.22+LOG(S492))^2)</f>
        <v/>
      </c>
      <c r="U492" s="39">
        <f>(IF(T492&lt;1.31, "gravelly sand to dense sand", IF(T492&lt;2.05, "sands", IF(T492&lt;2.6, "sand mixtures", IF(T492&lt;2.95, "silt mixtures", IF(T492&lt;3.6, "clays","organic clay"))))))</f>
        <v/>
      </c>
      <c r="V492" s="107">
        <f>DEGREES(ATAN(0.373*(LOG(O492/M492)+0.29)))</f>
        <v/>
      </c>
      <c r="W492" s="107">
        <f>17.6+11*LOG(R492)</f>
        <v/>
      </c>
      <c r="X492" s="107">
        <f>IF(N492/100&lt;20, 30,IF(N492/100&lt;40,30+5/20*(N492/100-20),IF(N492/100&lt;120, 35+5/80*(N492/100-40), IF(N492/100&lt;200, 40+5/80*(N492/100-120),45))))</f>
        <v/>
      </c>
    </row>
    <row r="493">
      <c r="A493" t="n">
        <v>9.800000000000001</v>
      </c>
      <c r="B493" t="n">
        <v>10.002</v>
      </c>
      <c r="C493" t="n">
        <v>38</v>
      </c>
      <c r="D493" t="n">
        <v>80</v>
      </c>
      <c r="E493" s="102" t="n">
        <v>0.8</v>
      </c>
      <c r="F493" s="102">
        <f>IF(C493=0,1,ABS(C493))</f>
        <v/>
      </c>
      <c r="G493" s="102">
        <f>+B493*1000+D493*(1-E493)</f>
        <v/>
      </c>
      <c r="H493" s="102">
        <f>+A494-A493</f>
        <v/>
      </c>
      <c r="I493" s="102">
        <f>+A493+H493/2</f>
        <v/>
      </c>
      <c r="J493" s="102">
        <f>IF(I493&lt;$B$1,17,19)</f>
        <v/>
      </c>
      <c r="K493" s="102">
        <f>+J493*I493</f>
        <v/>
      </c>
      <c r="L493" s="102">
        <f>IF(I493&lt;$B$1,0,9.81*(I493-$B$1))</f>
        <v/>
      </c>
      <c r="M493" s="105">
        <f>+K493-L493</f>
        <v/>
      </c>
      <c r="N493" s="105">
        <f>AVERAGE(B493:B494)*1000</f>
        <v/>
      </c>
      <c r="O493" s="105">
        <f>AVERAGE(G493:G494)</f>
        <v/>
      </c>
      <c r="P493" s="105">
        <f>AVERAGE(F493:F494)</f>
        <v/>
      </c>
      <c r="Q493" s="105">
        <f>AVERAGE(D493:D494)</f>
        <v/>
      </c>
      <c r="R493" s="106">
        <f>(O493-K493)/M493</f>
        <v/>
      </c>
      <c r="S493" s="105">
        <f>+P493/(O493-K493)*100</f>
        <v/>
      </c>
      <c r="T493" s="105">
        <f>+SQRT((3.47-LOG(R493))^2+(1.22+LOG(S493))^2)</f>
        <v/>
      </c>
      <c r="U493" s="39">
        <f>(IF(T493&lt;1.31, "gravelly sand to dense sand", IF(T493&lt;2.05, "sands", IF(T493&lt;2.6, "sand mixtures", IF(T493&lt;2.95, "silt mixtures", IF(T493&lt;3.6, "clays","organic clay"))))))</f>
        <v/>
      </c>
      <c r="V493" s="107">
        <f>DEGREES(ATAN(0.373*(LOG(O493/M493)+0.29)))</f>
        <v/>
      </c>
      <c r="W493" s="107">
        <f>17.6+11*LOG(R493)</f>
        <v/>
      </c>
      <c r="X493" s="107">
        <f>IF(N493/100&lt;20, 30,IF(N493/100&lt;40,30+5/20*(N493/100-20),IF(N493/100&lt;120, 35+5/80*(N493/100-40), IF(N493/100&lt;200, 40+5/80*(N493/100-120),45))))</f>
        <v/>
      </c>
    </row>
    <row r="494">
      <c r="A494" t="n">
        <v>9.82</v>
      </c>
      <c r="B494" t="n">
        <v>8.752000000000001</v>
      </c>
      <c r="C494" t="n">
        <v>40</v>
      </c>
      <c r="D494" t="n">
        <v>80</v>
      </c>
      <c r="E494" s="102" t="n">
        <v>0.8</v>
      </c>
      <c r="F494" s="102">
        <f>IF(C494=0,1,ABS(C494))</f>
        <v/>
      </c>
      <c r="G494" s="102">
        <f>+B494*1000+D494*(1-E494)</f>
        <v/>
      </c>
      <c r="H494" s="102">
        <f>+A495-A494</f>
        <v/>
      </c>
      <c r="I494" s="102">
        <f>+A494+H494/2</f>
        <v/>
      </c>
      <c r="J494" s="102">
        <f>IF(I494&lt;$B$1,17,19)</f>
        <v/>
      </c>
      <c r="K494" s="102">
        <f>+J494*I494</f>
        <v/>
      </c>
      <c r="L494" s="102">
        <f>IF(I494&lt;$B$1,0,9.81*(I494-$B$1))</f>
        <v/>
      </c>
      <c r="M494" s="105">
        <f>+K494-L494</f>
        <v/>
      </c>
      <c r="N494" s="105">
        <f>AVERAGE(B494:B495)*1000</f>
        <v/>
      </c>
      <c r="O494" s="105">
        <f>AVERAGE(G494:G495)</f>
        <v/>
      </c>
      <c r="P494" s="105">
        <f>AVERAGE(F494:F495)</f>
        <v/>
      </c>
      <c r="Q494" s="105">
        <f>AVERAGE(D494:D495)</f>
        <v/>
      </c>
      <c r="R494" s="106">
        <f>(O494-K494)/M494</f>
        <v/>
      </c>
      <c r="S494" s="105">
        <f>+P494/(O494-K494)*100</f>
        <v/>
      </c>
      <c r="T494" s="105">
        <f>+SQRT((3.47-LOG(R494))^2+(1.22+LOG(S494))^2)</f>
        <v/>
      </c>
      <c r="U494" s="39">
        <f>(IF(T494&lt;1.31, "gravelly sand to dense sand", IF(T494&lt;2.05, "sands", IF(T494&lt;2.6, "sand mixtures", IF(T494&lt;2.95, "silt mixtures", IF(T494&lt;3.6, "clays","organic clay"))))))</f>
        <v/>
      </c>
      <c r="V494" s="107">
        <f>DEGREES(ATAN(0.373*(LOG(O494/M494)+0.29)))</f>
        <v/>
      </c>
      <c r="W494" s="107">
        <f>17.6+11*LOG(R494)</f>
        <v/>
      </c>
      <c r="X494" s="107">
        <f>IF(N494/100&lt;20, 30,IF(N494/100&lt;40,30+5/20*(N494/100-20),IF(N494/100&lt;120, 35+5/80*(N494/100-40), IF(N494/100&lt;200, 40+5/80*(N494/100-120),45))))</f>
        <v/>
      </c>
    </row>
    <row r="495">
      <c r="A495" t="n">
        <v>9.84</v>
      </c>
      <c r="B495" t="n">
        <v>8.013</v>
      </c>
      <c r="C495" t="n">
        <v>43</v>
      </c>
      <c r="D495" t="n">
        <v>79</v>
      </c>
      <c r="E495" s="102" t="n">
        <v>0.8</v>
      </c>
      <c r="F495" s="102">
        <f>IF(C495=0,1,ABS(C495))</f>
        <v/>
      </c>
      <c r="G495" s="102">
        <f>+B495*1000+D495*(1-E495)</f>
        <v/>
      </c>
      <c r="H495" s="102">
        <f>+A496-A495</f>
        <v/>
      </c>
      <c r="I495" s="102">
        <f>+A495+H495/2</f>
        <v/>
      </c>
      <c r="J495" s="102">
        <f>IF(I495&lt;$B$1,17,19)</f>
        <v/>
      </c>
      <c r="K495" s="102">
        <f>+J495*I495</f>
        <v/>
      </c>
      <c r="L495" s="102">
        <f>IF(I495&lt;$B$1,0,9.81*(I495-$B$1))</f>
        <v/>
      </c>
      <c r="M495" s="105">
        <f>+K495-L495</f>
        <v/>
      </c>
      <c r="N495" s="105">
        <f>AVERAGE(B495:B496)*1000</f>
        <v/>
      </c>
      <c r="O495" s="105">
        <f>AVERAGE(G495:G496)</f>
        <v/>
      </c>
      <c r="P495" s="105">
        <f>AVERAGE(F495:F496)</f>
        <v/>
      </c>
      <c r="Q495" s="105">
        <f>AVERAGE(D495:D496)</f>
        <v/>
      </c>
      <c r="R495" s="106">
        <f>(O495-K495)/M495</f>
        <v/>
      </c>
      <c r="S495" s="105">
        <f>+P495/(O495-K495)*100</f>
        <v/>
      </c>
      <c r="T495" s="105">
        <f>+SQRT((3.47-LOG(R495))^2+(1.22+LOG(S495))^2)</f>
        <v/>
      </c>
      <c r="U495" s="39">
        <f>(IF(T495&lt;1.31, "gravelly sand to dense sand", IF(T495&lt;2.05, "sands", IF(T495&lt;2.6, "sand mixtures", IF(T495&lt;2.95, "silt mixtures", IF(T495&lt;3.6, "clays","organic clay"))))))</f>
        <v/>
      </c>
      <c r="V495" s="107">
        <f>DEGREES(ATAN(0.373*(LOG(O495/M495)+0.29)))</f>
        <v/>
      </c>
      <c r="W495" s="107">
        <f>17.6+11*LOG(R495)</f>
        <v/>
      </c>
      <c r="X495" s="107">
        <f>IF(N495/100&lt;20, 30,IF(N495/100&lt;40,30+5/20*(N495/100-20),IF(N495/100&lt;120, 35+5/80*(N495/100-40), IF(N495/100&lt;200, 40+5/80*(N495/100-120),45))))</f>
        <v/>
      </c>
    </row>
    <row r="496">
      <c r="A496" t="n">
        <v>9.859999999999999</v>
      </c>
      <c r="B496" t="n">
        <v>7.275</v>
      </c>
      <c r="C496" t="n">
        <v>44</v>
      </c>
      <c r="D496" t="n">
        <v>76</v>
      </c>
      <c r="E496" s="102" t="n">
        <v>0.8</v>
      </c>
      <c r="F496" s="102">
        <f>IF(C496=0,1,ABS(C496))</f>
        <v/>
      </c>
      <c r="G496" s="102">
        <f>+B496*1000+D496*(1-E496)</f>
        <v/>
      </c>
      <c r="H496" s="102">
        <f>+A497-A496</f>
        <v/>
      </c>
      <c r="I496" s="102">
        <f>+A496+H496/2</f>
        <v/>
      </c>
      <c r="J496" s="102">
        <f>IF(I496&lt;$B$1,17,19)</f>
        <v/>
      </c>
      <c r="K496" s="102">
        <f>+J496*I496</f>
        <v/>
      </c>
      <c r="L496" s="102">
        <f>IF(I496&lt;$B$1,0,9.81*(I496-$B$1))</f>
        <v/>
      </c>
      <c r="M496" s="105">
        <f>+K496-L496</f>
        <v/>
      </c>
      <c r="N496" s="105">
        <f>AVERAGE(B496:B497)*1000</f>
        <v/>
      </c>
      <c r="O496" s="105">
        <f>AVERAGE(G496:G497)</f>
        <v/>
      </c>
      <c r="P496" s="105">
        <f>AVERAGE(F496:F497)</f>
        <v/>
      </c>
      <c r="Q496" s="105">
        <f>AVERAGE(D496:D497)</f>
        <v/>
      </c>
      <c r="R496" s="106">
        <f>(O496-K496)/M496</f>
        <v/>
      </c>
      <c r="S496" s="105">
        <f>+P496/(O496-K496)*100</f>
        <v/>
      </c>
      <c r="T496" s="105">
        <f>+SQRT((3.47-LOG(R496))^2+(1.22+LOG(S496))^2)</f>
        <v/>
      </c>
      <c r="U496" s="39">
        <f>(IF(T496&lt;1.31, "gravelly sand to dense sand", IF(T496&lt;2.05, "sands", IF(T496&lt;2.6, "sand mixtures", IF(T496&lt;2.95, "silt mixtures", IF(T496&lt;3.6, "clays","organic clay"))))))</f>
        <v/>
      </c>
      <c r="V496" s="107">
        <f>DEGREES(ATAN(0.373*(LOG(O496/M496)+0.29)))</f>
        <v/>
      </c>
      <c r="W496" s="107">
        <f>17.6+11*LOG(R496)</f>
        <v/>
      </c>
      <c r="X496" s="107">
        <f>IF(N496/100&lt;20, 30,IF(N496/100&lt;40,30+5/20*(N496/100-20),IF(N496/100&lt;120, 35+5/80*(N496/100-40), IF(N496/100&lt;200, 40+5/80*(N496/100-120),45))))</f>
        <v/>
      </c>
    </row>
    <row r="497">
      <c r="A497" t="n">
        <v>9.880000000000001</v>
      </c>
      <c r="B497" t="n">
        <v>5.626</v>
      </c>
      <c r="C497" t="n">
        <v>38</v>
      </c>
      <c r="D497" t="n">
        <v>75</v>
      </c>
      <c r="E497" s="102" t="n">
        <v>0.8</v>
      </c>
      <c r="F497" s="102">
        <f>IF(C497=0,1,ABS(C497))</f>
        <v/>
      </c>
      <c r="G497" s="102">
        <f>+B497*1000+D497*(1-E497)</f>
        <v/>
      </c>
      <c r="H497" s="102">
        <f>+A498-A497</f>
        <v/>
      </c>
      <c r="I497" s="102">
        <f>+A497+H497/2</f>
        <v/>
      </c>
      <c r="J497" s="102">
        <f>IF(I497&lt;$B$1,17,19)</f>
        <v/>
      </c>
      <c r="K497" s="102">
        <f>+J497*I497</f>
        <v/>
      </c>
      <c r="L497" s="102">
        <f>IF(I497&lt;$B$1,0,9.81*(I497-$B$1))</f>
        <v/>
      </c>
      <c r="M497" s="105">
        <f>+K497-L497</f>
        <v/>
      </c>
      <c r="N497" s="105">
        <f>AVERAGE(B497:B498)*1000</f>
        <v/>
      </c>
      <c r="O497" s="105">
        <f>AVERAGE(G497:G498)</f>
        <v/>
      </c>
      <c r="P497" s="105">
        <f>AVERAGE(F497:F498)</f>
        <v/>
      </c>
      <c r="Q497" s="105">
        <f>AVERAGE(D497:D498)</f>
        <v/>
      </c>
      <c r="R497" s="106">
        <f>(O497-K497)/M497</f>
        <v/>
      </c>
      <c r="S497" s="105">
        <f>+P497/(O497-K497)*100</f>
        <v/>
      </c>
      <c r="T497" s="105">
        <f>+SQRT((3.47-LOG(R497))^2+(1.22+LOG(S497))^2)</f>
        <v/>
      </c>
      <c r="U497" s="39">
        <f>(IF(T497&lt;1.31, "gravelly sand to dense sand", IF(T497&lt;2.05, "sands", IF(T497&lt;2.6, "sand mixtures", IF(T497&lt;2.95, "silt mixtures", IF(T497&lt;3.6, "clays","organic clay"))))))</f>
        <v/>
      </c>
      <c r="V497" s="107">
        <f>DEGREES(ATAN(0.373*(LOG(O497/M497)+0.29)))</f>
        <v/>
      </c>
      <c r="W497" s="107">
        <f>17.6+11*LOG(R497)</f>
        <v/>
      </c>
      <c r="X497" s="107">
        <f>IF(N497/100&lt;20, 30,IF(N497/100&lt;40,30+5/20*(N497/100-20),IF(N497/100&lt;120, 35+5/80*(N497/100-40), IF(N497/100&lt;200, 40+5/80*(N497/100-120),45))))</f>
        <v/>
      </c>
    </row>
    <row r="498">
      <c r="A498" t="n">
        <v>9.9</v>
      </c>
      <c r="B498" t="n">
        <v>4.831</v>
      </c>
      <c r="C498" t="n">
        <v>28</v>
      </c>
      <c r="D498" t="n">
        <v>74</v>
      </c>
      <c r="E498" s="102" t="n">
        <v>0.8</v>
      </c>
      <c r="F498" s="102">
        <f>IF(C498=0,1,ABS(C498))</f>
        <v/>
      </c>
      <c r="G498" s="102">
        <f>+B498*1000+D498*(1-E498)</f>
        <v/>
      </c>
      <c r="H498" s="102">
        <f>+A499-A498</f>
        <v/>
      </c>
      <c r="I498" s="102">
        <f>+A498+H498/2</f>
        <v/>
      </c>
      <c r="J498" s="102">
        <f>IF(I498&lt;$B$1,17,19)</f>
        <v/>
      </c>
      <c r="K498" s="102">
        <f>+J498*I498</f>
        <v/>
      </c>
      <c r="L498" s="102">
        <f>IF(I498&lt;$B$1,0,9.81*(I498-$B$1))</f>
        <v/>
      </c>
      <c r="M498" s="105">
        <f>+K498-L498</f>
        <v/>
      </c>
      <c r="N498" s="105">
        <f>AVERAGE(B498:B499)*1000</f>
        <v/>
      </c>
      <c r="O498" s="105">
        <f>AVERAGE(G498:G499)</f>
        <v/>
      </c>
      <c r="P498" s="105">
        <f>AVERAGE(F498:F499)</f>
        <v/>
      </c>
      <c r="Q498" s="105">
        <f>AVERAGE(D498:D499)</f>
        <v/>
      </c>
      <c r="R498" s="106">
        <f>(O498-K498)/M498</f>
        <v/>
      </c>
      <c r="S498" s="105">
        <f>+P498/(O498-K498)*100</f>
        <v/>
      </c>
      <c r="T498" s="105">
        <f>+SQRT((3.47-LOG(R498))^2+(1.22+LOG(S498))^2)</f>
        <v/>
      </c>
      <c r="U498" s="39">
        <f>(IF(T498&lt;1.31, "gravelly sand to dense sand", IF(T498&lt;2.05, "sands", IF(T498&lt;2.6, "sand mixtures", IF(T498&lt;2.95, "silt mixtures", IF(T498&lt;3.6, "clays","organic clay"))))))</f>
        <v/>
      </c>
      <c r="V498" s="107">
        <f>DEGREES(ATAN(0.373*(LOG(O498/M498)+0.29)))</f>
        <v/>
      </c>
      <c r="W498" s="107">
        <f>17.6+11*LOG(R498)</f>
        <v/>
      </c>
      <c r="X498" s="107">
        <f>IF(N498/100&lt;20, 30,IF(N498/100&lt;40,30+5/20*(N498/100-20),IF(N498/100&lt;120, 35+5/80*(N498/100-40), IF(N498/100&lt;200, 40+5/80*(N498/100-120),45))))</f>
        <v/>
      </c>
    </row>
    <row r="499">
      <c r="A499" t="n">
        <v>9.92</v>
      </c>
      <c r="B499" t="n">
        <v>4.073</v>
      </c>
      <c r="C499" t="n">
        <v>19</v>
      </c>
      <c r="D499" t="n">
        <v>70</v>
      </c>
      <c r="E499" s="102" t="n">
        <v>0.8</v>
      </c>
      <c r="F499" s="102">
        <f>IF(C499=0,1,ABS(C499))</f>
        <v/>
      </c>
      <c r="G499" s="102">
        <f>+B499*1000+D499*(1-E499)</f>
        <v/>
      </c>
      <c r="H499" s="102">
        <f>+A500-A499</f>
        <v/>
      </c>
      <c r="I499" s="102">
        <f>+A499+H499/2</f>
        <v/>
      </c>
      <c r="J499" s="102">
        <f>IF(I499&lt;$B$1,17,19)</f>
        <v/>
      </c>
      <c r="K499" s="102">
        <f>+J499*I499</f>
        <v/>
      </c>
      <c r="L499" s="102">
        <f>IF(I499&lt;$B$1,0,9.81*(I499-$B$1))</f>
        <v/>
      </c>
      <c r="M499" s="105">
        <f>+K499-L499</f>
        <v/>
      </c>
      <c r="N499" s="105">
        <f>AVERAGE(B499:B500)*1000</f>
        <v/>
      </c>
      <c r="O499" s="105">
        <f>AVERAGE(G499:G500)</f>
        <v/>
      </c>
      <c r="P499" s="105">
        <f>AVERAGE(F499:F500)</f>
        <v/>
      </c>
      <c r="Q499" s="105">
        <f>AVERAGE(D499:D500)</f>
        <v/>
      </c>
      <c r="R499" s="106">
        <f>(O499-K499)/M499</f>
        <v/>
      </c>
      <c r="S499" s="105">
        <f>+P499/(O499-K499)*100</f>
        <v/>
      </c>
      <c r="T499" s="105">
        <f>+SQRT((3.47-LOG(R499))^2+(1.22+LOG(S499))^2)</f>
        <v/>
      </c>
      <c r="U499" s="39">
        <f>(IF(T499&lt;1.31, "gravelly sand to dense sand", IF(T499&lt;2.05, "sands", IF(T499&lt;2.6, "sand mixtures", IF(T499&lt;2.95, "silt mixtures", IF(T499&lt;3.6, "clays","organic clay"))))))</f>
        <v/>
      </c>
      <c r="V499" s="107">
        <f>DEGREES(ATAN(0.373*(LOG(O499/M499)+0.29)))</f>
        <v/>
      </c>
      <c r="W499" s="107">
        <f>17.6+11*LOG(R499)</f>
        <v/>
      </c>
      <c r="X499" s="107">
        <f>IF(N499/100&lt;20, 30,IF(N499/100&lt;40,30+5/20*(N499/100-20),IF(N499/100&lt;120, 35+5/80*(N499/100-40), IF(N499/100&lt;200, 40+5/80*(N499/100-120),45))))</f>
        <v/>
      </c>
    </row>
    <row r="500">
      <c r="A500" t="n">
        <v>9.94</v>
      </c>
      <c r="B500" t="n">
        <v>2.936</v>
      </c>
      <c r="C500" t="n">
        <v>22</v>
      </c>
      <c r="D500" t="n">
        <v>69</v>
      </c>
      <c r="E500" s="102" t="n">
        <v>0.8</v>
      </c>
      <c r="F500" s="102">
        <f>IF(C500=0,1,ABS(C500))</f>
        <v/>
      </c>
      <c r="G500" s="102">
        <f>+B500*1000+D500*(1-E500)</f>
        <v/>
      </c>
      <c r="H500" s="102">
        <f>+A501-A500</f>
        <v/>
      </c>
      <c r="I500" s="102">
        <f>+A500+H500/2</f>
        <v/>
      </c>
      <c r="J500" s="102">
        <f>IF(I500&lt;$B$1,17,19)</f>
        <v/>
      </c>
      <c r="K500" s="102">
        <f>+J500*I500</f>
        <v/>
      </c>
      <c r="L500" s="102">
        <f>IF(I500&lt;$B$1,0,9.81*(I500-$B$1))</f>
        <v/>
      </c>
      <c r="M500" s="105">
        <f>+K500-L500</f>
        <v/>
      </c>
      <c r="N500" s="105">
        <f>AVERAGE(B500:B501)*1000</f>
        <v/>
      </c>
      <c r="O500" s="105">
        <f>AVERAGE(G500:G501)</f>
        <v/>
      </c>
      <c r="P500" s="105">
        <f>AVERAGE(F500:F501)</f>
        <v/>
      </c>
      <c r="Q500" s="105">
        <f>AVERAGE(D500:D501)</f>
        <v/>
      </c>
      <c r="R500" s="106">
        <f>(O500-K500)/M500</f>
        <v/>
      </c>
      <c r="S500" s="105">
        <f>+P500/(O500-K500)*100</f>
        <v/>
      </c>
      <c r="T500" s="105">
        <f>+SQRT((3.47-LOG(R500))^2+(1.22+LOG(S500))^2)</f>
        <v/>
      </c>
      <c r="U500" s="39">
        <f>(IF(T500&lt;1.31, "gravelly sand to dense sand", IF(T500&lt;2.05, "sands", IF(T500&lt;2.6, "sand mixtures", IF(T500&lt;2.95, "silt mixtures", IF(T500&lt;3.6, "clays","organic clay"))))))</f>
        <v/>
      </c>
      <c r="V500" s="107">
        <f>DEGREES(ATAN(0.373*(LOG(O500/M500)+0.29)))</f>
        <v/>
      </c>
      <c r="W500" s="107">
        <f>17.6+11*LOG(R500)</f>
        <v/>
      </c>
      <c r="X500" s="107">
        <f>IF(N500/100&lt;20, 30,IF(N500/100&lt;40,30+5/20*(N500/100-20),IF(N500/100&lt;120, 35+5/80*(N500/100-40), IF(N500/100&lt;200, 40+5/80*(N500/100-120),45))))</f>
        <v/>
      </c>
    </row>
    <row r="501">
      <c r="A501" t="n">
        <v>9.960000000000001</v>
      </c>
      <c r="B501" t="n">
        <v>2.387</v>
      </c>
      <c r="C501" t="n">
        <v>18</v>
      </c>
      <c r="D501" t="n">
        <v>68</v>
      </c>
      <c r="E501" s="102" t="n">
        <v>0.8</v>
      </c>
      <c r="F501" s="102">
        <f>IF(C501=0,1,ABS(C501))</f>
        <v/>
      </c>
      <c r="G501" s="102">
        <f>+B501*1000+D501*(1-E501)</f>
        <v/>
      </c>
      <c r="H501" s="102">
        <f>+A502-A501</f>
        <v/>
      </c>
      <c r="I501" s="102">
        <f>+A501+H501/2</f>
        <v/>
      </c>
      <c r="J501" s="102">
        <f>IF(I501&lt;$B$1,17,19)</f>
        <v/>
      </c>
      <c r="K501" s="102">
        <f>+J501*I501</f>
        <v/>
      </c>
      <c r="L501" s="102">
        <f>IF(I501&lt;$B$1,0,9.81*(I501-$B$1))</f>
        <v/>
      </c>
      <c r="M501" s="105">
        <f>+K501-L501</f>
        <v/>
      </c>
      <c r="N501" s="105">
        <f>AVERAGE(B501:B502)*1000</f>
        <v/>
      </c>
      <c r="O501" s="105">
        <f>AVERAGE(G501:G502)</f>
        <v/>
      </c>
      <c r="P501" s="105">
        <f>AVERAGE(F501:F502)</f>
        <v/>
      </c>
      <c r="Q501" s="105">
        <f>AVERAGE(D501:D502)</f>
        <v/>
      </c>
      <c r="R501" s="106">
        <f>(O501-K501)/M501</f>
        <v/>
      </c>
      <c r="S501" s="105">
        <f>+P501/(O501-K501)*100</f>
        <v/>
      </c>
      <c r="T501" s="105">
        <f>+SQRT((3.47-LOG(R501))^2+(1.22+LOG(S501))^2)</f>
        <v/>
      </c>
      <c r="U501" s="39">
        <f>(IF(T501&lt;1.31, "gravelly sand to dense sand", IF(T501&lt;2.05, "sands", IF(T501&lt;2.6, "sand mixtures", IF(T501&lt;2.95, "silt mixtures", IF(T501&lt;3.6, "clays","organic clay"))))))</f>
        <v/>
      </c>
      <c r="V501" s="107">
        <f>DEGREES(ATAN(0.373*(LOG(O501/M501)+0.29)))</f>
        <v/>
      </c>
      <c r="W501" s="107">
        <f>17.6+11*LOG(R501)</f>
        <v/>
      </c>
      <c r="X501" s="107">
        <f>IF(N501/100&lt;20, 30,IF(N501/100&lt;40,30+5/20*(N501/100-20),IF(N501/100&lt;120, 35+5/80*(N501/100-40), IF(N501/100&lt;200, 40+5/80*(N501/100-120),45))))</f>
        <v/>
      </c>
    </row>
    <row r="502">
      <c r="A502" t="n">
        <v>9.98</v>
      </c>
      <c r="B502" t="n">
        <v>1.932</v>
      </c>
      <c r="C502" t="n">
        <v>18</v>
      </c>
      <c r="D502" t="n">
        <v>65</v>
      </c>
      <c r="E502" s="102" t="n">
        <v>0.8</v>
      </c>
      <c r="F502" s="102">
        <f>IF(C502=0,1,ABS(C502))</f>
        <v/>
      </c>
      <c r="G502" s="102">
        <f>+B502*1000+D502*(1-E502)</f>
        <v/>
      </c>
      <c r="H502" s="102">
        <f>+A503-A502</f>
        <v/>
      </c>
      <c r="I502" s="102">
        <f>+A502+H502/2</f>
        <v/>
      </c>
      <c r="J502" s="102">
        <f>IF(I502&lt;$B$1,17,19)</f>
        <v/>
      </c>
      <c r="K502" s="102">
        <f>+J502*I502</f>
        <v/>
      </c>
      <c r="L502" s="102">
        <f>IF(I502&lt;$B$1,0,9.81*(I502-$B$1))</f>
        <v/>
      </c>
      <c r="M502" s="105">
        <f>+K502-L502</f>
        <v/>
      </c>
      <c r="N502" s="105">
        <f>AVERAGE(B502:B503)*1000</f>
        <v/>
      </c>
      <c r="O502" s="105">
        <f>AVERAGE(G502:G503)</f>
        <v/>
      </c>
      <c r="P502" s="105">
        <f>AVERAGE(F502:F503)</f>
        <v/>
      </c>
      <c r="Q502" s="105">
        <f>AVERAGE(D502:D503)</f>
        <v/>
      </c>
      <c r="R502" s="106">
        <f>(O502-K502)/M502</f>
        <v/>
      </c>
      <c r="S502" s="105">
        <f>+P502/(O502-K502)*100</f>
        <v/>
      </c>
      <c r="T502" s="105">
        <f>+SQRT((3.47-LOG(R502))^2+(1.22+LOG(S502))^2)</f>
        <v/>
      </c>
      <c r="U502" s="39">
        <f>(IF(T502&lt;1.31, "gravelly sand to dense sand", IF(T502&lt;2.05, "sands", IF(T502&lt;2.6, "sand mixtures", IF(T502&lt;2.95, "silt mixtures", IF(T502&lt;3.6, "clays","organic clay"))))))</f>
        <v/>
      </c>
      <c r="V502" s="107">
        <f>DEGREES(ATAN(0.373*(LOG(O502/M502)+0.29)))</f>
        <v/>
      </c>
      <c r="W502" s="107">
        <f>17.6+11*LOG(R502)</f>
        <v/>
      </c>
      <c r="X502" s="107">
        <f>IF(N502/100&lt;20, 30,IF(N502/100&lt;40,30+5/20*(N502/100-20),IF(N502/100&lt;120, 35+5/80*(N502/100-40), IF(N502/100&lt;200, 40+5/80*(N502/100-120),45))))</f>
        <v/>
      </c>
    </row>
    <row r="503">
      <c r="A503" t="n">
        <v>10</v>
      </c>
      <c r="B503" t="n">
        <v>1.345</v>
      </c>
      <c r="C503" t="n">
        <v>26</v>
      </c>
      <c r="D503" t="n">
        <v>67</v>
      </c>
      <c r="E503" s="102" t="n">
        <v>0.8</v>
      </c>
      <c r="F503" s="102">
        <f>IF(C503=0,1,ABS(C503))</f>
        <v/>
      </c>
      <c r="G503" s="102">
        <f>+B503*1000+D503*(1-E503)</f>
        <v/>
      </c>
      <c r="H503" s="102">
        <f>+A504-A503</f>
        <v/>
      </c>
      <c r="I503" s="102">
        <f>+A503+H503/2</f>
        <v/>
      </c>
      <c r="J503" s="102">
        <f>IF(I503&lt;$B$1,17,19)</f>
        <v/>
      </c>
      <c r="K503" s="102">
        <f>+J503*I503</f>
        <v/>
      </c>
      <c r="L503" s="102">
        <f>IF(I503&lt;$B$1,0,9.81*(I503-$B$1))</f>
        <v/>
      </c>
      <c r="M503" s="105">
        <f>+K503-L503</f>
        <v/>
      </c>
      <c r="N503" s="105">
        <f>AVERAGE(B503:B504)*1000</f>
        <v/>
      </c>
      <c r="O503" s="105">
        <f>AVERAGE(G503:G504)</f>
        <v/>
      </c>
      <c r="P503" s="105">
        <f>AVERAGE(F503:F504)</f>
        <v/>
      </c>
      <c r="Q503" s="105">
        <f>AVERAGE(D503:D504)</f>
        <v/>
      </c>
      <c r="R503" s="106">
        <f>(O503-K503)/M503</f>
        <v/>
      </c>
      <c r="S503" s="105">
        <f>+P503/(O503-K503)*100</f>
        <v/>
      </c>
      <c r="T503" s="105">
        <f>+SQRT((3.47-LOG(R503))^2+(1.22+LOG(S503))^2)</f>
        <v/>
      </c>
      <c r="U503" s="39">
        <f>(IF(T503&lt;1.31, "gravelly sand to dense sand", IF(T503&lt;2.05, "sands", IF(T503&lt;2.6, "sand mixtures", IF(T503&lt;2.95, "silt mixtures", IF(T503&lt;3.6, "clays","organic clay"))))))</f>
        <v/>
      </c>
      <c r="V503" s="107">
        <f>DEGREES(ATAN(0.373*(LOG(O503/M503)+0.29)))</f>
        <v/>
      </c>
      <c r="W503" s="107">
        <f>17.6+11*LOG(R503)</f>
        <v/>
      </c>
      <c r="X503" s="107">
        <f>IF(N503/100&lt;20, 30,IF(N503/100&lt;40,30+5/20*(N503/100-20),IF(N503/100&lt;120, 35+5/80*(N503/100-40), IF(N503/100&lt;200, 40+5/80*(N503/100-120),45))))</f>
        <v/>
      </c>
    </row>
    <row r="504">
      <c r="A504" t="n">
        <v>10.02</v>
      </c>
      <c r="B504" t="n">
        <v>1.193</v>
      </c>
      <c r="C504" t="n">
        <v>38</v>
      </c>
      <c r="D504" t="n">
        <v>63</v>
      </c>
      <c r="E504" s="102" t="n">
        <v>0.8</v>
      </c>
      <c r="F504" s="102">
        <f>IF(C504=0,1,ABS(C504))</f>
        <v/>
      </c>
      <c r="G504" s="102">
        <f>+B504*1000+D504*(1-E504)</f>
        <v/>
      </c>
      <c r="H504" s="102">
        <f>+A505-A504</f>
        <v/>
      </c>
      <c r="I504" s="102">
        <f>+A504+H504/2</f>
        <v/>
      </c>
      <c r="J504" s="102">
        <f>IF(I504&lt;$B$1,17,19)</f>
        <v/>
      </c>
      <c r="K504" s="102">
        <f>+J504*I504</f>
        <v/>
      </c>
      <c r="L504" s="102">
        <f>IF(I504&lt;$B$1,0,9.81*(I504-$B$1))</f>
        <v/>
      </c>
      <c r="M504" s="105">
        <f>+K504-L504</f>
        <v/>
      </c>
      <c r="N504" s="105">
        <f>AVERAGE(B504:B505)*1000</f>
        <v/>
      </c>
      <c r="O504" s="105">
        <f>AVERAGE(G504:G505)</f>
        <v/>
      </c>
      <c r="P504" s="105">
        <f>AVERAGE(F504:F505)</f>
        <v/>
      </c>
      <c r="Q504" s="105">
        <f>AVERAGE(D504:D505)</f>
        <v/>
      </c>
      <c r="R504" s="106">
        <f>(O504-K504)/M504</f>
        <v/>
      </c>
      <c r="S504" s="105">
        <f>+P504/(O504-K504)*100</f>
        <v/>
      </c>
      <c r="T504" s="105">
        <f>+SQRT((3.47-LOG(R504))^2+(1.22+LOG(S504))^2)</f>
        <v/>
      </c>
      <c r="U504" s="39">
        <f>(IF(T504&lt;1.31, "gravelly sand to dense sand", IF(T504&lt;2.05, "sands", IF(T504&lt;2.6, "sand mixtures", IF(T504&lt;2.95, "silt mixtures", IF(T504&lt;3.6, "clays","organic clay"))))))</f>
        <v/>
      </c>
      <c r="V504" s="107">
        <f>DEGREES(ATAN(0.373*(LOG(O504/M504)+0.29)))</f>
        <v/>
      </c>
      <c r="W504" s="107">
        <f>17.6+11*LOG(R504)</f>
        <v/>
      </c>
      <c r="X504" s="107">
        <f>IF(N504/100&lt;20, 30,IF(N504/100&lt;40,30+5/20*(N504/100-20),IF(N504/100&lt;120, 35+5/80*(N504/100-40), IF(N504/100&lt;200, 40+5/80*(N504/100-120),45))))</f>
        <v/>
      </c>
    </row>
    <row r="505">
      <c r="A505" t="n">
        <v>10.04</v>
      </c>
      <c r="B505" t="n">
        <v>1.08</v>
      </c>
      <c r="C505" t="n">
        <v>39</v>
      </c>
      <c r="D505" t="n">
        <v>69</v>
      </c>
      <c r="E505" s="102" t="n">
        <v>0.8</v>
      </c>
      <c r="F505" s="102">
        <f>IF(C505=0,1,ABS(C505))</f>
        <v/>
      </c>
      <c r="G505" s="102">
        <f>+B505*1000+D505*(1-E505)</f>
        <v/>
      </c>
      <c r="H505" s="102">
        <f>+A506-A505</f>
        <v/>
      </c>
      <c r="I505" s="102">
        <f>+A505+H505/2</f>
        <v/>
      </c>
      <c r="J505" s="102">
        <f>IF(I505&lt;$B$1,17,19)</f>
        <v/>
      </c>
      <c r="K505" s="102">
        <f>+J505*I505</f>
        <v/>
      </c>
      <c r="L505" s="102">
        <f>IF(I505&lt;$B$1,0,9.81*(I505-$B$1))</f>
        <v/>
      </c>
      <c r="M505" s="105">
        <f>+K505-L505</f>
        <v/>
      </c>
      <c r="N505" s="105">
        <f>AVERAGE(B505:B506)*1000</f>
        <v/>
      </c>
      <c r="O505" s="105">
        <f>AVERAGE(G505:G506)</f>
        <v/>
      </c>
      <c r="P505" s="105">
        <f>AVERAGE(F505:F506)</f>
        <v/>
      </c>
      <c r="Q505" s="105">
        <f>AVERAGE(D505:D506)</f>
        <v/>
      </c>
      <c r="R505" s="106">
        <f>(O505-K505)/M505</f>
        <v/>
      </c>
      <c r="S505" s="105">
        <f>+P505/(O505-K505)*100</f>
        <v/>
      </c>
      <c r="T505" s="105">
        <f>+SQRT((3.47-LOG(R505))^2+(1.22+LOG(S505))^2)</f>
        <v/>
      </c>
      <c r="U505" s="39">
        <f>(IF(T505&lt;1.31, "gravelly sand to dense sand", IF(T505&lt;2.05, "sands", IF(T505&lt;2.6, "sand mixtures", IF(T505&lt;2.95, "silt mixtures", IF(T505&lt;3.6, "clays","organic clay"))))))</f>
        <v/>
      </c>
      <c r="V505" s="107">
        <f>DEGREES(ATAN(0.373*(LOG(O505/M505)+0.29)))</f>
        <v/>
      </c>
      <c r="W505" s="107">
        <f>17.6+11*LOG(R505)</f>
        <v/>
      </c>
      <c r="X505" s="107">
        <f>IF(N505/100&lt;20, 30,IF(N505/100&lt;40,30+5/20*(N505/100-20),IF(N505/100&lt;120, 35+5/80*(N505/100-40), IF(N505/100&lt;200, 40+5/80*(N505/100-120),45))))</f>
        <v/>
      </c>
    </row>
    <row r="506">
      <c r="A506" t="n">
        <v>10.06</v>
      </c>
      <c r="B506" t="n">
        <v>1.516</v>
      </c>
      <c r="C506" t="n">
        <v>29</v>
      </c>
      <c r="D506" t="n">
        <v>83</v>
      </c>
      <c r="E506" s="102" t="n">
        <v>0.8</v>
      </c>
      <c r="F506" s="102">
        <f>IF(C506=0,1,ABS(C506))</f>
        <v/>
      </c>
      <c r="G506" s="102">
        <f>+B506*1000+D506*(1-E506)</f>
        <v/>
      </c>
      <c r="H506" s="102">
        <f>+A507-A506</f>
        <v/>
      </c>
      <c r="I506" s="102">
        <f>+A506+H506/2</f>
        <v/>
      </c>
      <c r="J506" s="102">
        <f>IF(I506&lt;$B$1,17,19)</f>
        <v/>
      </c>
      <c r="K506" s="102">
        <f>+J506*I506</f>
        <v/>
      </c>
      <c r="L506" s="102">
        <f>IF(I506&lt;$B$1,0,9.81*(I506-$B$1))</f>
        <v/>
      </c>
      <c r="M506" s="105">
        <f>+K506-L506</f>
        <v/>
      </c>
      <c r="N506" s="105">
        <f>AVERAGE(B506:B507)*1000</f>
        <v/>
      </c>
      <c r="O506" s="105">
        <f>AVERAGE(G506:G507)</f>
        <v/>
      </c>
      <c r="P506" s="105">
        <f>AVERAGE(F506:F507)</f>
        <v/>
      </c>
      <c r="Q506" s="105">
        <f>AVERAGE(D506:D507)</f>
        <v/>
      </c>
      <c r="R506" s="106">
        <f>(O506-K506)/M506</f>
        <v/>
      </c>
      <c r="S506" s="105">
        <f>+P506/(O506-K506)*100</f>
        <v/>
      </c>
      <c r="T506" s="105">
        <f>+SQRT((3.47-LOG(R506))^2+(1.22+LOG(S506))^2)</f>
        <v/>
      </c>
      <c r="U506" s="39">
        <f>(IF(T506&lt;1.31, "gravelly sand to dense sand", IF(T506&lt;2.05, "sands", IF(T506&lt;2.6, "sand mixtures", IF(T506&lt;2.95, "silt mixtures", IF(T506&lt;3.6, "clays","organic clay"))))))</f>
        <v/>
      </c>
      <c r="V506" s="107">
        <f>DEGREES(ATAN(0.373*(LOG(O506/M506)+0.29)))</f>
        <v/>
      </c>
      <c r="W506" s="107">
        <f>17.6+11*LOG(R506)</f>
        <v/>
      </c>
      <c r="X506" s="107">
        <f>IF(N506/100&lt;20, 30,IF(N506/100&lt;40,30+5/20*(N506/100-20),IF(N506/100&lt;120, 35+5/80*(N506/100-40), IF(N506/100&lt;200, 40+5/80*(N506/100-120),45))))</f>
        <v/>
      </c>
    </row>
    <row r="507">
      <c r="A507" t="n">
        <v>10.08</v>
      </c>
      <c r="B507" t="n">
        <v>1.743</v>
      </c>
      <c r="C507" t="n">
        <v>24</v>
      </c>
      <c r="D507" t="n">
        <v>102</v>
      </c>
      <c r="E507" s="102" t="n">
        <v>0.8</v>
      </c>
      <c r="F507" s="102">
        <f>IF(C507=0,1,ABS(C507))</f>
        <v/>
      </c>
      <c r="G507" s="102">
        <f>+B507*1000+D507*(1-E507)</f>
        <v/>
      </c>
      <c r="H507" s="102">
        <f>+A508-A507</f>
        <v/>
      </c>
      <c r="I507" s="102">
        <f>+A507+H507/2</f>
        <v/>
      </c>
      <c r="J507" s="102">
        <f>IF(I507&lt;$B$1,17,19)</f>
        <v/>
      </c>
      <c r="K507" s="102">
        <f>+J507*I507</f>
        <v/>
      </c>
      <c r="L507" s="102">
        <f>IF(I507&lt;$B$1,0,9.81*(I507-$B$1))</f>
        <v/>
      </c>
      <c r="M507" s="105">
        <f>+K507-L507</f>
        <v/>
      </c>
      <c r="N507" s="105">
        <f>AVERAGE(B507:B508)*1000</f>
        <v/>
      </c>
      <c r="O507" s="105">
        <f>AVERAGE(G507:G508)</f>
        <v/>
      </c>
      <c r="P507" s="105">
        <f>AVERAGE(F507:F508)</f>
        <v/>
      </c>
      <c r="Q507" s="105">
        <f>AVERAGE(D507:D508)</f>
        <v/>
      </c>
      <c r="R507" s="106">
        <f>(O507-K507)/M507</f>
        <v/>
      </c>
      <c r="S507" s="105">
        <f>+P507/(O507-K507)*100</f>
        <v/>
      </c>
      <c r="T507" s="105">
        <f>+SQRT((3.47-LOG(R507))^2+(1.22+LOG(S507))^2)</f>
        <v/>
      </c>
      <c r="U507" s="39">
        <f>(IF(T507&lt;1.31, "gravelly sand to dense sand", IF(T507&lt;2.05, "sands", IF(T507&lt;2.6, "sand mixtures", IF(T507&lt;2.95, "silt mixtures", IF(T507&lt;3.6, "clays","organic clay"))))))</f>
        <v/>
      </c>
      <c r="V507" s="107">
        <f>DEGREES(ATAN(0.373*(LOG(O507/M507)+0.29)))</f>
        <v/>
      </c>
      <c r="W507" s="107">
        <f>17.6+11*LOG(R507)</f>
        <v/>
      </c>
      <c r="X507" s="107">
        <f>IF(N507/100&lt;20, 30,IF(N507/100&lt;40,30+5/20*(N507/100-20),IF(N507/100&lt;120, 35+5/80*(N507/100-40), IF(N507/100&lt;200, 40+5/80*(N507/100-120),45))))</f>
        <v/>
      </c>
    </row>
    <row r="508">
      <c r="A508" t="n">
        <v>10.1</v>
      </c>
      <c r="B508" t="n">
        <v>1.724</v>
      </c>
      <c r="C508" t="n">
        <v>30</v>
      </c>
      <c r="D508" t="n">
        <v>98</v>
      </c>
      <c r="E508" s="102" t="n">
        <v>0.8</v>
      </c>
      <c r="F508" s="102">
        <f>IF(C508=0,1,ABS(C508))</f>
        <v/>
      </c>
      <c r="G508" s="102">
        <f>+B508*1000+D508*(1-E508)</f>
        <v/>
      </c>
      <c r="H508" s="102">
        <f>+A509-A508</f>
        <v/>
      </c>
      <c r="I508" s="102">
        <f>+A508+H508/2</f>
        <v/>
      </c>
      <c r="J508" s="102">
        <f>IF(I508&lt;$B$1,17,19)</f>
        <v/>
      </c>
      <c r="K508" s="102">
        <f>+J508*I508</f>
        <v/>
      </c>
      <c r="L508" s="102">
        <f>IF(I508&lt;$B$1,0,9.81*(I508-$B$1))</f>
        <v/>
      </c>
      <c r="M508" s="105">
        <f>+K508-L508</f>
        <v/>
      </c>
      <c r="N508" s="105">
        <f>AVERAGE(B508:B509)*1000</f>
        <v/>
      </c>
      <c r="O508" s="105">
        <f>AVERAGE(G508:G509)</f>
        <v/>
      </c>
      <c r="P508" s="105">
        <f>AVERAGE(F508:F509)</f>
        <v/>
      </c>
      <c r="Q508" s="105">
        <f>AVERAGE(D508:D509)</f>
        <v/>
      </c>
      <c r="R508" s="106">
        <f>(O508-K508)/M508</f>
        <v/>
      </c>
      <c r="S508" s="105">
        <f>+P508/(O508-K508)*100</f>
        <v/>
      </c>
      <c r="T508" s="105">
        <f>+SQRT((3.47-LOG(R508))^2+(1.22+LOG(S508))^2)</f>
        <v/>
      </c>
      <c r="U508" s="39">
        <f>(IF(T508&lt;1.31, "gravelly sand to dense sand", IF(T508&lt;2.05, "sands", IF(T508&lt;2.6, "sand mixtures", IF(T508&lt;2.95, "silt mixtures", IF(T508&lt;3.6, "clays","organic clay"))))))</f>
        <v/>
      </c>
      <c r="V508" s="107">
        <f>DEGREES(ATAN(0.373*(LOG(O508/M508)+0.29)))</f>
        <v/>
      </c>
      <c r="W508" s="107">
        <f>17.6+11*LOG(R508)</f>
        <v/>
      </c>
      <c r="X508" s="107">
        <f>IF(N508/100&lt;20, 30,IF(N508/100&lt;40,30+5/20*(N508/100-20),IF(N508/100&lt;120, 35+5/80*(N508/100-40), IF(N508/100&lt;200, 40+5/80*(N508/100-120),45))))</f>
        <v/>
      </c>
    </row>
    <row r="509">
      <c r="A509" t="n">
        <v>10.12</v>
      </c>
      <c r="B509" t="n">
        <v>1.516</v>
      </c>
      <c r="C509" t="n">
        <v>32</v>
      </c>
      <c r="D509" t="n">
        <v>91</v>
      </c>
      <c r="E509" s="102" t="n">
        <v>0.8</v>
      </c>
      <c r="F509" s="102">
        <f>IF(C509=0,1,ABS(C509))</f>
        <v/>
      </c>
      <c r="G509" s="102">
        <f>+B509*1000+D509*(1-E509)</f>
        <v/>
      </c>
      <c r="H509" s="102">
        <f>+A510-A509</f>
        <v/>
      </c>
      <c r="I509" s="102">
        <f>+A509+H509/2</f>
        <v/>
      </c>
      <c r="J509" s="102">
        <f>IF(I509&lt;$B$1,17,19)</f>
        <v/>
      </c>
      <c r="K509" s="102">
        <f>+J509*I509</f>
        <v/>
      </c>
      <c r="L509" s="102">
        <f>IF(I509&lt;$B$1,0,9.81*(I509-$B$1))</f>
        <v/>
      </c>
      <c r="M509" s="105">
        <f>+K509-L509</f>
        <v/>
      </c>
      <c r="N509" s="105">
        <f>AVERAGE(B509:B510)*1000</f>
        <v/>
      </c>
      <c r="O509" s="105">
        <f>AVERAGE(G509:G510)</f>
        <v/>
      </c>
      <c r="P509" s="105">
        <f>AVERAGE(F509:F510)</f>
        <v/>
      </c>
      <c r="Q509" s="105">
        <f>AVERAGE(D509:D510)</f>
        <v/>
      </c>
      <c r="R509" s="106">
        <f>(O509-K509)/M509</f>
        <v/>
      </c>
      <c r="S509" s="105">
        <f>+P509/(O509-K509)*100</f>
        <v/>
      </c>
      <c r="T509" s="105">
        <f>+SQRT((3.47-LOG(R509))^2+(1.22+LOG(S509))^2)</f>
        <v/>
      </c>
      <c r="U509" s="39">
        <f>(IF(T509&lt;1.31, "gravelly sand to dense sand", IF(T509&lt;2.05, "sands", IF(T509&lt;2.6, "sand mixtures", IF(T509&lt;2.95, "silt mixtures", IF(T509&lt;3.6, "clays","organic clay"))))))</f>
        <v/>
      </c>
      <c r="V509" s="107">
        <f>DEGREES(ATAN(0.373*(LOG(O509/M509)+0.29)))</f>
        <v/>
      </c>
      <c r="W509" s="107">
        <f>17.6+11*LOG(R509)</f>
        <v/>
      </c>
      <c r="X509" s="107">
        <f>IF(N509/100&lt;20, 30,IF(N509/100&lt;40,30+5/20*(N509/100-20),IF(N509/100&lt;120, 35+5/80*(N509/100-40), IF(N509/100&lt;200, 40+5/80*(N509/100-120),45))))</f>
        <v/>
      </c>
    </row>
    <row r="510">
      <c r="A510" t="n">
        <v>10.14</v>
      </c>
      <c r="B510" t="n">
        <v>0.928</v>
      </c>
      <c r="C510" t="n">
        <v>29</v>
      </c>
      <c r="D510" t="n">
        <v>112</v>
      </c>
      <c r="E510" s="102" t="n">
        <v>0.8</v>
      </c>
      <c r="F510" s="102">
        <f>IF(C510=0,1,ABS(C510))</f>
        <v/>
      </c>
      <c r="G510" s="102">
        <f>+B510*1000+D510*(1-E510)</f>
        <v/>
      </c>
      <c r="H510" s="102">
        <f>+A511-A510</f>
        <v/>
      </c>
      <c r="I510" s="102">
        <f>+A510+H510/2</f>
        <v/>
      </c>
      <c r="J510" s="102">
        <f>IF(I510&lt;$B$1,17,19)</f>
        <v/>
      </c>
      <c r="K510" s="102">
        <f>+J510*I510</f>
        <v/>
      </c>
      <c r="L510" s="102">
        <f>IF(I510&lt;$B$1,0,9.81*(I510-$B$1))</f>
        <v/>
      </c>
      <c r="M510" s="105">
        <f>+K510-L510</f>
        <v/>
      </c>
      <c r="N510" s="105">
        <f>AVERAGE(B510:B511)*1000</f>
        <v/>
      </c>
      <c r="O510" s="105">
        <f>AVERAGE(G510:G511)</f>
        <v/>
      </c>
      <c r="P510" s="105">
        <f>AVERAGE(F510:F511)</f>
        <v/>
      </c>
      <c r="Q510" s="105">
        <f>AVERAGE(D510:D511)</f>
        <v/>
      </c>
      <c r="R510" s="106">
        <f>(O510-K510)/M510</f>
        <v/>
      </c>
      <c r="S510" s="105">
        <f>+P510/(O510-K510)*100</f>
        <v/>
      </c>
      <c r="T510" s="105">
        <f>+SQRT((3.47-LOG(R510))^2+(1.22+LOG(S510))^2)</f>
        <v/>
      </c>
      <c r="U510" s="39">
        <f>(IF(T510&lt;1.31, "gravelly sand to dense sand", IF(T510&lt;2.05, "sands", IF(T510&lt;2.6, "sand mixtures", IF(T510&lt;2.95, "silt mixtures", IF(T510&lt;3.6, "clays","organic clay"))))))</f>
        <v/>
      </c>
      <c r="V510" s="107">
        <f>DEGREES(ATAN(0.373*(LOG(O510/M510)+0.29)))</f>
        <v/>
      </c>
      <c r="W510" s="107">
        <f>17.6+11*LOG(R510)</f>
        <v/>
      </c>
      <c r="X510" s="107">
        <f>IF(N510/100&lt;20, 30,IF(N510/100&lt;40,30+5/20*(N510/100-20),IF(N510/100&lt;120, 35+5/80*(N510/100-40), IF(N510/100&lt;200, 40+5/80*(N510/100-120),45))))</f>
        <v/>
      </c>
    </row>
    <row r="511">
      <c r="A511" t="n">
        <v>10.16</v>
      </c>
      <c r="B511" t="n">
        <v>2.804</v>
      </c>
      <c r="C511" t="n">
        <v>26</v>
      </c>
      <c r="D511" t="n">
        <v>103</v>
      </c>
      <c r="E511" s="102" t="n">
        <v>0.8</v>
      </c>
      <c r="F511" s="102">
        <f>IF(C511=0,1,ABS(C511))</f>
        <v/>
      </c>
      <c r="G511" s="102">
        <f>+B511*1000+D511*(1-E511)</f>
        <v/>
      </c>
      <c r="H511" s="102">
        <f>+A512-A511</f>
        <v/>
      </c>
      <c r="I511" s="102">
        <f>+A511+H511/2</f>
        <v/>
      </c>
      <c r="J511" s="102">
        <f>IF(I511&lt;$B$1,17,19)</f>
        <v/>
      </c>
      <c r="K511" s="102">
        <f>+J511*I511</f>
        <v/>
      </c>
      <c r="L511" s="102">
        <f>IF(I511&lt;$B$1,0,9.81*(I511-$B$1))</f>
        <v/>
      </c>
      <c r="M511" s="105">
        <f>+K511-L511</f>
        <v/>
      </c>
      <c r="N511" s="105">
        <f>AVERAGE(B511:B512)*1000</f>
        <v/>
      </c>
      <c r="O511" s="105">
        <f>AVERAGE(G511:G512)</f>
        <v/>
      </c>
      <c r="P511" s="105">
        <f>AVERAGE(F511:F512)</f>
        <v/>
      </c>
      <c r="Q511" s="105">
        <f>AVERAGE(D511:D512)</f>
        <v/>
      </c>
      <c r="R511" s="106">
        <f>(O511-K511)/M511</f>
        <v/>
      </c>
      <c r="S511" s="105">
        <f>+P511/(O511-K511)*100</f>
        <v/>
      </c>
      <c r="T511" s="105">
        <f>+SQRT((3.47-LOG(R511))^2+(1.22+LOG(S511))^2)</f>
        <v/>
      </c>
      <c r="U511" s="39">
        <f>(IF(T511&lt;1.31, "gravelly sand to dense sand", IF(T511&lt;2.05, "sands", IF(T511&lt;2.6, "sand mixtures", IF(T511&lt;2.95, "silt mixtures", IF(T511&lt;3.6, "clays","organic clay"))))))</f>
        <v/>
      </c>
      <c r="V511" s="107">
        <f>DEGREES(ATAN(0.373*(LOG(O511/M511)+0.29)))</f>
        <v/>
      </c>
      <c r="W511" s="107">
        <f>17.6+11*LOG(R511)</f>
        <v/>
      </c>
      <c r="X511" s="107">
        <f>IF(N511/100&lt;20, 30,IF(N511/100&lt;40,30+5/20*(N511/100-20),IF(N511/100&lt;120, 35+5/80*(N511/100-40), IF(N511/100&lt;200, 40+5/80*(N511/100-120),45))))</f>
        <v/>
      </c>
    </row>
    <row r="512">
      <c r="A512" t="n">
        <v>10.18</v>
      </c>
      <c r="B512" t="n">
        <v>3.107</v>
      </c>
      <c r="C512" t="n">
        <v>34</v>
      </c>
      <c r="D512" t="n">
        <v>83</v>
      </c>
      <c r="E512" s="102" t="n">
        <v>0.8</v>
      </c>
      <c r="F512" s="102">
        <f>IF(C512=0,1,ABS(C512))</f>
        <v/>
      </c>
      <c r="G512" s="102">
        <f>+B512*1000+D512*(1-E512)</f>
        <v/>
      </c>
      <c r="H512" s="102">
        <f>+A513-A512</f>
        <v/>
      </c>
      <c r="I512" s="102">
        <f>+A512+H512/2</f>
        <v/>
      </c>
      <c r="J512" s="102">
        <f>IF(I512&lt;$B$1,17,19)</f>
        <v/>
      </c>
      <c r="K512" s="102">
        <f>+J512*I512</f>
        <v/>
      </c>
      <c r="L512" s="102">
        <f>IF(I512&lt;$B$1,0,9.81*(I512-$B$1))</f>
        <v/>
      </c>
      <c r="M512" s="105">
        <f>+K512-L512</f>
        <v/>
      </c>
      <c r="N512" s="105">
        <f>AVERAGE(B512:B513)*1000</f>
        <v/>
      </c>
      <c r="O512" s="105">
        <f>AVERAGE(G512:G513)</f>
        <v/>
      </c>
      <c r="P512" s="105">
        <f>AVERAGE(F512:F513)</f>
        <v/>
      </c>
      <c r="Q512" s="105">
        <f>AVERAGE(D512:D513)</f>
        <v/>
      </c>
      <c r="R512" s="106">
        <f>(O512-K512)/M512</f>
        <v/>
      </c>
      <c r="S512" s="105">
        <f>+P512/(O512-K512)*100</f>
        <v/>
      </c>
      <c r="T512" s="105">
        <f>+SQRT((3.47-LOG(R512))^2+(1.22+LOG(S512))^2)</f>
        <v/>
      </c>
      <c r="U512" s="39">
        <f>(IF(T512&lt;1.31, "gravelly sand to dense sand", IF(T512&lt;2.05, "sands", IF(T512&lt;2.6, "sand mixtures", IF(T512&lt;2.95, "silt mixtures", IF(T512&lt;3.6, "clays","organic clay"))))))</f>
        <v/>
      </c>
      <c r="V512" s="107">
        <f>DEGREES(ATAN(0.373*(LOG(O512/M512)+0.29)))</f>
        <v/>
      </c>
      <c r="W512" s="107">
        <f>17.6+11*LOG(R512)</f>
        <v/>
      </c>
      <c r="X512" s="107">
        <f>IF(N512/100&lt;20, 30,IF(N512/100&lt;40,30+5/20*(N512/100-20),IF(N512/100&lt;120, 35+5/80*(N512/100-40), IF(N512/100&lt;200, 40+5/80*(N512/100-120),45))))</f>
        <v/>
      </c>
    </row>
    <row r="513">
      <c r="A513" t="n">
        <v>10.2</v>
      </c>
      <c r="B513" t="n">
        <v>3.372</v>
      </c>
      <c r="C513" t="n">
        <v>35</v>
      </c>
      <c r="D513" t="n">
        <v>80</v>
      </c>
      <c r="E513" s="102" t="n">
        <v>0.8</v>
      </c>
      <c r="F513" s="102">
        <f>IF(C513=0,1,ABS(C513))</f>
        <v/>
      </c>
      <c r="G513" s="102">
        <f>+B513*1000+D513*(1-E513)</f>
        <v/>
      </c>
      <c r="H513" s="102">
        <f>+A514-A513</f>
        <v/>
      </c>
      <c r="I513" s="102">
        <f>+A513+H513/2</f>
        <v/>
      </c>
      <c r="J513" s="102">
        <f>IF(I513&lt;$B$1,17,19)</f>
        <v/>
      </c>
      <c r="K513" s="102">
        <f>+J513*I513</f>
        <v/>
      </c>
      <c r="L513" s="102">
        <f>IF(I513&lt;$B$1,0,9.81*(I513-$B$1))</f>
        <v/>
      </c>
      <c r="M513" s="105">
        <f>+K513-L513</f>
        <v/>
      </c>
      <c r="N513" s="105">
        <f>AVERAGE(B513:B514)*1000</f>
        <v/>
      </c>
      <c r="O513" s="105">
        <f>AVERAGE(G513:G514)</f>
        <v/>
      </c>
      <c r="P513" s="105">
        <f>AVERAGE(F513:F514)</f>
        <v/>
      </c>
      <c r="Q513" s="105">
        <f>AVERAGE(D513:D514)</f>
        <v/>
      </c>
      <c r="R513" s="106">
        <f>(O513-K513)/M513</f>
        <v/>
      </c>
      <c r="S513" s="105">
        <f>+P513/(O513-K513)*100</f>
        <v/>
      </c>
      <c r="T513" s="105">
        <f>+SQRT((3.47-LOG(R513))^2+(1.22+LOG(S513))^2)</f>
        <v/>
      </c>
      <c r="U513" s="39">
        <f>(IF(T513&lt;1.31, "gravelly sand to dense sand", IF(T513&lt;2.05, "sands", IF(T513&lt;2.6, "sand mixtures", IF(T513&lt;2.95, "silt mixtures", IF(T513&lt;3.6, "clays","organic clay"))))))</f>
        <v/>
      </c>
      <c r="V513" s="107">
        <f>DEGREES(ATAN(0.373*(LOG(O513/M513)+0.29)))</f>
        <v/>
      </c>
      <c r="W513" s="107">
        <f>17.6+11*LOG(R513)</f>
        <v/>
      </c>
      <c r="X513" s="107">
        <f>IF(N513/100&lt;20, 30,IF(N513/100&lt;40,30+5/20*(N513/100-20),IF(N513/100&lt;120, 35+5/80*(N513/100-40), IF(N513/100&lt;200, 40+5/80*(N513/100-120),45))))</f>
        <v/>
      </c>
    </row>
    <row r="514">
      <c r="A514" t="n">
        <v>10.22</v>
      </c>
      <c r="B514" t="n">
        <v>3.069</v>
      </c>
      <c r="C514" t="n">
        <v>35</v>
      </c>
      <c r="D514" t="n">
        <v>79</v>
      </c>
      <c r="E514" s="102" t="n">
        <v>0.8</v>
      </c>
      <c r="F514" s="102">
        <f>IF(C514=0,1,ABS(C514))</f>
        <v/>
      </c>
      <c r="G514" s="102">
        <f>+B514*1000+D514*(1-E514)</f>
        <v/>
      </c>
      <c r="H514" s="102">
        <f>+A515-A514</f>
        <v/>
      </c>
      <c r="I514" s="102">
        <f>+A514+H514/2</f>
        <v/>
      </c>
      <c r="J514" s="102">
        <f>IF(I514&lt;$B$1,17,19)</f>
        <v/>
      </c>
      <c r="K514" s="102">
        <f>+J514*I514</f>
        <v/>
      </c>
      <c r="L514" s="102">
        <f>IF(I514&lt;$B$1,0,9.81*(I514-$B$1))</f>
        <v/>
      </c>
      <c r="M514" s="105">
        <f>+K514-L514</f>
        <v/>
      </c>
      <c r="N514" s="105">
        <f>AVERAGE(B514:B515)*1000</f>
        <v/>
      </c>
      <c r="O514" s="105">
        <f>AVERAGE(G514:G515)</f>
        <v/>
      </c>
      <c r="P514" s="105">
        <f>AVERAGE(F514:F515)</f>
        <v/>
      </c>
      <c r="Q514" s="105">
        <f>AVERAGE(D514:D515)</f>
        <v/>
      </c>
      <c r="R514" s="106">
        <f>(O514-K514)/M514</f>
        <v/>
      </c>
      <c r="S514" s="105">
        <f>+P514/(O514-K514)*100</f>
        <v/>
      </c>
      <c r="T514" s="105">
        <f>+SQRT((3.47-LOG(R514))^2+(1.22+LOG(S514))^2)</f>
        <v/>
      </c>
      <c r="U514" s="39">
        <f>(IF(T514&lt;1.31, "gravelly sand to dense sand", IF(T514&lt;2.05, "sands", IF(T514&lt;2.6, "sand mixtures", IF(T514&lt;2.95, "silt mixtures", IF(T514&lt;3.6, "clays","organic clay"))))))</f>
        <v/>
      </c>
      <c r="V514" s="107">
        <f>DEGREES(ATAN(0.373*(LOG(O514/M514)+0.29)))</f>
        <v/>
      </c>
      <c r="W514" s="107">
        <f>17.6+11*LOG(R514)</f>
        <v/>
      </c>
      <c r="X514" s="107">
        <f>IF(N514/100&lt;20, 30,IF(N514/100&lt;40,30+5/20*(N514/100-20),IF(N514/100&lt;120, 35+5/80*(N514/100-40), IF(N514/100&lt;200, 40+5/80*(N514/100-120),45))))</f>
        <v/>
      </c>
    </row>
    <row r="515">
      <c r="A515" t="n">
        <v>10.24</v>
      </c>
      <c r="B515" t="n">
        <v>2.595</v>
      </c>
      <c r="C515" t="n">
        <v>24</v>
      </c>
      <c r="D515" t="n">
        <v>77</v>
      </c>
      <c r="E515" s="102" t="n">
        <v>0.8</v>
      </c>
      <c r="F515" s="102">
        <f>IF(C515=0,1,ABS(C515))</f>
        <v/>
      </c>
      <c r="G515" s="102">
        <f>+B515*1000+D515*(1-E515)</f>
        <v/>
      </c>
      <c r="H515" s="102">
        <f>+A516-A515</f>
        <v/>
      </c>
      <c r="I515" s="102">
        <f>+A515+H515/2</f>
        <v/>
      </c>
      <c r="J515" s="102">
        <f>IF(I515&lt;$B$1,17,19)</f>
        <v/>
      </c>
      <c r="K515" s="102">
        <f>+J515*I515</f>
        <v/>
      </c>
      <c r="L515" s="102">
        <f>IF(I515&lt;$B$1,0,9.81*(I515-$B$1))</f>
        <v/>
      </c>
      <c r="M515" s="105">
        <f>+K515-L515</f>
        <v/>
      </c>
      <c r="N515" s="105">
        <f>AVERAGE(B515:B516)*1000</f>
        <v/>
      </c>
      <c r="O515" s="105">
        <f>AVERAGE(G515:G516)</f>
        <v/>
      </c>
      <c r="P515" s="105">
        <f>AVERAGE(F515:F516)</f>
        <v/>
      </c>
      <c r="Q515" s="105">
        <f>AVERAGE(D515:D516)</f>
        <v/>
      </c>
      <c r="R515" s="106">
        <f>(O515-K515)/M515</f>
        <v/>
      </c>
      <c r="S515" s="105">
        <f>+P515/(O515-K515)*100</f>
        <v/>
      </c>
      <c r="T515" s="105">
        <f>+SQRT((3.47-LOG(R515))^2+(1.22+LOG(S515))^2)</f>
        <v/>
      </c>
      <c r="U515" s="39">
        <f>(IF(T515&lt;1.31, "gravelly sand to dense sand", IF(T515&lt;2.05, "sands", IF(T515&lt;2.6, "sand mixtures", IF(T515&lt;2.95, "silt mixtures", IF(T515&lt;3.6, "clays","organic clay"))))))</f>
        <v/>
      </c>
      <c r="V515" s="107">
        <f>DEGREES(ATAN(0.373*(LOG(O515/M515)+0.29)))</f>
        <v/>
      </c>
      <c r="W515" s="107">
        <f>17.6+11*LOG(R515)</f>
        <v/>
      </c>
      <c r="X515" s="107">
        <f>IF(N515/100&lt;20, 30,IF(N515/100&lt;40,30+5/20*(N515/100-20),IF(N515/100&lt;120, 35+5/80*(N515/100-40), IF(N515/100&lt;200, 40+5/80*(N515/100-120),45))))</f>
        <v/>
      </c>
    </row>
    <row r="516">
      <c r="A516" t="n">
        <v>10.26</v>
      </c>
      <c r="B516" t="n">
        <v>2.311</v>
      </c>
      <c r="C516" t="n">
        <v>19</v>
      </c>
      <c r="D516" t="n">
        <v>77</v>
      </c>
      <c r="E516" s="102" t="n">
        <v>0.8</v>
      </c>
      <c r="F516" s="102">
        <f>IF(C516=0,1,ABS(C516))</f>
        <v/>
      </c>
      <c r="G516" s="102">
        <f>+B516*1000+D516*(1-E516)</f>
        <v/>
      </c>
      <c r="H516" s="102">
        <f>+A517-A516</f>
        <v/>
      </c>
      <c r="I516" s="102">
        <f>+A516+H516/2</f>
        <v/>
      </c>
      <c r="J516" s="102">
        <f>IF(I516&lt;$B$1,17,19)</f>
        <v/>
      </c>
      <c r="K516" s="102">
        <f>+J516*I516</f>
        <v/>
      </c>
      <c r="L516" s="102">
        <f>IF(I516&lt;$B$1,0,9.81*(I516-$B$1))</f>
        <v/>
      </c>
      <c r="M516" s="105">
        <f>+K516-L516</f>
        <v/>
      </c>
      <c r="N516" s="105">
        <f>AVERAGE(B516:B517)*1000</f>
        <v/>
      </c>
      <c r="O516" s="105">
        <f>AVERAGE(G516:G517)</f>
        <v/>
      </c>
      <c r="P516" s="105">
        <f>AVERAGE(F516:F517)</f>
        <v/>
      </c>
      <c r="Q516" s="105">
        <f>AVERAGE(D516:D517)</f>
        <v/>
      </c>
      <c r="R516" s="106">
        <f>(O516-K516)/M516</f>
        <v/>
      </c>
      <c r="S516" s="105">
        <f>+P516/(O516-K516)*100</f>
        <v/>
      </c>
      <c r="T516" s="105">
        <f>+SQRT((3.47-LOG(R516))^2+(1.22+LOG(S516))^2)</f>
        <v/>
      </c>
      <c r="U516" s="39">
        <f>(IF(T516&lt;1.31, "gravelly sand to dense sand", IF(T516&lt;2.05, "sands", IF(T516&lt;2.6, "sand mixtures", IF(T516&lt;2.95, "silt mixtures", IF(T516&lt;3.6, "clays","organic clay"))))))</f>
        <v/>
      </c>
      <c r="V516" s="107">
        <f>DEGREES(ATAN(0.373*(LOG(O516/M516)+0.29)))</f>
        <v/>
      </c>
      <c r="W516" s="107">
        <f>17.6+11*LOG(R516)</f>
        <v/>
      </c>
      <c r="X516" s="107">
        <f>IF(N516/100&lt;20, 30,IF(N516/100&lt;40,30+5/20*(N516/100-20),IF(N516/100&lt;120, 35+5/80*(N516/100-40), IF(N516/100&lt;200, 40+5/80*(N516/100-120),45))))</f>
        <v/>
      </c>
    </row>
    <row r="517">
      <c r="A517" t="n">
        <v>10.28</v>
      </c>
      <c r="B517" t="n">
        <v>1.989</v>
      </c>
      <c r="C517" t="n">
        <v>16</v>
      </c>
      <c r="D517" t="n">
        <v>77</v>
      </c>
      <c r="E517" s="102" t="n">
        <v>0.8</v>
      </c>
      <c r="F517" s="102">
        <f>IF(C517=0,1,ABS(C517))</f>
        <v/>
      </c>
      <c r="G517" s="102">
        <f>+B517*1000+D517*(1-E517)</f>
        <v/>
      </c>
      <c r="H517" s="102">
        <f>+A518-A517</f>
        <v/>
      </c>
      <c r="I517" s="102">
        <f>+A517+H517/2</f>
        <v/>
      </c>
      <c r="J517" s="102">
        <f>IF(I517&lt;$B$1,17,19)</f>
        <v/>
      </c>
      <c r="K517" s="102">
        <f>+J517*I517</f>
        <v/>
      </c>
      <c r="L517" s="102">
        <f>IF(I517&lt;$B$1,0,9.81*(I517-$B$1))</f>
        <v/>
      </c>
      <c r="M517" s="105">
        <f>+K517-L517</f>
        <v/>
      </c>
      <c r="N517" s="105">
        <f>AVERAGE(B517:B518)*1000</f>
        <v/>
      </c>
      <c r="O517" s="105">
        <f>AVERAGE(G517:G518)</f>
        <v/>
      </c>
      <c r="P517" s="105">
        <f>AVERAGE(F517:F518)</f>
        <v/>
      </c>
      <c r="Q517" s="105">
        <f>AVERAGE(D517:D518)</f>
        <v/>
      </c>
      <c r="R517" s="106">
        <f>(O517-K517)/M517</f>
        <v/>
      </c>
      <c r="S517" s="105">
        <f>+P517/(O517-K517)*100</f>
        <v/>
      </c>
      <c r="T517" s="105">
        <f>+SQRT((3.47-LOG(R517))^2+(1.22+LOG(S517))^2)</f>
        <v/>
      </c>
      <c r="U517" s="39">
        <f>(IF(T517&lt;1.31, "gravelly sand to dense sand", IF(T517&lt;2.05, "sands", IF(T517&lt;2.6, "sand mixtures", IF(T517&lt;2.95, "silt mixtures", IF(T517&lt;3.6, "clays","organic clay"))))))</f>
        <v/>
      </c>
      <c r="V517" s="107">
        <f>DEGREES(ATAN(0.373*(LOG(O517/M517)+0.29)))</f>
        <v/>
      </c>
      <c r="W517" s="107">
        <f>17.6+11*LOG(R517)</f>
        <v/>
      </c>
      <c r="X517" s="107">
        <f>IF(N517/100&lt;20, 30,IF(N517/100&lt;40,30+5/20*(N517/100-20),IF(N517/100&lt;120, 35+5/80*(N517/100-40), IF(N517/100&lt;200, 40+5/80*(N517/100-120),45))))</f>
        <v/>
      </c>
    </row>
    <row r="518">
      <c r="A518" t="n">
        <v>10.3</v>
      </c>
      <c r="B518" t="n">
        <v>1.857</v>
      </c>
      <c r="C518" t="n">
        <v>26</v>
      </c>
      <c r="D518" t="n">
        <v>77</v>
      </c>
      <c r="E518" s="102" t="n">
        <v>0.8</v>
      </c>
      <c r="F518" s="102">
        <f>IF(C518=0,1,ABS(C518))</f>
        <v/>
      </c>
      <c r="G518" s="102">
        <f>+B518*1000+D518*(1-E518)</f>
        <v/>
      </c>
      <c r="H518" s="102">
        <f>+A519-A518</f>
        <v/>
      </c>
      <c r="I518" s="102">
        <f>+A518+H518/2</f>
        <v/>
      </c>
      <c r="J518" s="102">
        <f>IF(I518&lt;$B$1,17,19)</f>
        <v/>
      </c>
      <c r="K518" s="102">
        <f>+J518*I518</f>
        <v/>
      </c>
      <c r="L518" s="102">
        <f>IF(I518&lt;$B$1,0,9.81*(I518-$B$1))</f>
        <v/>
      </c>
      <c r="M518" s="105">
        <f>+K518-L518</f>
        <v/>
      </c>
      <c r="N518" s="105">
        <f>AVERAGE(B518:B519)*1000</f>
        <v/>
      </c>
      <c r="O518" s="105">
        <f>AVERAGE(G518:G519)</f>
        <v/>
      </c>
      <c r="P518" s="105">
        <f>AVERAGE(F518:F519)</f>
        <v/>
      </c>
      <c r="Q518" s="105">
        <f>AVERAGE(D518:D519)</f>
        <v/>
      </c>
      <c r="R518" s="106">
        <f>(O518-K518)/M518</f>
        <v/>
      </c>
      <c r="S518" s="105">
        <f>+P518/(O518-K518)*100</f>
        <v/>
      </c>
      <c r="T518" s="105">
        <f>+SQRT((3.47-LOG(R518))^2+(1.22+LOG(S518))^2)</f>
        <v/>
      </c>
      <c r="U518" s="39">
        <f>(IF(T518&lt;1.31, "gravelly sand to dense sand", IF(T518&lt;2.05, "sands", IF(T518&lt;2.6, "sand mixtures", IF(T518&lt;2.95, "silt mixtures", IF(T518&lt;3.6, "clays","organic clay"))))))</f>
        <v/>
      </c>
      <c r="V518" s="107">
        <f>DEGREES(ATAN(0.373*(LOG(O518/M518)+0.29)))</f>
        <v/>
      </c>
      <c r="W518" s="107">
        <f>17.6+11*LOG(R518)</f>
        <v/>
      </c>
      <c r="X518" s="107">
        <f>IF(N518/100&lt;20, 30,IF(N518/100&lt;40,30+5/20*(N518/100-20),IF(N518/100&lt;120, 35+5/80*(N518/100-40), IF(N518/100&lt;200, 40+5/80*(N518/100-120),45))))</f>
        <v/>
      </c>
    </row>
    <row r="519">
      <c r="A519" t="n">
        <v>10.32</v>
      </c>
      <c r="B519" t="n">
        <v>1.743</v>
      </c>
      <c r="C519" t="n">
        <v>25</v>
      </c>
      <c r="D519" t="n">
        <v>80</v>
      </c>
      <c r="E519" s="102" t="n">
        <v>0.8</v>
      </c>
      <c r="F519" s="102">
        <f>IF(C519=0,1,ABS(C519))</f>
        <v/>
      </c>
      <c r="G519" s="102">
        <f>+B519*1000+D519*(1-E519)</f>
        <v/>
      </c>
      <c r="H519" s="102">
        <f>+A520-A519</f>
        <v/>
      </c>
      <c r="I519" s="102">
        <f>+A519+H519/2</f>
        <v/>
      </c>
      <c r="J519" s="102">
        <f>IF(I519&lt;$B$1,17,19)</f>
        <v/>
      </c>
      <c r="K519" s="102">
        <f>+J519*I519</f>
        <v/>
      </c>
      <c r="L519" s="102">
        <f>IF(I519&lt;$B$1,0,9.81*(I519-$B$1))</f>
        <v/>
      </c>
      <c r="M519" s="105">
        <f>+K519-L519</f>
        <v/>
      </c>
      <c r="N519" s="105">
        <f>AVERAGE(B519:B520)*1000</f>
        <v/>
      </c>
      <c r="O519" s="105">
        <f>AVERAGE(G519:G520)</f>
        <v/>
      </c>
      <c r="P519" s="105">
        <f>AVERAGE(F519:F520)</f>
        <v/>
      </c>
      <c r="Q519" s="105">
        <f>AVERAGE(D519:D520)</f>
        <v/>
      </c>
      <c r="R519" s="106">
        <f>(O519-K519)/M519</f>
        <v/>
      </c>
      <c r="S519" s="105">
        <f>+P519/(O519-K519)*100</f>
        <v/>
      </c>
      <c r="T519" s="105">
        <f>+SQRT((3.47-LOG(R519))^2+(1.22+LOG(S519))^2)</f>
        <v/>
      </c>
      <c r="U519" s="39">
        <f>(IF(T519&lt;1.31, "gravelly sand to dense sand", IF(T519&lt;2.05, "sands", IF(T519&lt;2.6, "sand mixtures", IF(T519&lt;2.95, "silt mixtures", IF(T519&lt;3.6, "clays","organic clay"))))))</f>
        <v/>
      </c>
      <c r="V519" s="107">
        <f>DEGREES(ATAN(0.373*(LOG(O519/M519)+0.29)))</f>
        <v/>
      </c>
      <c r="W519" s="107">
        <f>17.6+11*LOG(R519)</f>
        <v/>
      </c>
      <c r="X519" s="107">
        <f>IF(N519/100&lt;20, 30,IF(N519/100&lt;40,30+5/20*(N519/100-20),IF(N519/100&lt;120, 35+5/80*(N519/100-40), IF(N519/100&lt;200, 40+5/80*(N519/100-120),45))))</f>
        <v/>
      </c>
    </row>
    <row r="520">
      <c r="A520" t="n">
        <v>10.34</v>
      </c>
      <c r="B520" t="n">
        <v>1.478</v>
      </c>
      <c r="C520" t="n">
        <v>31</v>
      </c>
      <c r="D520" t="n">
        <v>80</v>
      </c>
      <c r="E520" s="102" t="n">
        <v>0.8</v>
      </c>
      <c r="F520" s="102">
        <f>IF(C520=0,1,ABS(C520))</f>
        <v/>
      </c>
      <c r="G520" s="102">
        <f>+B520*1000+D520*(1-E520)</f>
        <v/>
      </c>
      <c r="H520" s="102">
        <f>+A521-A520</f>
        <v/>
      </c>
      <c r="I520" s="102">
        <f>+A520+H520/2</f>
        <v/>
      </c>
      <c r="J520" s="102">
        <f>IF(I520&lt;$B$1,17,19)</f>
        <v/>
      </c>
      <c r="K520" s="102">
        <f>+J520*I520</f>
        <v/>
      </c>
      <c r="L520" s="102">
        <f>IF(I520&lt;$B$1,0,9.81*(I520-$B$1))</f>
        <v/>
      </c>
      <c r="M520" s="105">
        <f>+K520-L520</f>
        <v/>
      </c>
      <c r="N520" s="105">
        <f>AVERAGE(B520:B521)*1000</f>
        <v/>
      </c>
      <c r="O520" s="105">
        <f>AVERAGE(G520:G521)</f>
        <v/>
      </c>
      <c r="P520" s="105">
        <f>AVERAGE(F520:F521)</f>
        <v/>
      </c>
      <c r="Q520" s="105">
        <f>AVERAGE(D520:D521)</f>
        <v/>
      </c>
      <c r="R520" s="106">
        <f>(O520-K520)/M520</f>
        <v/>
      </c>
      <c r="S520" s="105">
        <f>+P520/(O520-K520)*100</f>
        <v/>
      </c>
      <c r="T520" s="105">
        <f>+SQRT((3.47-LOG(R520))^2+(1.22+LOG(S520))^2)</f>
        <v/>
      </c>
      <c r="U520" s="39">
        <f>(IF(T520&lt;1.31, "gravelly sand to dense sand", IF(T520&lt;2.05, "sands", IF(T520&lt;2.6, "sand mixtures", IF(T520&lt;2.95, "silt mixtures", IF(T520&lt;3.6, "clays","organic clay"))))))</f>
        <v/>
      </c>
      <c r="V520" s="107">
        <f>DEGREES(ATAN(0.373*(LOG(O520/M520)+0.29)))</f>
        <v/>
      </c>
      <c r="W520" s="107">
        <f>17.6+11*LOG(R520)</f>
        <v/>
      </c>
      <c r="X520" s="107">
        <f>IF(N520/100&lt;20, 30,IF(N520/100&lt;40,30+5/20*(N520/100-20),IF(N520/100&lt;120, 35+5/80*(N520/100-40), IF(N520/100&lt;200, 40+5/80*(N520/100-120),45))))</f>
        <v/>
      </c>
    </row>
    <row r="521">
      <c r="A521" t="n">
        <v>10.36</v>
      </c>
      <c r="B521" t="n">
        <v>1.231</v>
      </c>
      <c r="C521" t="n">
        <v>38</v>
      </c>
      <c r="D521" t="n">
        <v>94</v>
      </c>
      <c r="E521" s="102" t="n">
        <v>0.8</v>
      </c>
      <c r="F521" s="102">
        <f>IF(C521=0,1,ABS(C521))</f>
        <v/>
      </c>
      <c r="G521" s="102">
        <f>+B521*1000+D521*(1-E521)</f>
        <v/>
      </c>
      <c r="H521" s="102">
        <f>+A522-A521</f>
        <v/>
      </c>
      <c r="I521" s="102">
        <f>+A521+H521/2</f>
        <v/>
      </c>
      <c r="J521" s="102">
        <f>IF(I521&lt;$B$1,17,19)</f>
        <v/>
      </c>
      <c r="K521" s="102">
        <f>+J521*I521</f>
        <v/>
      </c>
      <c r="L521" s="102">
        <f>IF(I521&lt;$B$1,0,9.81*(I521-$B$1))</f>
        <v/>
      </c>
      <c r="M521" s="105">
        <f>+K521-L521</f>
        <v/>
      </c>
      <c r="N521" s="105">
        <f>AVERAGE(B521:B522)*1000</f>
        <v/>
      </c>
      <c r="O521" s="105">
        <f>AVERAGE(G521:G522)</f>
        <v/>
      </c>
      <c r="P521" s="105">
        <f>AVERAGE(F521:F522)</f>
        <v/>
      </c>
      <c r="Q521" s="105">
        <f>AVERAGE(D521:D522)</f>
        <v/>
      </c>
      <c r="R521" s="106">
        <f>(O521-K521)/M521</f>
        <v/>
      </c>
      <c r="S521" s="105">
        <f>+P521/(O521-K521)*100</f>
        <v/>
      </c>
      <c r="T521" s="105">
        <f>+SQRT((3.47-LOG(R521))^2+(1.22+LOG(S521))^2)</f>
        <v/>
      </c>
      <c r="U521" s="39">
        <f>(IF(T521&lt;1.31, "gravelly sand to dense sand", IF(T521&lt;2.05, "sands", IF(T521&lt;2.6, "sand mixtures", IF(T521&lt;2.95, "silt mixtures", IF(T521&lt;3.6, "clays","organic clay"))))))</f>
        <v/>
      </c>
      <c r="V521" s="107">
        <f>DEGREES(ATAN(0.373*(LOG(O521/M521)+0.29)))</f>
        <v/>
      </c>
      <c r="W521" s="107">
        <f>17.6+11*LOG(R521)</f>
        <v/>
      </c>
      <c r="X521" s="107">
        <f>IF(N521/100&lt;20, 30,IF(N521/100&lt;40,30+5/20*(N521/100-20),IF(N521/100&lt;120, 35+5/80*(N521/100-40), IF(N521/100&lt;200, 40+5/80*(N521/100-120),45))))</f>
        <v/>
      </c>
    </row>
    <row r="522">
      <c r="A522" t="n">
        <v>10.38</v>
      </c>
      <c r="B522" t="n">
        <v>1.648</v>
      </c>
      <c r="C522" t="n">
        <v>32</v>
      </c>
      <c r="D522" t="n">
        <v>102</v>
      </c>
      <c r="E522" s="102" t="n">
        <v>0.8</v>
      </c>
      <c r="F522" s="102">
        <f>IF(C522=0,1,ABS(C522))</f>
        <v/>
      </c>
      <c r="G522" s="102">
        <f>+B522*1000+D522*(1-E522)</f>
        <v/>
      </c>
      <c r="H522" s="102">
        <f>+A523-A522</f>
        <v/>
      </c>
      <c r="I522" s="102">
        <f>+A522+H522/2</f>
        <v/>
      </c>
      <c r="J522" s="102">
        <f>IF(I522&lt;$B$1,17,19)</f>
        <v/>
      </c>
      <c r="K522" s="102">
        <f>+J522*I522</f>
        <v/>
      </c>
      <c r="L522" s="102">
        <f>IF(I522&lt;$B$1,0,9.81*(I522-$B$1))</f>
        <v/>
      </c>
      <c r="M522" s="105">
        <f>+K522-L522</f>
        <v/>
      </c>
      <c r="N522" s="105">
        <f>AVERAGE(B522:B523)*1000</f>
        <v/>
      </c>
      <c r="O522" s="105">
        <f>AVERAGE(G522:G523)</f>
        <v/>
      </c>
      <c r="P522" s="105">
        <f>AVERAGE(F522:F523)</f>
        <v/>
      </c>
      <c r="Q522" s="105">
        <f>AVERAGE(D522:D523)</f>
        <v/>
      </c>
      <c r="R522" s="106">
        <f>(O522-K522)/M522</f>
        <v/>
      </c>
      <c r="S522" s="105">
        <f>+P522/(O522-K522)*100</f>
        <v/>
      </c>
      <c r="T522" s="105">
        <f>+SQRT((3.47-LOG(R522))^2+(1.22+LOG(S522))^2)</f>
        <v/>
      </c>
      <c r="U522" s="39">
        <f>(IF(T522&lt;1.31, "gravelly sand to dense sand", IF(T522&lt;2.05, "sands", IF(T522&lt;2.6, "sand mixtures", IF(T522&lt;2.95, "silt mixtures", IF(T522&lt;3.6, "clays","organic clay"))))))</f>
        <v/>
      </c>
      <c r="V522" s="107">
        <f>DEGREES(ATAN(0.373*(LOG(O522/M522)+0.29)))</f>
        <v/>
      </c>
      <c r="W522" s="107">
        <f>17.6+11*LOG(R522)</f>
        <v/>
      </c>
      <c r="X522" s="107">
        <f>IF(N522/100&lt;20, 30,IF(N522/100&lt;40,30+5/20*(N522/100-20),IF(N522/100&lt;120, 35+5/80*(N522/100-40), IF(N522/100&lt;200, 40+5/80*(N522/100-120),45))))</f>
        <v/>
      </c>
    </row>
    <row r="523">
      <c r="A523" t="n">
        <v>10.4</v>
      </c>
      <c r="B523" t="n">
        <v>2.766</v>
      </c>
      <c r="C523" t="n">
        <v>12</v>
      </c>
      <c r="D523" t="n">
        <v>106</v>
      </c>
      <c r="E523" s="102" t="n">
        <v>0.8</v>
      </c>
      <c r="F523" s="102">
        <f>IF(C523=0,1,ABS(C523))</f>
        <v/>
      </c>
      <c r="G523" s="102">
        <f>+B523*1000+D523*(1-E523)</f>
        <v/>
      </c>
      <c r="H523" s="102">
        <f>+A524-A523</f>
        <v/>
      </c>
      <c r="I523" s="102">
        <f>+A523+H523/2</f>
        <v/>
      </c>
      <c r="J523" s="102">
        <f>IF(I523&lt;$B$1,17,19)</f>
        <v/>
      </c>
      <c r="K523" s="102">
        <f>+J523*I523</f>
        <v/>
      </c>
      <c r="L523" s="102">
        <f>IF(I523&lt;$B$1,0,9.81*(I523-$B$1))</f>
        <v/>
      </c>
      <c r="M523" s="105">
        <f>+K523-L523</f>
        <v/>
      </c>
      <c r="N523" s="105">
        <f>AVERAGE(B523:B524)*1000</f>
        <v/>
      </c>
      <c r="O523" s="105">
        <f>AVERAGE(G523:G524)</f>
        <v/>
      </c>
      <c r="P523" s="105">
        <f>AVERAGE(F523:F524)</f>
        <v/>
      </c>
      <c r="Q523" s="105">
        <f>AVERAGE(D523:D524)</f>
        <v/>
      </c>
      <c r="R523" s="106">
        <f>(O523-K523)/M523</f>
        <v/>
      </c>
      <c r="S523" s="105">
        <f>+P523/(O523-K523)*100</f>
        <v/>
      </c>
      <c r="T523" s="105">
        <f>+SQRT((3.47-LOG(R523))^2+(1.22+LOG(S523))^2)</f>
        <v/>
      </c>
      <c r="U523" s="39">
        <f>(IF(T523&lt;1.31, "gravelly sand to dense sand", IF(T523&lt;2.05, "sands", IF(T523&lt;2.6, "sand mixtures", IF(T523&lt;2.95, "silt mixtures", IF(T523&lt;3.6, "clays","organic clay"))))))</f>
        <v/>
      </c>
      <c r="V523" s="107">
        <f>DEGREES(ATAN(0.373*(LOG(O523/M523)+0.29)))</f>
        <v/>
      </c>
      <c r="W523" s="107">
        <f>17.6+11*LOG(R523)</f>
        <v/>
      </c>
      <c r="X523" s="107">
        <f>IF(N523/100&lt;20, 30,IF(N523/100&lt;40,30+5/20*(N523/100-20),IF(N523/100&lt;120, 35+5/80*(N523/100-40), IF(N523/100&lt;200, 40+5/80*(N523/100-120),45))))</f>
        <v/>
      </c>
    </row>
    <row r="524">
      <c r="A524" t="n">
        <v>10.42</v>
      </c>
      <c r="B524" t="n">
        <v>3.277</v>
      </c>
      <c r="C524" t="n">
        <v>16</v>
      </c>
      <c r="D524" t="n">
        <v>93</v>
      </c>
      <c r="E524" s="102" t="n">
        <v>0.8</v>
      </c>
      <c r="F524" s="102">
        <f>IF(C524=0,1,ABS(C524))</f>
        <v/>
      </c>
      <c r="G524" s="102">
        <f>+B524*1000+D524*(1-E524)</f>
        <v/>
      </c>
      <c r="H524" s="102">
        <f>+A525-A524</f>
        <v/>
      </c>
      <c r="I524" s="102">
        <f>+A524+H524/2</f>
        <v/>
      </c>
      <c r="J524" s="102">
        <f>IF(I524&lt;$B$1,17,19)</f>
        <v/>
      </c>
      <c r="K524" s="102">
        <f>+J524*I524</f>
        <v/>
      </c>
      <c r="L524" s="102">
        <f>IF(I524&lt;$B$1,0,9.81*(I524-$B$1))</f>
        <v/>
      </c>
      <c r="M524" s="105">
        <f>+K524-L524</f>
        <v/>
      </c>
      <c r="N524" s="105">
        <f>AVERAGE(B524:B525)*1000</f>
        <v/>
      </c>
      <c r="O524" s="105">
        <f>AVERAGE(G524:G525)</f>
        <v/>
      </c>
      <c r="P524" s="105">
        <f>AVERAGE(F524:F525)</f>
        <v/>
      </c>
      <c r="Q524" s="105">
        <f>AVERAGE(D524:D525)</f>
        <v/>
      </c>
      <c r="R524" s="106">
        <f>(O524-K524)/M524</f>
        <v/>
      </c>
      <c r="S524" s="105">
        <f>+P524/(O524-K524)*100</f>
        <v/>
      </c>
      <c r="T524" s="105">
        <f>+SQRT((3.47-LOG(R524))^2+(1.22+LOG(S524))^2)</f>
        <v/>
      </c>
      <c r="U524" s="39">
        <f>(IF(T524&lt;1.31, "gravelly sand to dense sand", IF(T524&lt;2.05, "sands", IF(T524&lt;2.6, "sand mixtures", IF(T524&lt;2.95, "silt mixtures", IF(T524&lt;3.6, "clays","organic clay"))))))</f>
        <v/>
      </c>
      <c r="V524" s="107">
        <f>DEGREES(ATAN(0.373*(LOG(O524/M524)+0.29)))</f>
        <v/>
      </c>
      <c r="W524" s="107">
        <f>17.6+11*LOG(R524)</f>
        <v/>
      </c>
      <c r="X524" s="107">
        <f>IF(N524/100&lt;20, 30,IF(N524/100&lt;40,30+5/20*(N524/100-20),IF(N524/100&lt;120, 35+5/80*(N524/100-40), IF(N524/100&lt;200, 40+5/80*(N524/100-120),45))))</f>
        <v/>
      </c>
    </row>
    <row r="525">
      <c r="A525" t="n">
        <v>10.44</v>
      </c>
      <c r="B525" t="n">
        <v>3.164</v>
      </c>
      <c r="C525" t="n">
        <v>19</v>
      </c>
      <c r="D525" t="n">
        <v>89</v>
      </c>
      <c r="E525" s="102" t="n">
        <v>0.8</v>
      </c>
      <c r="F525" s="102">
        <f>IF(C525=0,1,ABS(C525))</f>
        <v/>
      </c>
      <c r="G525" s="102">
        <f>+B525*1000+D525*(1-E525)</f>
        <v/>
      </c>
      <c r="H525" s="102">
        <f>+A526-A525</f>
        <v/>
      </c>
      <c r="I525" s="102">
        <f>+A525+H525/2</f>
        <v/>
      </c>
      <c r="J525" s="102">
        <f>IF(I525&lt;$B$1,17,19)</f>
        <v/>
      </c>
      <c r="K525" s="102">
        <f>+J525*I525</f>
        <v/>
      </c>
      <c r="L525" s="102">
        <f>IF(I525&lt;$B$1,0,9.81*(I525-$B$1))</f>
        <v/>
      </c>
      <c r="M525" s="105">
        <f>+K525-L525</f>
        <v/>
      </c>
      <c r="N525" s="105">
        <f>AVERAGE(B525:B526)*1000</f>
        <v/>
      </c>
      <c r="O525" s="105">
        <f>AVERAGE(G525:G526)</f>
        <v/>
      </c>
      <c r="P525" s="105">
        <f>AVERAGE(F525:F526)</f>
        <v/>
      </c>
      <c r="Q525" s="105">
        <f>AVERAGE(D525:D526)</f>
        <v/>
      </c>
      <c r="R525" s="106">
        <f>(O525-K525)/M525</f>
        <v/>
      </c>
      <c r="S525" s="105">
        <f>+P525/(O525-K525)*100</f>
        <v/>
      </c>
      <c r="T525" s="105">
        <f>+SQRT((3.47-LOG(R525))^2+(1.22+LOG(S525))^2)</f>
        <v/>
      </c>
      <c r="U525" s="39">
        <f>(IF(T525&lt;1.31, "gravelly sand to dense sand", IF(T525&lt;2.05, "sands", IF(T525&lt;2.6, "sand mixtures", IF(T525&lt;2.95, "silt mixtures", IF(T525&lt;3.6, "clays","organic clay"))))))</f>
        <v/>
      </c>
      <c r="V525" s="107">
        <f>DEGREES(ATAN(0.373*(LOG(O525/M525)+0.29)))</f>
        <v/>
      </c>
      <c r="W525" s="107">
        <f>17.6+11*LOG(R525)</f>
        <v/>
      </c>
      <c r="X525" s="107">
        <f>IF(N525/100&lt;20, 30,IF(N525/100&lt;40,30+5/20*(N525/100-20),IF(N525/100&lt;120, 35+5/80*(N525/100-40), IF(N525/100&lt;200, 40+5/80*(N525/100-120),45))))</f>
        <v/>
      </c>
    </row>
    <row r="526">
      <c r="A526" t="n">
        <v>10.46</v>
      </c>
      <c r="B526" t="n">
        <v>1.894</v>
      </c>
      <c r="C526" t="n">
        <v>18</v>
      </c>
      <c r="D526" t="n">
        <v>86</v>
      </c>
      <c r="E526" s="102" t="n">
        <v>0.8</v>
      </c>
      <c r="F526" s="102">
        <f>IF(C526=0,1,ABS(C526))</f>
        <v/>
      </c>
      <c r="G526" s="102">
        <f>+B526*1000+D526*(1-E526)</f>
        <v/>
      </c>
      <c r="H526" s="102">
        <f>+A527-A526</f>
        <v/>
      </c>
      <c r="I526" s="102">
        <f>+A526+H526/2</f>
        <v/>
      </c>
      <c r="J526" s="102">
        <f>IF(I526&lt;$B$1,17,19)</f>
        <v/>
      </c>
      <c r="K526" s="102">
        <f>+J526*I526</f>
        <v/>
      </c>
      <c r="L526" s="102">
        <f>IF(I526&lt;$B$1,0,9.81*(I526-$B$1))</f>
        <v/>
      </c>
      <c r="M526" s="105">
        <f>+K526-L526</f>
        <v/>
      </c>
      <c r="N526" s="105">
        <f>AVERAGE(B526:B527)*1000</f>
        <v/>
      </c>
      <c r="O526" s="105">
        <f>AVERAGE(G526:G527)</f>
        <v/>
      </c>
      <c r="P526" s="105">
        <f>AVERAGE(F526:F527)</f>
        <v/>
      </c>
      <c r="Q526" s="105">
        <f>AVERAGE(D526:D527)</f>
        <v/>
      </c>
      <c r="R526" s="106">
        <f>(O526-K526)/M526</f>
        <v/>
      </c>
      <c r="S526" s="105">
        <f>+P526/(O526-K526)*100</f>
        <v/>
      </c>
      <c r="T526" s="105">
        <f>+SQRT((3.47-LOG(R526))^2+(1.22+LOG(S526))^2)</f>
        <v/>
      </c>
      <c r="U526" s="39">
        <f>(IF(T526&lt;1.31, "gravelly sand to dense sand", IF(T526&lt;2.05, "sands", IF(T526&lt;2.6, "sand mixtures", IF(T526&lt;2.95, "silt mixtures", IF(T526&lt;3.6, "clays","organic clay"))))))</f>
        <v/>
      </c>
      <c r="V526" s="107">
        <f>DEGREES(ATAN(0.373*(LOG(O526/M526)+0.29)))</f>
        <v/>
      </c>
      <c r="W526" s="107">
        <f>17.6+11*LOG(R526)</f>
        <v/>
      </c>
      <c r="X526" s="107">
        <f>IF(N526/100&lt;20, 30,IF(N526/100&lt;40,30+5/20*(N526/100-20),IF(N526/100&lt;120, 35+5/80*(N526/100-40), IF(N526/100&lt;200, 40+5/80*(N526/100-120),45))))</f>
        <v/>
      </c>
    </row>
    <row r="527">
      <c r="A527" t="n">
        <v>10.48</v>
      </c>
      <c r="B527" t="n">
        <v>1.497</v>
      </c>
      <c r="C527" t="n">
        <v>19</v>
      </c>
      <c r="D527" t="n">
        <v>83</v>
      </c>
      <c r="E527" s="102" t="n">
        <v>0.8</v>
      </c>
      <c r="F527" s="102">
        <f>IF(C527=0,1,ABS(C527))</f>
        <v/>
      </c>
      <c r="G527" s="102">
        <f>+B527*1000+D527*(1-E527)</f>
        <v/>
      </c>
      <c r="H527" s="102">
        <f>+A528-A527</f>
        <v/>
      </c>
      <c r="I527" s="102">
        <f>+A527+H527/2</f>
        <v/>
      </c>
      <c r="J527" s="102">
        <f>IF(I527&lt;$B$1,17,19)</f>
        <v/>
      </c>
      <c r="K527" s="102">
        <f>+J527*I527</f>
        <v/>
      </c>
      <c r="L527" s="102">
        <f>IF(I527&lt;$B$1,0,9.81*(I527-$B$1))</f>
        <v/>
      </c>
      <c r="M527" s="105">
        <f>+K527-L527</f>
        <v/>
      </c>
      <c r="N527" s="105">
        <f>AVERAGE(B527:B528)*1000</f>
        <v/>
      </c>
      <c r="O527" s="105">
        <f>AVERAGE(G527:G528)</f>
        <v/>
      </c>
      <c r="P527" s="105">
        <f>AVERAGE(F527:F528)</f>
        <v/>
      </c>
      <c r="Q527" s="105">
        <f>AVERAGE(D527:D528)</f>
        <v/>
      </c>
      <c r="R527" s="106">
        <f>(O527-K527)/M527</f>
        <v/>
      </c>
      <c r="S527" s="105">
        <f>+P527/(O527-K527)*100</f>
        <v/>
      </c>
      <c r="T527" s="105">
        <f>+SQRT((3.47-LOG(R527))^2+(1.22+LOG(S527))^2)</f>
        <v/>
      </c>
      <c r="U527" s="39">
        <f>(IF(T527&lt;1.31, "gravelly sand to dense sand", IF(T527&lt;2.05, "sands", IF(T527&lt;2.6, "sand mixtures", IF(T527&lt;2.95, "silt mixtures", IF(T527&lt;3.6, "clays","organic clay"))))))</f>
        <v/>
      </c>
      <c r="V527" s="107">
        <f>DEGREES(ATAN(0.373*(LOG(O527/M527)+0.29)))</f>
        <v/>
      </c>
      <c r="W527" s="107">
        <f>17.6+11*LOG(R527)</f>
        <v/>
      </c>
      <c r="X527" s="107">
        <f>IF(N527/100&lt;20, 30,IF(N527/100&lt;40,30+5/20*(N527/100-20),IF(N527/100&lt;120, 35+5/80*(N527/100-40), IF(N527/100&lt;200, 40+5/80*(N527/100-120),45))))</f>
        <v/>
      </c>
    </row>
    <row r="528">
      <c r="A528" t="n">
        <v>10.5</v>
      </c>
      <c r="B528" t="n">
        <v>1.269</v>
      </c>
      <c r="C528" t="n">
        <v>26</v>
      </c>
      <c r="D528" t="n">
        <v>81</v>
      </c>
      <c r="E528" s="102" t="n">
        <v>0.8</v>
      </c>
      <c r="F528" s="102">
        <f>IF(C528=0,1,ABS(C528))</f>
        <v/>
      </c>
      <c r="G528" s="102">
        <f>+B528*1000+D528*(1-E528)</f>
        <v/>
      </c>
      <c r="H528" s="102">
        <f>+A529-A528</f>
        <v/>
      </c>
      <c r="I528" s="102">
        <f>+A528+H528/2</f>
        <v/>
      </c>
      <c r="J528" s="102">
        <f>IF(I528&lt;$B$1,17,19)</f>
        <v/>
      </c>
      <c r="K528" s="102">
        <f>+J528*I528</f>
        <v/>
      </c>
      <c r="L528" s="102">
        <f>IF(I528&lt;$B$1,0,9.81*(I528-$B$1))</f>
        <v/>
      </c>
      <c r="M528" s="105">
        <f>+K528-L528</f>
        <v/>
      </c>
      <c r="N528" s="105">
        <f>AVERAGE(B528:B529)*1000</f>
        <v/>
      </c>
      <c r="O528" s="105">
        <f>AVERAGE(G528:G529)</f>
        <v/>
      </c>
      <c r="P528" s="105">
        <f>AVERAGE(F528:F529)</f>
        <v/>
      </c>
      <c r="Q528" s="105">
        <f>AVERAGE(D528:D529)</f>
        <v/>
      </c>
      <c r="R528" s="106">
        <f>(O528-K528)/M528</f>
        <v/>
      </c>
      <c r="S528" s="105">
        <f>+P528/(O528-K528)*100</f>
        <v/>
      </c>
      <c r="T528" s="105">
        <f>+SQRT((3.47-LOG(R528))^2+(1.22+LOG(S528))^2)</f>
        <v/>
      </c>
      <c r="U528" s="39">
        <f>(IF(T528&lt;1.31, "gravelly sand to dense sand", IF(T528&lt;2.05, "sands", IF(T528&lt;2.6, "sand mixtures", IF(T528&lt;2.95, "silt mixtures", IF(T528&lt;3.6, "clays","organic clay"))))))</f>
        <v/>
      </c>
      <c r="V528" s="107">
        <f>DEGREES(ATAN(0.373*(LOG(O528/M528)+0.29)))</f>
        <v/>
      </c>
      <c r="W528" s="107">
        <f>17.6+11*LOG(R528)</f>
        <v/>
      </c>
      <c r="X528" s="107">
        <f>IF(N528/100&lt;20, 30,IF(N528/100&lt;40,30+5/20*(N528/100-20),IF(N528/100&lt;120, 35+5/80*(N528/100-40), IF(N528/100&lt;200, 40+5/80*(N528/100-120),45))))</f>
        <v/>
      </c>
    </row>
    <row r="529">
      <c r="A529" t="n">
        <v>10.52</v>
      </c>
      <c r="B529" t="n">
        <v>1.08</v>
      </c>
      <c r="C529" t="n">
        <v>28</v>
      </c>
      <c r="D529" t="n">
        <v>79</v>
      </c>
      <c r="E529" s="102" t="n">
        <v>0.8</v>
      </c>
      <c r="F529" s="102">
        <f>IF(C529=0,1,ABS(C529))</f>
        <v/>
      </c>
      <c r="G529" s="102">
        <f>+B529*1000+D529*(1-E529)</f>
        <v/>
      </c>
      <c r="H529" s="102">
        <f>+A530-A529</f>
        <v/>
      </c>
      <c r="I529" s="102">
        <f>+A529+H529/2</f>
        <v/>
      </c>
      <c r="J529" s="102">
        <f>IF(I529&lt;$B$1,17,19)</f>
        <v/>
      </c>
      <c r="K529" s="102">
        <f>+J529*I529</f>
        <v/>
      </c>
      <c r="L529" s="102">
        <f>IF(I529&lt;$B$1,0,9.81*(I529-$B$1))</f>
        <v/>
      </c>
      <c r="M529" s="105">
        <f>+K529-L529</f>
        <v/>
      </c>
      <c r="N529" s="105">
        <f>AVERAGE(B529:B530)*1000</f>
        <v/>
      </c>
      <c r="O529" s="105">
        <f>AVERAGE(G529:G530)</f>
        <v/>
      </c>
      <c r="P529" s="105">
        <f>AVERAGE(F529:F530)</f>
        <v/>
      </c>
      <c r="Q529" s="105">
        <f>AVERAGE(D529:D530)</f>
        <v/>
      </c>
      <c r="R529" s="106">
        <f>(O529-K529)/M529</f>
        <v/>
      </c>
      <c r="S529" s="105">
        <f>+P529/(O529-K529)*100</f>
        <v/>
      </c>
      <c r="T529" s="105">
        <f>+SQRT((3.47-LOG(R529))^2+(1.22+LOG(S529))^2)</f>
        <v/>
      </c>
      <c r="U529" s="39">
        <f>(IF(T529&lt;1.31, "gravelly sand to dense sand", IF(T529&lt;2.05, "sands", IF(T529&lt;2.6, "sand mixtures", IF(T529&lt;2.95, "silt mixtures", IF(T529&lt;3.6, "clays","organic clay"))))))</f>
        <v/>
      </c>
      <c r="V529" s="107">
        <f>DEGREES(ATAN(0.373*(LOG(O529/M529)+0.29)))</f>
        <v/>
      </c>
      <c r="W529" s="107">
        <f>17.6+11*LOG(R529)</f>
        <v/>
      </c>
      <c r="X529" s="107">
        <f>IF(N529/100&lt;20, 30,IF(N529/100&lt;40,30+5/20*(N529/100-20),IF(N529/100&lt;120, 35+5/80*(N529/100-40), IF(N529/100&lt;200, 40+5/80*(N529/100-120),45))))</f>
        <v/>
      </c>
    </row>
    <row r="530">
      <c r="A530" t="n">
        <v>10.54</v>
      </c>
      <c r="B530" t="n">
        <v>0.871</v>
      </c>
      <c r="C530" t="n">
        <v>28</v>
      </c>
      <c r="D530" t="n">
        <v>79</v>
      </c>
      <c r="E530" s="102" t="n">
        <v>0.8</v>
      </c>
      <c r="F530" s="102">
        <f>IF(C530=0,1,ABS(C530))</f>
        <v/>
      </c>
      <c r="G530" s="102">
        <f>+B530*1000+D530*(1-E530)</f>
        <v/>
      </c>
      <c r="H530" s="102">
        <f>+A531-A530</f>
        <v/>
      </c>
      <c r="I530" s="102">
        <f>+A530+H530/2</f>
        <v/>
      </c>
      <c r="J530" s="102">
        <f>IF(I530&lt;$B$1,17,19)</f>
        <v/>
      </c>
      <c r="K530" s="102">
        <f>+J530*I530</f>
        <v/>
      </c>
      <c r="L530" s="102">
        <f>IF(I530&lt;$B$1,0,9.81*(I530-$B$1))</f>
        <v/>
      </c>
      <c r="M530" s="105">
        <f>+K530-L530</f>
        <v/>
      </c>
      <c r="N530" s="105">
        <f>AVERAGE(B530:B531)*1000</f>
        <v/>
      </c>
      <c r="O530" s="105">
        <f>AVERAGE(G530:G531)</f>
        <v/>
      </c>
      <c r="P530" s="105">
        <f>AVERAGE(F530:F531)</f>
        <v/>
      </c>
      <c r="Q530" s="105">
        <f>AVERAGE(D530:D531)</f>
        <v/>
      </c>
      <c r="R530" s="106">
        <f>(O530-K530)/M530</f>
        <v/>
      </c>
      <c r="S530" s="105">
        <f>+P530/(O530-K530)*100</f>
        <v/>
      </c>
      <c r="T530" s="105">
        <f>+SQRT((3.47-LOG(R530))^2+(1.22+LOG(S530))^2)</f>
        <v/>
      </c>
      <c r="U530" s="39">
        <f>(IF(T530&lt;1.31, "gravelly sand to dense sand", IF(T530&lt;2.05, "sands", IF(T530&lt;2.6, "sand mixtures", IF(T530&lt;2.95, "silt mixtures", IF(T530&lt;3.6, "clays","organic clay"))))))</f>
        <v/>
      </c>
      <c r="V530" s="107">
        <f>DEGREES(ATAN(0.373*(LOG(O530/M530)+0.29)))</f>
        <v/>
      </c>
      <c r="W530" s="107">
        <f>17.6+11*LOG(R530)</f>
        <v/>
      </c>
      <c r="X530" s="107">
        <f>IF(N530/100&lt;20, 30,IF(N530/100&lt;40,30+5/20*(N530/100-20),IF(N530/100&lt;120, 35+5/80*(N530/100-40), IF(N530/100&lt;200, 40+5/80*(N530/100-120),45))))</f>
        <v/>
      </c>
    </row>
    <row r="531">
      <c r="A531" t="n">
        <v>10.56</v>
      </c>
      <c r="B531" t="n">
        <v>0.8149999999999999</v>
      </c>
      <c r="C531" t="n">
        <v>25</v>
      </c>
      <c r="D531" t="n">
        <v>86</v>
      </c>
      <c r="E531" s="102" t="n">
        <v>0.8</v>
      </c>
      <c r="F531" s="102">
        <f>IF(C531=0,1,ABS(C531))</f>
        <v/>
      </c>
      <c r="G531" s="102">
        <f>+B531*1000+D531*(1-E531)</f>
        <v/>
      </c>
      <c r="H531" s="102">
        <f>+A532-A531</f>
        <v/>
      </c>
      <c r="I531" s="102">
        <f>+A531+H531/2</f>
        <v/>
      </c>
      <c r="J531" s="102">
        <f>IF(I531&lt;$B$1,17,19)</f>
        <v/>
      </c>
      <c r="K531" s="102">
        <f>+J531*I531</f>
        <v/>
      </c>
      <c r="L531" s="102">
        <f>IF(I531&lt;$B$1,0,9.81*(I531-$B$1))</f>
        <v/>
      </c>
      <c r="M531" s="105">
        <f>+K531-L531</f>
        <v/>
      </c>
      <c r="N531" s="105">
        <f>AVERAGE(B531:B532)*1000</f>
        <v/>
      </c>
      <c r="O531" s="105">
        <f>AVERAGE(G531:G532)</f>
        <v/>
      </c>
      <c r="P531" s="105">
        <f>AVERAGE(F531:F532)</f>
        <v/>
      </c>
      <c r="Q531" s="105">
        <f>AVERAGE(D531:D532)</f>
        <v/>
      </c>
      <c r="R531" s="106">
        <f>(O531-K531)/M531</f>
        <v/>
      </c>
      <c r="S531" s="105">
        <f>+P531/(O531-K531)*100</f>
        <v/>
      </c>
      <c r="T531" s="105">
        <f>+SQRT((3.47-LOG(R531))^2+(1.22+LOG(S531))^2)</f>
        <v/>
      </c>
      <c r="U531" s="39">
        <f>(IF(T531&lt;1.31, "gravelly sand to dense sand", IF(T531&lt;2.05, "sands", IF(T531&lt;2.6, "sand mixtures", IF(T531&lt;2.95, "silt mixtures", IF(T531&lt;3.6, "clays","organic clay"))))))</f>
        <v/>
      </c>
      <c r="V531" s="107">
        <f>DEGREES(ATAN(0.373*(LOG(O531/M531)+0.29)))</f>
        <v/>
      </c>
      <c r="W531" s="107">
        <f>17.6+11*LOG(R531)</f>
        <v/>
      </c>
      <c r="X531" s="107">
        <f>IF(N531/100&lt;20, 30,IF(N531/100&lt;40,30+5/20*(N531/100-20),IF(N531/100&lt;120, 35+5/80*(N531/100-40), IF(N531/100&lt;200, 40+5/80*(N531/100-120),45))))</f>
        <v/>
      </c>
    </row>
    <row r="532">
      <c r="A532" t="n">
        <v>10.58</v>
      </c>
      <c r="B532" t="n">
        <v>0.796</v>
      </c>
      <c r="C532" t="n">
        <v>22</v>
      </c>
      <c r="D532" t="n">
        <v>91</v>
      </c>
      <c r="E532" s="102" t="n">
        <v>0.8</v>
      </c>
      <c r="F532" s="102">
        <f>IF(C532=0,1,ABS(C532))</f>
        <v/>
      </c>
      <c r="G532" s="102">
        <f>+B532*1000+D532*(1-E532)</f>
        <v/>
      </c>
      <c r="H532" s="102">
        <f>+A533-A532</f>
        <v/>
      </c>
      <c r="I532" s="102">
        <f>+A532+H532/2</f>
        <v/>
      </c>
      <c r="J532" s="102">
        <f>IF(I532&lt;$B$1,17,19)</f>
        <v/>
      </c>
      <c r="K532" s="102">
        <f>+J532*I532</f>
        <v/>
      </c>
      <c r="L532" s="102">
        <f>IF(I532&lt;$B$1,0,9.81*(I532-$B$1))</f>
        <v/>
      </c>
      <c r="M532" s="105">
        <f>+K532-L532</f>
        <v/>
      </c>
      <c r="N532" s="105">
        <f>AVERAGE(B532:B533)*1000</f>
        <v/>
      </c>
      <c r="O532" s="105">
        <f>AVERAGE(G532:G533)</f>
        <v/>
      </c>
      <c r="P532" s="105">
        <f>AVERAGE(F532:F533)</f>
        <v/>
      </c>
      <c r="Q532" s="105">
        <f>AVERAGE(D532:D533)</f>
        <v/>
      </c>
      <c r="R532" s="106">
        <f>(O532-K532)/M532</f>
        <v/>
      </c>
      <c r="S532" s="105">
        <f>+P532/(O532-K532)*100</f>
        <v/>
      </c>
      <c r="T532" s="105">
        <f>+SQRT((3.47-LOG(R532))^2+(1.22+LOG(S532))^2)</f>
        <v/>
      </c>
      <c r="U532" s="39">
        <f>(IF(T532&lt;1.31, "gravelly sand to dense sand", IF(T532&lt;2.05, "sands", IF(T532&lt;2.6, "sand mixtures", IF(T532&lt;2.95, "silt mixtures", IF(T532&lt;3.6, "clays","organic clay"))))))</f>
        <v/>
      </c>
      <c r="V532" s="107">
        <f>DEGREES(ATAN(0.373*(LOG(O532/M532)+0.29)))</f>
        <v/>
      </c>
      <c r="W532" s="107">
        <f>17.6+11*LOG(R532)</f>
        <v/>
      </c>
      <c r="X532" s="107">
        <f>IF(N532/100&lt;20, 30,IF(N532/100&lt;40,30+5/20*(N532/100-20),IF(N532/100&lt;120, 35+5/80*(N532/100-40), IF(N532/100&lt;200, 40+5/80*(N532/100-120),45))))</f>
        <v/>
      </c>
    </row>
    <row r="533">
      <c r="A533" t="n">
        <v>10.6</v>
      </c>
      <c r="B533" t="n">
        <v>0.834</v>
      </c>
      <c r="C533" t="n">
        <v>19</v>
      </c>
      <c r="D533" t="n">
        <v>98</v>
      </c>
      <c r="E533" s="102" t="n">
        <v>0.8</v>
      </c>
      <c r="F533" s="102">
        <f>IF(C533=0,1,ABS(C533))</f>
        <v/>
      </c>
      <c r="G533" s="102">
        <f>+B533*1000+D533*(1-E533)</f>
        <v/>
      </c>
      <c r="H533" s="102">
        <f>+A534-A533</f>
        <v/>
      </c>
      <c r="I533" s="102">
        <f>+A533+H533/2</f>
        <v/>
      </c>
      <c r="J533" s="102">
        <f>IF(I533&lt;$B$1,17,19)</f>
        <v/>
      </c>
      <c r="K533" s="102">
        <f>+J533*I533</f>
        <v/>
      </c>
      <c r="L533" s="102">
        <f>IF(I533&lt;$B$1,0,9.81*(I533-$B$1))</f>
        <v/>
      </c>
      <c r="M533" s="105">
        <f>+K533-L533</f>
        <v/>
      </c>
      <c r="N533" s="105">
        <f>AVERAGE(B533:B534)*1000</f>
        <v/>
      </c>
      <c r="O533" s="105">
        <f>AVERAGE(G533:G534)</f>
        <v/>
      </c>
      <c r="P533" s="105">
        <f>AVERAGE(F533:F534)</f>
        <v/>
      </c>
      <c r="Q533" s="105">
        <f>AVERAGE(D533:D534)</f>
        <v/>
      </c>
      <c r="R533" s="106">
        <f>(O533-K533)/M533</f>
        <v/>
      </c>
      <c r="S533" s="105">
        <f>+P533/(O533-K533)*100</f>
        <v/>
      </c>
      <c r="T533" s="105">
        <f>+SQRT((3.47-LOG(R533))^2+(1.22+LOG(S533))^2)</f>
        <v/>
      </c>
      <c r="U533" s="39">
        <f>(IF(T533&lt;1.31, "gravelly sand to dense sand", IF(T533&lt;2.05, "sands", IF(T533&lt;2.6, "sand mixtures", IF(T533&lt;2.95, "silt mixtures", IF(T533&lt;3.6, "clays","organic clay"))))))</f>
        <v/>
      </c>
      <c r="V533" s="107">
        <f>DEGREES(ATAN(0.373*(LOG(O533/M533)+0.29)))</f>
        <v/>
      </c>
      <c r="W533" s="107">
        <f>17.6+11*LOG(R533)</f>
        <v/>
      </c>
      <c r="X533" s="107">
        <f>IF(N533/100&lt;20, 30,IF(N533/100&lt;40,30+5/20*(N533/100-20),IF(N533/100&lt;120, 35+5/80*(N533/100-40), IF(N533/100&lt;200, 40+5/80*(N533/100-120),45))))</f>
        <v/>
      </c>
    </row>
    <row r="534">
      <c r="A534" t="n">
        <v>10.62</v>
      </c>
      <c r="B534" t="n">
        <v>0.8149999999999999</v>
      </c>
      <c r="C534" t="n">
        <v>15</v>
      </c>
      <c r="D534" t="n">
        <v>109</v>
      </c>
      <c r="E534" s="102" t="n">
        <v>0.8</v>
      </c>
      <c r="F534" s="102">
        <f>IF(C534=0,1,ABS(C534))</f>
        <v/>
      </c>
      <c r="G534" s="102">
        <f>+B534*1000+D534*(1-E534)</f>
        <v/>
      </c>
      <c r="H534" s="102">
        <f>+A535-A534</f>
        <v/>
      </c>
      <c r="I534" s="102">
        <f>+A534+H534/2</f>
        <v/>
      </c>
      <c r="J534" s="102">
        <f>IF(I534&lt;$B$1,17,19)</f>
        <v/>
      </c>
      <c r="K534" s="102">
        <f>+J534*I534</f>
        <v/>
      </c>
      <c r="L534" s="102">
        <f>IF(I534&lt;$B$1,0,9.81*(I534-$B$1))</f>
        <v/>
      </c>
      <c r="M534" s="105">
        <f>+K534-L534</f>
        <v/>
      </c>
      <c r="N534" s="105">
        <f>AVERAGE(B534:B535)*1000</f>
        <v/>
      </c>
      <c r="O534" s="105">
        <f>AVERAGE(G534:G535)</f>
        <v/>
      </c>
      <c r="P534" s="105">
        <f>AVERAGE(F534:F535)</f>
        <v/>
      </c>
      <c r="Q534" s="105">
        <f>AVERAGE(D534:D535)</f>
        <v/>
      </c>
      <c r="R534" s="106">
        <f>(O534-K534)/M534</f>
        <v/>
      </c>
      <c r="S534" s="105">
        <f>+P534/(O534-K534)*100</f>
        <v/>
      </c>
      <c r="T534" s="105">
        <f>+SQRT((3.47-LOG(R534))^2+(1.22+LOG(S534))^2)</f>
        <v/>
      </c>
      <c r="U534" s="39">
        <f>(IF(T534&lt;1.31, "gravelly sand to dense sand", IF(T534&lt;2.05, "sands", IF(T534&lt;2.6, "sand mixtures", IF(T534&lt;2.95, "silt mixtures", IF(T534&lt;3.6, "clays","organic clay"))))))</f>
        <v/>
      </c>
      <c r="V534" s="107">
        <f>DEGREES(ATAN(0.373*(LOG(O534/M534)+0.29)))</f>
        <v/>
      </c>
      <c r="W534" s="107">
        <f>17.6+11*LOG(R534)</f>
        <v/>
      </c>
      <c r="X534" s="107">
        <f>IF(N534/100&lt;20, 30,IF(N534/100&lt;40,30+5/20*(N534/100-20),IF(N534/100&lt;120, 35+5/80*(N534/100-40), IF(N534/100&lt;200, 40+5/80*(N534/100-120),45))))</f>
        <v/>
      </c>
    </row>
    <row r="535">
      <c r="A535" t="n">
        <v>10.64</v>
      </c>
      <c r="B535" t="n">
        <v>0.89</v>
      </c>
      <c r="C535" t="n">
        <v>14</v>
      </c>
      <c r="D535" t="n">
        <v>114</v>
      </c>
      <c r="E535" s="102" t="n">
        <v>0.8</v>
      </c>
      <c r="F535" s="102">
        <f>IF(C535=0,1,ABS(C535))</f>
        <v/>
      </c>
      <c r="G535" s="102">
        <f>+B535*1000+D535*(1-E535)</f>
        <v/>
      </c>
      <c r="H535" s="102">
        <f>+A536-A535</f>
        <v/>
      </c>
      <c r="I535" s="102">
        <f>+A535+H535/2</f>
        <v/>
      </c>
      <c r="J535" s="102">
        <f>IF(I535&lt;$B$1,17,19)</f>
        <v/>
      </c>
      <c r="K535" s="102">
        <f>+J535*I535</f>
        <v/>
      </c>
      <c r="L535" s="102">
        <f>IF(I535&lt;$B$1,0,9.81*(I535-$B$1))</f>
        <v/>
      </c>
      <c r="M535" s="105">
        <f>+K535-L535</f>
        <v/>
      </c>
      <c r="N535" s="105">
        <f>AVERAGE(B535:B536)*1000</f>
        <v/>
      </c>
      <c r="O535" s="105">
        <f>AVERAGE(G535:G536)</f>
        <v/>
      </c>
      <c r="P535" s="105">
        <f>AVERAGE(F535:F536)</f>
        <v/>
      </c>
      <c r="Q535" s="105">
        <f>AVERAGE(D535:D536)</f>
        <v/>
      </c>
      <c r="R535" s="106">
        <f>(O535-K535)/M535</f>
        <v/>
      </c>
      <c r="S535" s="105">
        <f>+P535/(O535-K535)*100</f>
        <v/>
      </c>
      <c r="T535" s="105">
        <f>+SQRT((3.47-LOG(R535))^2+(1.22+LOG(S535))^2)</f>
        <v/>
      </c>
      <c r="U535" s="39">
        <f>(IF(T535&lt;1.31, "gravelly sand to dense sand", IF(T535&lt;2.05, "sands", IF(T535&lt;2.6, "sand mixtures", IF(T535&lt;2.95, "silt mixtures", IF(T535&lt;3.6, "clays","organic clay"))))))</f>
        <v/>
      </c>
      <c r="V535" s="107">
        <f>DEGREES(ATAN(0.373*(LOG(O535/M535)+0.29)))</f>
        <v/>
      </c>
      <c r="W535" s="107">
        <f>17.6+11*LOG(R535)</f>
        <v/>
      </c>
      <c r="X535" s="107">
        <f>IF(N535/100&lt;20, 30,IF(N535/100&lt;40,30+5/20*(N535/100-20),IF(N535/100&lt;120, 35+5/80*(N535/100-40), IF(N535/100&lt;200, 40+5/80*(N535/100-120),45))))</f>
        <v/>
      </c>
    </row>
    <row r="536">
      <c r="A536" t="n">
        <v>10.66</v>
      </c>
      <c r="B536" t="n">
        <v>1.25</v>
      </c>
      <c r="C536" t="n">
        <v>13</v>
      </c>
      <c r="D536" t="n">
        <v>119</v>
      </c>
      <c r="E536" s="102" t="n">
        <v>0.8</v>
      </c>
      <c r="F536" s="102">
        <f>IF(C536=0,1,ABS(C536))</f>
        <v/>
      </c>
      <c r="G536" s="102">
        <f>+B536*1000+D536*(1-E536)</f>
        <v/>
      </c>
      <c r="H536" s="102">
        <f>+A537-A536</f>
        <v/>
      </c>
      <c r="I536" s="102">
        <f>+A536+H536/2</f>
        <v/>
      </c>
      <c r="J536" s="102">
        <f>IF(I536&lt;$B$1,17,19)</f>
        <v/>
      </c>
      <c r="K536" s="102">
        <f>+J536*I536</f>
        <v/>
      </c>
      <c r="L536" s="102">
        <f>IF(I536&lt;$B$1,0,9.81*(I536-$B$1))</f>
        <v/>
      </c>
      <c r="M536" s="105">
        <f>+K536-L536</f>
        <v/>
      </c>
      <c r="N536" s="105">
        <f>AVERAGE(B536:B537)*1000</f>
        <v/>
      </c>
      <c r="O536" s="105">
        <f>AVERAGE(G536:G537)</f>
        <v/>
      </c>
      <c r="P536" s="105">
        <f>AVERAGE(F536:F537)</f>
        <v/>
      </c>
      <c r="Q536" s="105">
        <f>AVERAGE(D536:D537)</f>
        <v/>
      </c>
      <c r="R536" s="106">
        <f>(O536-K536)/M536</f>
        <v/>
      </c>
      <c r="S536" s="105">
        <f>+P536/(O536-K536)*100</f>
        <v/>
      </c>
      <c r="T536" s="105">
        <f>+SQRT((3.47-LOG(R536))^2+(1.22+LOG(S536))^2)</f>
        <v/>
      </c>
      <c r="U536" s="39">
        <f>(IF(T536&lt;1.31, "gravelly sand to dense sand", IF(T536&lt;2.05, "sands", IF(T536&lt;2.6, "sand mixtures", IF(T536&lt;2.95, "silt mixtures", IF(T536&lt;3.6, "clays","organic clay"))))))</f>
        <v/>
      </c>
      <c r="V536" s="107">
        <f>DEGREES(ATAN(0.373*(LOG(O536/M536)+0.29)))</f>
        <v/>
      </c>
      <c r="W536" s="107">
        <f>17.6+11*LOG(R536)</f>
        <v/>
      </c>
      <c r="X536" s="107">
        <f>IF(N536/100&lt;20, 30,IF(N536/100&lt;40,30+5/20*(N536/100-20),IF(N536/100&lt;120, 35+5/80*(N536/100-40), IF(N536/100&lt;200, 40+5/80*(N536/100-120),45))))</f>
        <v/>
      </c>
    </row>
    <row r="537">
      <c r="A537" t="n">
        <v>10.68</v>
      </c>
      <c r="B537" t="n">
        <v>1.061</v>
      </c>
      <c r="C537" t="n">
        <v>13</v>
      </c>
      <c r="D537" t="n">
        <v>115</v>
      </c>
      <c r="E537" s="102" t="n">
        <v>0.8</v>
      </c>
      <c r="F537" s="102">
        <f>IF(C537=0,1,ABS(C537))</f>
        <v/>
      </c>
      <c r="G537" s="102">
        <f>+B537*1000+D537*(1-E537)</f>
        <v/>
      </c>
      <c r="H537" s="102">
        <f>+A538-A537</f>
        <v/>
      </c>
      <c r="I537" s="102">
        <f>+A537+H537/2</f>
        <v/>
      </c>
      <c r="J537" s="102">
        <f>IF(I537&lt;$B$1,17,19)</f>
        <v/>
      </c>
      <c r="K537" s="102">
        <f>+J537*I537</f>
        <v/>
      </c>
      <c r="L537" s="102">
        <f>IF(I537&lt;$B$1,0,9.81*(I537-$B$1))</f>
        <v/>
      </c>
      <c r="M537" s="105">
        <f>+K537-L537</f>
        <v/>
      </c>
      <c r="N537" s="105">
        <f>AVERAGE(B537:B538)*1000</f>
        <v/>
      </c>
      <c r="O537" s="105">
        <f>AVERAGE(G537:G538)</f>
        <v/>
      </c>
      <c r="P537" s="105">
        <f>AVERAGE(F537:F538)</f>
        <v/>
      </c>
      <c r="Q537" s="105">
        <f>AVERAGE(D537:D538)</f>
        <v/>
      </c>
      <c r="R537" s="106">
        <f>(O537-K537)/M537</f>
        <v/>
      </c>
      <c r="S537" s="105">
        <f>+P537/(O537-K537)*100</f>
        <v/>
      </c>
      <c r="T537" s="105">
        <f>+SQRT((3.47-LOG(R537))^2+(1.22+LOG(S537))^2)</f>
        <v/>
      </c>
      <c r="U537" s="39">
        <f>(IF(T537&lt;1.31, "gravelly sand to dense sand", IF(T537&lt;2.05, "sands", IF(T537&lt;2.6, "sand mixtures", IF(T537&lt;2.95, "silt mixtures", IF(T537&lt;3.6, "clays","organic clay"))))))</f>
        <v/>
      </c>
      <c r="V537" s="107">
        <f>DEGREES(ATAN(0.373*(LOG(O537/M537)+0.29)))</f>
        <v/>
      </c>
      <c r="W537" s="107">
        <f>17.6+11*LOG(R537)</f>
        <v/>
      </c>
      <c r="X537" s="107">
        <f>IF(N537/100&lt;20, 30,IF(N537/100&lt;40,30+5/20*(N537/100-20),IF(N537/100&lt;120, 35+5/80*(N537/100-40), IF(N537/100&lt;200, 40+5/80*(N537/100-120),45))))</f>
        <v/>
      </c>
    </row>
    <row r="538">
      <c r="A538" t="n">
        <v>10.7</v>
      </c>
      <c r="B538" t="n">
        <v>0.796</v>
      </c>
      <c r="C538" t="n">
        <v>20</v>
      </c>
      <c r="D538" t="n">
        <v>114</v>
      </c>
      <c r="E538" s="102" t="n">
        <v>0.8</v>
      </c>
      <c r="F538" s="102">
        <f>IF(C538=0,1,ABS(C538))</f>
        <v/>
      </c>
      <c r="G538" s="102">
        <f>+B538*1000+D538*(1-E538)</f>
        <v/>
      </c>
      <c r="H538" s="102">
        <f>+A539-A538</f>
        <v/>
      </c>
      <c r="I538" s="102">
        <f>+A538+H538/2</f>
        <v/>
      </c>
      <c r="J538" s="102">
        <f>IF(I538&lt;$B$1,17,19)</f>
        <v/>
      </c>
      <c r="K538" s="102">
        <f>+J538*I538</f>
        <v/>
      </c>
      <c r="L538" s="102">
        <f>IF(I538&lt;$B$1,0,9.81*(I538-$B$1))</f>
        <v/>
      </c>
      <c r="M538" s="105">
        <f>+K538-L538</f>
        <v/>
      </c>
      <c r="N538" s="105">
        <f>AVERAGE(B538:B539)*1000</f>
        <v/>
      </c>
      <c r="O538" s="105">
        <f>AVERAGE(G538:G539)</f>
        <v/>
      </c>
      <c r="P538" s="105">
        <f>AVERAGE(F538:F539)</f>
        <v/>
      </c>
      <c r="Q538" s="105">
        <f>AVERAGE(D538:D539)</f>
        <v/>
      </c>
      <c r="R538" s="106">
        <f>(O538-K538)/M538</f>
        <v/>
      </c>
      <c r="S538" s="105">
        <f>+P538/(O538-K538)*100</f>
        <v/>
      </c>
      <c r="T538" s="105">
        <f>+SQRT((3.47-LOG(R538))^2+(1.22+LOG(S538))^2)</f>
        <v/>
      </c>
      <c r="U538" s="39">
        <f>(IF(T538&lt;1.31, "gravelly sand to dense sand", IF(T538&lt;2.05, "sands", IF(T538&lt;2.6, "sand mixtures", IF(T538&lt;2.95, "silt mixtures", IF(T538&lt;3.6, "clays","organic clay"))))))</f>
        <v/>
      </c>
      <c r="V538" s="107">
        <f>DEGREES(ATAN(0.373*(LOG(O538/M538)+0.29)))</f>
        <v/>
      </c>
      <c r="W538" s="107">
        <f>17.6+11*LOG(R538)</f>
        <v/>
      </c>
      <c r="X538" s="107">
        <f>IF(N538/100&lt;20, 30,IF(N538/100&lt;40,30+5/20*(N538/100-20),IF(N538/100&lt;120, 35+5/80*(N538/100-40), IF(N538/100&lt;200, 40+5/80*(N538/100-120),45))))</f>
        <v/>
      </c>
    </row>
    <row r="539">
      <c r="A539" t="n">
        <v>10.72</v>
      </c>
      <c r="B539" t="n">
        <v>0.6820000000000001</v>
      </c>
      <c r="C539" t="n">
        <v>18</v>
      </c>
      <c r="D539" t="n">
        <v>123</v>
      </c>
      <c r="E539" s="102" t="n">
        <v>0.8</v>
      </c>
      <c r="F539" s="102">
        <f>IF(C539=0,1,ABS(C539))</f>
        <v/>
      </c>
      <c r="G539" s="102">
        <f>+B539*1000+D539*(1-E539)</f>
        <v/>
      </c>
      <c r="H539" s="102">
        <f>+A540-A539</f>
        <v/>
      </c>
      <c r="I539" s="102">
        <f>+A539+H539/2</f>
        <v/>
      </c>
      <c r="J539" s="102">
        <f>IF(I539&lt;$B$1,17,19)</f>
        <v/>
      </c>
      <c r="K539" s="102">
        <f>+J539*I539</f>
        <v/>
      </c>
      <c r="L539" s="102">
        <f>IF(I539&lt;$B$1,0,9.81*(I539-$B$1))</f>
        <v/>
      </c>
      <c r="M539" s="105">
        <f>+K539-L539</f>
        <v/>
      </c>
      <c r="N539" s="105">
        <f>AVERAGE(B539:B540)*1000</f>
        <v/>
      </c>
      <c r="O539" s="105">
        <f>AVERAGE(G539:G540)</f>
        <v/>
      </c>
      <c r="P539" s="105">
        <f>AVERAGE(F539:F540)</f>
        <v/>
      </c>
      <c r="Q539" s="105">
        <f>AVERAGE(D539:D540)</f>
        <v/>
      </c>
      <c r="R539" s="106">
        <f>(O539-K539)/M539</f>
        <v/>
      </c>
      <c r="S539" s="105">
        <f>+P539/(O539-K539)*100</f>
        <v/>
      </c>
      <c r="T539" s="105">
        <f>+SQRT((3.47-LOG(R539))^2+(1.22+LOG(S539))^2)</f>
        <v/>
      </c>
      <c r="U539" s="39">
        <f>(IF(T539&lt;1.31, "gravelly sand to dense sand", IF(T539&lt;2.05, "sands", IF(T539&lt;2.6, "sand mixtures", IF(T539&lt;2.95, "silt mixtures", IF(T539&lt;3.6, "clays","organic clay"))))))</f>
        <v/>
      </c>
      <c r="V539" s="107">
        <f>DEGREES(ATAN(0.373*(LOG(O539/M539)+0.29)))</f>
        <v/>
      </c>
      <c r="W539" s="107">
        <f>17.6+11*LOG(R539)</f>
        <v/>
      </c>
      <c r="X539" s="107">
        <f>IF(N539/100&lt;20, 30,IF(N539/100&lt;40,30+5/20*(N539/100-20),IF(N539/100&lt;120, 35+5/80*(N539/100-40), IF(N539/100&lt;200, 40+5/80*(N539/100-120),45))))</f>
        <v/>
      </c>
    </row>
    <row r="540">
      <c r="A540" t="n">
        <v>10.74</v>
      </c>
      <c r="B540" t="n">
        <v>1.137</v>
      </c>
      <c r="C540" t="n">
        <v>17</v>
      </c>
      <c r="D540" t="n">
        <v>136</v>
      </c>
      <c r="E540" s="102" t="n">
        <v>0.8</v>
      </c>
      <c r="F540" s="102">
        <f>IF(C540=0,1,ABS(C540))</f>
        <v/>
      </c>
      <c r="G540" s="102">
        <f>+B540*1000+D540*(1-E540)</f>
        <v/>
      </c>
      <c r="H540" s="102">
        <f>+A541-A540</f>
        <v/>
      </c>
      <c r="I540" s="102">
        <f>+A540+H540/2</f>
        <v/>
      </c>
      <c r="J540" s="102">
        <f>IF(I540&lt;$B$1,17,19)</f>
        <v/>
      </c>
      <c r="K540" s="102">
        <f>+J540*I540</f>
        <v/>
      </c>
      <c r="L540" s="102">
        <f>IF(I540&lt;$B$1,0,9.81*(I540-$B$1))</f>
        <v/>
      </c>
      <c r="M540" s="105">
        <f>+K540-L540</f>
        <v/>
      </c>
      <c r="N540" s="105">
        <f>AVERAGE(B540:B541)*1000</f>
        <v/>
      </c>
      <c r="O540" s="105">
        <f>AVERAGE(G540:G541)</f>
        <v/>
      </c>
      <c r="P540" s="105">
        <f>AVERAGE(F540:F541)</f>
        <v/>
      </c>
      <c r="Q540" s="105">
        <f>AVERAGE(D540:D541)</f>
        <v/>
      </c>
      <c r="R540" s="106">
        <f>(O540-K540)/M540</f>
        <v/>
      </c>
      <c r="S540" s="105">
        <f>+P540/(O540-K540)*100</f>
        <v/>
      </c>
      <c r="T540" s="105">
        <f>+SQRT((3.47-LOG(R540))^2+(1.22+LOG(S540))^2)</f>
        <v/>
      </c>
      <c r="U540" s="39">
        <f>(IF(T540&lt;1.31, "gravelly sand to dense sand", IF(T540&lt;2.05, "sands", IF(T540&lt;2.6, "sand mixtures", IF(T540&lt;2.95, "silt mixtures", IF(T540&lt;3.6, "clays","organic clay"))))))</f>
        <v/>
      </c>
      <c r="V540" s="107">
        <f>DEGREES(ATAN(0.373*(LOG(O540/M540)+0.29)))</f>
        <v/>
      </c>
      <c r="W540" s="107">
        <f>17.6+11*LOG(R540)</f>
        <v/>
      </c>
      <c r="X540" s="107">
        <f>IF(N540/100&lt;20, 30,IF(N540/100&lt;40,30+5/20*(N540/100-20),IF(N540/100&lt;120, 35+5/80*(N540/100-40), IF(N540/100&lt;200, 40+5/80*(N540/100-120),45))))</f>
        <v/>
      </c>
    </row>
    <row r="541">
      <c r="A541" t="n">
        <v>10.76</v>
      </c>
      <c r="B541" t="n">
        <v>1.629</v>
      </c>
      <c r="C541" t="n">
        <v>12</v>
      </c>
      <c r="D541" t="n">
        <v>161</v>
      </c>
      <c r="E541" s="102" t="n">
        <v>0.8</v>
      </c>
      <c r="F541" s="102">
        <f>IF(C541=0,1,ABS(C541))</f>
        <v/>
      </c>
      <c r="G541" s="102">
        <f>+B541*1000+D541*(1-E541)</f>
        <v/>
      </c>
      <c r="H541" s="102">
        <f>+A542-A541</f>
        <v/>
      </c>
      <c r="I541" s="102">
        <f>+A541+H541/2</f>
        <v/>
      </c>
      <c r="J541" s="102">
        <f>IF(I541&lt;$B$1,17,19)</f>
        <v/>
      </c>
      <c r="K541" s="102">
        <f>+J541*I541</f>
        <v/>
      </c>
      <c r="L541" s="102">
        <f>IF(I541&lt;$B$1,0,9.81*(I541-$B$1))</f>
        <v/>
      </c>
      <c r="M541" s="105">
        <f>+K541-L541</f>
        <v/>
      </c>
      <c r="N541" s="105">
        <f>AVERAGE(B541:B542)*1000</f>
        <v/>
      </c>
      <c r="O541" s="105">
        <f>AVERAGE(G541:G542)</f>
        <v/>
      </c>
      <c r="P541" s="105">
        <f>AVERAGE(F541:F542)</f>
        <v/>
      </c>
      <c r="Q541" s="105">
        <f>AVERAGE(D541:D542)</f>
        <v/>
      </c>
      <c r="R541" s="106">
        <f>(O541-K541)/M541</f>
        <v/>
      </c>
      <c r="S541" s="105">
        <f>+P541/(O541-K541)*100</f>
        <v/>
      </c>
      <c r="T541" s="105">
        <f>+SQRT((3.47-LOG(R541))^2+(1.22+LOG(S541))^2)</f>
        <v/>
      </c>
      <c r="U541" s="39">
        <f>(IF(T541&lt;1.31, "gravelly sand to dense sand", IF(T541&lt;2.05, "sands", IF(T541&lt;2.6, "sand mixtures", IF(T541&lt;2.95, "silt mixtures", IF(T541&lt;3.6, "clays","organic clay"))))))</f>
        <v/>
      </c>
      <c r="V541" s="107">
        <f>DEGREES(ATAN(0.373*(LOG(O541/M541)+0.29)))</f>
        <v/>
      </c>
      <c r="W541" s="107">
        <f>17.6+11*LOG(R541)</f>
        <v/>
      </c>
      <c r="X541" s="107">
        <f>IF(N541/100&lt;20, 30,IF(N541/100&lt;40,30+5/20*(N541/100-20),IF(N541/100&lt;120, 35+5/80*(N541/100-40), IF(N541/100&lt;200, 40+5/80*(N541/100-120),45))))</f>
        <v/>
      </c>
    </row>
    <row r="542">
      <c r="A542" t="n">
        <v>10.78</v>
      </c>
      <c r="B542" t="n">
        <v>1.838</v>
      </c>
      <c r="C542" t="n">
        <v>7</v>
      </c>
      <c r="D542" t="n">
        <v>128</v>
      </c>
      <c r="E542" s="102" t="n">
        <v>0.8</v>
      </c>
      <c r="F542" s="102">
        <f>IF(C542=0,1,ABS(C542))</f>
        <v/>
      </c>
      <c r="G542" s="102">
        <f>+B542*1000+D542*(1-E542)</f>
        <v/>
      </c>
      <c r="H542" s="102">
        <f>+A543-A542</f>
        <v/>
      </c>
      <c r="I542" s="102">
        <f>+A542+H542/2</f>
        <v/>
      </c>
      <c r="J542" s="102">
        <f>IF(I542&lt;$B$1,17,19)</f>
        <v/>
      </c>
      <c r="K542" s="102">
        <f>+J542*I542</f>
        <v/>
      </c>
      <c r="L542" s="102">
        <f>IF(I542&lt;$B$1,0,9.81*(I542-$B$1))</f>
        <v/>
      </c>
      <c r="M542" s="105">
        <f>+K542-L542</f>
        <v/>
      </c>
      <c r="N542" s="105">
        <f>AVERAGE(B542:B543)*1000</f>
        <v/>
      </c>
      <c r="O542" s="105">
        <f>AVERAGE(G542:G543)</f>
        <v/>
      </c>
      <c r="P542" s="105">
        <f>AVERAGE(F542:F543)</f>
        <v/>
      </c>
      <c r="Q542" s="105">
        <f>AVERAGE(D542:D543)</f>
        <v/>
      </c>
      <c r="R542" s="106">
        <f>(O542-K542)/M542</f>
        <v/>
      </c>
      <c r="S542" s="105">
        <f>+P542/(O542-K542)*100</f>
        <v/>
      </c>
      <c r="T542" s="105">
        <f>+SQRT((3.47-LOG(R542))^2+(1.22+LOG(S542))^2)</f>
        <v/>
      </c>
      <c r="U542" s="39">
        <f>(IF(T542&lt;1.31, "gravelly sand to dense sand", IF(T542&lt;2.05, "sands", IF(T542&lt;2.6, "sand mixtures", IF(T542&lt;2.95, "silt mixtures", IF(T542&lt;3.6, "clays","organic clay"))))))</f>
        <v/>
      </c>
      <c r="V542" s="107">
        <f>DEGREES(ATAN(0.373*(LOG(O542/M542)+0.29)))</f>
        <v/>
      </c>
      <c r="W542" s="107">
        <f>17.6+11*LOG(R542)</f>
        <v/>
      </c>
      <c r="X542" s="107">
        <f>IF(N542/100&lt;20, 30,IF(N542/100&lt;40,30+5/20*(N542/100-20),IF(N542/100&lt;120, 35+5/80*(N542/100-40), IF(N542/100&lt;200, 40+5/80*(N542/100-120),45))))</f>
        <v/>
      </c>
    </row>
    <row r="543">
      <c r="A543" t="n">
        <v>10.8</v>
      </c>
      <c r="B543" t="n">
        <v>1.629</v>
      </c>
      <c r="C543" t="n">
        <v>11</v>
      </c>
      <c r="D543" t="n">
        <v>103</v>
      </c>
      <c r="E543" s="102" t="n">
        <v>0.8</v>
      </c>
      <c r="F543" s="102">
        <f>IF(C543=0,1,ABS(C543))</f>
        <v/>
      </c>
      <c r="G543" s="102">
        <f>+B543*1000+D543*(1-E543)</f>
        <v/>
      </c>
      <c r="H543" s="102">
        <f>+A544-A543</f>
        <v/>
      </c>
      <c r="I543" s="102">
        <f>+A543+H543/2</f>
        <v/>
      </c>
      <c r="J543" s="102">
        <f>IF(I543&lt;$B$1,17,19)</f>
        <v/>
      </c>
      <c r="K543" s="102">
        <f>+J543*I543</f>
        <v/>
      </c>
      <c r="L543" s="102">
        <f>IF(I543&lt;$B$1,0,9.81*(I543-$B$1))</f>
        <v/>
      </c>
      <c r="M543" s="105">
        <f>+K543-L543</f>
        <v/>
      </c>
      <c r="N543" s="105">
        <f>AVERAGE(B543:B544)*1000</f>
        <v/>
      </c>
      <c r="O543" s="105">
        <f>AVERAGE(G543:G544)</f>
        <v/>
      </c>
      <c r="P543" s="105">
        <f>AVERAGE(F543:F544)</f>
        <v/>
      </c>
      <c r="Q543" s="105">
        <f>AVERAGE(D543:D544)</f>
        <v/>
      </c>
      <c r="R543" s="106">
        <f>(O543-K543)/M543</f>
        <v/>
      </c>
      <c r="S543" s="105">
        <f>+P543/(O543-K543)*100</f>
        <v/>
      </c>
      <c r="T543" s="105">
        <f>+SQRT((3.47-LOG(R543))^2+(1.22+LOG(S543))^2)</f>
        <v/>
      </c>
      <c r="U543" s="39">
        <f>(IF(T543&lt;1.31, "gravelly sand to dense sand", IF(T543&lt;2.05, "sands", IF(T543&lt;2.6, "sand mixtures", IF(T543&lt;2.95, "silt mixtures", IF(T543&lt;3.6, "clays","organic clay"))))))</f>
        <v/>
      </c>
      <c r="V543" s="107">
        <f>DEGREES(ATAN(0.373*(LOG(O543/M543)+0.29)))</f>
        <v/>
      </c>
      <c r="W543" s="107">
        <f>17.6+11*LOG(R543)</f>
        <v/>
      </c>
      <c r="X543" s="107">
        <f>IF(N543/100&lt;20, 30,IF(N543/100&lt;40,30+5/20*(N543/100-20),IF(N543/100&lt;120, 35+5/80*(N543/100-40), IF(N543/100&lt;200, 40+5/80*(N543/100-120),45))))</f>
        <v/>
      </c>
    </row>
    <row r="544">
      <c r="A544" t="n">
        <v>10.82</v>
      </c>
      <c r="B544" t="n">
        <v>2.008</v>
      </c>
      <c r="C544" t="n">
        <v>21</v>
      </c>
      <c r="D544" t="n">
        <v>99</v>
      </c>
      <c r="E544" s="102" t="n">
        <v>0.8</v>
      </c>
      <c r="F544" s="102">
        <f>IF(C544=0,1,ABS(C544))</f>
        <v/>
      </c>
      <c r="G544" s="102">
        <f>+B544*1000+D544*(1-E544)</f>
        <v/>
      </c>
      <c r="H544" s="102">
        <f>+A545-A544</f>
        <v/>
      </c>
      <c r="I544" s="102">
        <f>+A544+H544/2</f>
        <v/>
      </c>
      <c r="J544" s="102">
        <f>IF(I544&lt;$B$1,17,19)</f>
        <v/>
      </c>
      <c r="K544" s="102">
        <f>+J544*I544</f>
        <v/>
      </c>
      <c r="L544" s="102">
        <f>IF(I544&lt;$B$1,0,9.81*(I544-$B$1))</f>
        <v/>
      </c>
      <c r="M544" s="105">
        <f>+K544-L544</f>
        <v/>
      </c>
      <c r="N544" s="105">
        <f>AVERAGE(B544:B545)*1000</f>
        <v/>
      </c>
      <c r="O544" s="105">
        <f>AVERAGE(G544:G545)</f>
        <v/>
      </c>
      <c r="P544" s="105">
        <f>AVERAGE(F544:F545)</f>
        <v/>
      </c>
      <c r="Q544" s="105">
        <f>AVERAGE(D544:D545)</f>
        <v/>
      </c>
      <c r="R544" s="106">
        <f>(O544-K544)/M544</f>
        <v/>
      </c>
      <c r="S544" s="105">
        <f>+P544/(O544-K544)*100</f>
        <v/>
      </c>
      <c r="T544" s="105">
        <f>+SQRT((3.47-LOG(R544))^2+(1.22+LOG(S544))^2)</f>
        <v/>
      </c>
      <c r="U544" s="39">
        <f>(IF(T544&lt;1.31, "gravelly sand to dense sand", IF(T544&lt;2.05, "sands", IF(T544&lt;2.6, "sand mixtures", IF(T544&lt;2.95, "silt mixtures", IF(T544&lt;3.6, "clays","organic clay"))))))</f>
        <v/>
      </c>
      <c r="V544" s="107">
        <f>DEGREES(ATAN(0.373*(LOG(O544/M544)+0.29)))</f>
        <v/>
      </c>
      <c r="W544" s="107">
        <f>17.6+11*LOG(R544)</f>
        <v/>
      </c>
      <c r="X544" s="107">
        <f>IF(N544/100&lt;20, 30,IF(N544/100&lt;40,30+5/20*(N544/100-20),IF(N544/100&lt;120, 35+5/80*(N544/100-40), IF(N544/100&lt;200, 40+5/80*(N544/100-120),45))))</f>
        <v/>
      </c>
    </row>
    <row r="545">
      <c r="A545" t="n">
        <v>10.84</v>
      </c>
      <c r="B545" t="n">
        <v>2.254</v>
      </c>
      <c r="C545" t="n">
        <v>15</v>
      </c>
      <c r="D545" t="n">
        <v>91</v>
      </c>
      <c r="E545" s="102" t="n">
        <v>0.8</v>
      </c>
      <c r="F545" s="102">
        <f>IF(C545=0,1,ABS(C545))</f>
        <v/>
      </c>
      <c r="G545" s="102">
        <f>+B545*1000+D545*(1-E545)</f>
        <v/>
      </c>
      <c r="H545" s="102">
        <f>+A546-A545</f>
        <v/>
      </c>
      <c r="I545" s="102">
        <f>+A545+H545/2</f>
        <v/>
      </c>
      <c r="J545" s="102">
        <f>IF(I545&lt;$B$1,17,19)</f>
        <v/>
      </c>
      <c r="K545" s="102">
        <f>+J545*I545</f>
        <v/>
      </c>
      <c r="L545" s="102">
        <f>IF(I545&lt;$B$1,0,9.81*(I545-$B$1))</f>
        <v/>
      </c>
      <c r="M545" s="105">
        <f>+K545-L545</f>
        <v/>
      </c>
      <c r="N545" s="105">
        <f>AVERAGE(B545:B546)*1000</f>
        <v/>
      </c>
      <c r="O545" s="105">
        <f>AVERAGE(G545:G546)</f>
        <v/>
      </c>
      <c r="P545" s="105">
        <f>AVERAGE(F545:F546)</f>
        <v/>
      </c>
      <c r="Q545" s="105">
        <f>AVERAGE(D545:D546)</f>
        <v/>
      </c>
      <c r="R545" s="106">
        <f>(O545-K545)/M545</f>
        <v/>
      </c>
      <c r="S545" s="105">
        <f>+P545/(O545-K545)*100</f>
        <v/>
      </c>
      <c r="T545" s="105">
        <f>+SQRT((3.47-LOG(R545))^2+(1.22+LOG(S545))^2)</f>
        <v/>
      </c>
      <c r="U545" s="39">
        <f>(IF(T545&lt;1.31, "gravelly sand to dense sand", IF(T545&lt;2.05, "sands", IF(T545&lt;2.6, "sand mixtures", IF(T545&lt;2.95, "silt mixtures", IF(T545&lt;3.6, "clays","organic clay"))))))</f>
        <v/>
      </c>
      <c r="V545" s="107">
        <f>DEGREES(ATAN(0.373*(LOG(O545/M545)+0.29)))</f>
        <v/>
      </c>
      <c r="W545" s="107">
        <f>17.6+11*LOG(R545)</f>
        <v/>
      </c>
      <c r="X545" s="107">
        <f>IF(N545/100&lt;20, 30,IF(N545/100&lt;40,30+5/20*(N545/100-20),IF(N545/100&lt;120, 35+5/80*(N545/100-40), IF(N545/100&lt;200, 40+5/80*(N545/100-120),45))))</f>
        <v/>
      </c>
    </row>
    <row r="546">
      <c r="A546" t="n">
        <v>10.86</v>
      </c>
      <c r="B546" t="n">
        <v>1.781</v>
      </c>
      <c r="C546" t="n">
        <v>14</v>
      </c>
      <c r="D546" t="n">
        <v>86</v>
      </c>
      <c r="E546" s="102" t="n">
        <v>0.8</v>
      </c>
      <c r="F546" s="102">
        <f>IF(C546=0,1,ABS(C546))</f>
        <v/>
      </c>
      <c r="G546" s="102">
        <f>+B546*1000+D546*(1-E546)</f>
        <v/>
      </c>
      <c r="H546" s="102">
        <f>+A547-A546</f>
        <v/>
      </c>
      <c r="I546" s="102">
        <f>+A546+H546/2</f>
        <v/>
      </c>
      <c r="J546" s="102">
        <f>IF(I546&lt;$B$1,17,19)</f>
        <v/>
      </c>
      <c r="K546" s="102">
        <f>+J546*I546</f>
        <v/>
      </c>
      <c r="L546" s="102">
        <f>IF(I546&lt;$B$1,0,9.81*(I546-$B$1))</f>
        <v/>
      </c>
      <c r="M546" s="105">
        <f>+K546-L546</f>
        <v/>
      </c>
      <c r="N546" s="105">
        <f>AVERAGE(B546:B547)*1000</f>
        <v/>
      </c>
      <c r="O546" s="105">
        <f>AVERAGE(G546:G547)</f>
        <v/>
      </c>
      <c r="P546" s="105">
        <f>AVERAGE(F546:F547)</f>
        <v/>
      </c>
      <c r="Q546" s="105">
        <f>AVERAGE(D546:D547)</f>
        <v/>
      </c>
      <c r="R546" s="106">
        <f>(O546-K546)/M546</f>
        <v/>
      </c>
      <c r="S546" s="105">
        <f>+P546/(O546-K546)*100</f>
        <v/>
      </c>
      <c r="T546" s="105">
        <f>+SQRT((3.47-LOG(R546))^2+(1.22+LOG(S546))^2)</f>
        <v/>
      </c>
      <c r="U546" s="39">
        <f>(IF(T546&lt;1.31, "gravelly sand to dense sand", IF(T546&lt;2.05, "sands", IF(T546&lt;2.6, "sand mixtures", IF(T546&lt;2.95, "silt mixtures", IF(T546&lt;3.6, "clays","organic clay"))))))</f>
        <v/>
      </c>
      <c r="V546" s="107">
        <f>DEGREES(ATAN(0.373*(LOG(O546/M546)+0.29)))</f>
        <v/>
      </c>
      <c r="W546" s="107">
        <f>17.6+11*LOG(R546)</f>
        <v/>
      </c>
      <c r="X546" s="107">
        <f>IF(N546/100&lt;20, 30,IF(N546/100&lt;40,30+5/20*(N546/100-20),IF(N546/100&lt;120, 35+5/80*(N546/100-40), IF(N546/100&lt;200, 40+5/80*(N546/100-120),45))))</f>
        <v/>
      </c>
    </row>
    <row r="547">
      <c r="A547" t="n">
        <v>10.88</v>
      </c>
      <c r="B547" t="n">
        <v>1.686</v>
      </c>
      <c r="C547" t="n">
        <v>18</v>
      </c>
      <c r="D547" t="n">
        <v>86</v>
      </c>
      <c r="E547" s="102" t="n">
        <v>0.8</v>
      </c>
      <c r="F547" s="102">
        <f>IF(C547=0,1,ABS(C547))</f>
        <v/>
      </c>
      <c r="G547" s="102">
        <f>+B547*1000+D547*(1-E547)</f>
        <v/>
      </c>
      <c r="H547" s="102">
        <f>+A548-A547</f>
        <v/>
      </c>
      <c r="I547" s="102">
        <f>+A547+H547/2</f>
        <v/>
      </c>
      <c r="J547" s="102">
        <f>IF(I547&lt;$B$1,17,19)</f>
        <v/>
      </c>
      <c r="K547" s="102">
        <f>+J547*I547</f>
        <v/>
      </c>
      <c r="L547" s="102">
        <f>IF(I547&lt;$B$1,0,9.81*(I547-$B$1))</f>
        <v/>
      </c>
      <c r="M547" s="105">
        <f>+K547-L547</f>
        <v/>
      </c>
      <c r="N547" s="105">
        <f>AVERAGE(B547:B548)*1000</f>
        <v/>
      </c>
      <c r="O547" s="105">
        <f>AVERAGE(G547:G548)</f>
        <v/>
      </c>
      <c r="P547" s="105">
        <f>AVERAGE(F547:F548)</f>
        <v/>
      </c>
      <c r="Q547" s="105">
        <f>AVERAGE(D547:D548)</f>
        <v/>
      </c>
      <c r="R547" s="106">
        <f>(O547-K547)/M547</f>
        <v/>
      </c>
      <c r="S547" s="105">
        <f>+P547/(O547-K547)*100</f>
        <v/>
      </c>
      <c r="T547" s="105">
        <f>+SQRT((3.47-LOG(R547))^2+(1.22+LOG(S547))^2)</f>
        <v/>
      </c>
      <c r="U547" s="39">
        <f>(IF(T547&lt;1.31, "gravelly sand to dense sand", IF(T547&lt;2.05, "sands", IF(T547&lt;2.6, "sand mixtures", IF(T547&lt;2.95, "silt mixtures", IF(T547&lt;3.6, "clays","organic clay"))))))</f>
        <v/>
      </c>
      <c r="V547" s="107">
        <f>DEGREES(ATAN(0.373*(LOG(O547/M547)+0.29)))</f>
        <v/>
      </c>
      <c r="W547" s="107">
        <f>17.6+11*LOG(R547)</f>
        <v/>
      </c>
      <c r="X547" s="107">
        <f>IF(N547/100&lt;20, 30,IF(N547/100&lt;40,30+5/20*(N547/100-20),IF(N547/100&lt;120, 35+5/80*(N547/100-40), IF(N547/100&lt;200, 40+5/80*(N547/100-120),45))))</f>
        <v/>
      </c>
    </row>
    <row r="548">
      <c r="A548" t="n">
        <v>10.9</v>
      </c>
      <c r="B548" t="n">
        <v>1.762</v>
      </c>
      <c r="C548" t="n">
        <v>24</v>
      </c>
      <c r="D548" t="n">
        <v>95</v>
      </c>
      <c r="E548" s="102" t="n">
        <v>0.8</v>
      </c>
      <c r="F548" s="102">
        <f>IF(C548=0,1,ABS(C548))</f>
        <v/>
      </c>
      <c r="G548" s="102">
        <f>+B548*1000+D548*(1-E548)</f>
        <v/>
      </c>
      <c r="H548" s="102">
        <f>+A549-A548</f>
        <v/>
      </c>
      <c r="I548" s="102">
        <f>+A548+H548/2</f>
        <v/>
      </c>
      <c r="J548" s="102">
        <f>IF(I548&lt;$B$1,17,19)</f>
        <v/>
      </c>
      <c r="K548" s="102">
        <f>+J548*I548</f>
        <v/>
      </c>
      <c r="L548" s="102">
        <f>IF(I548&lt;$B$1,0,9.81*(I548-$B$1))</f>
        <v/>
      </c>
      <c r="M548" s="105">
        <f>+K548-L548</f>
        <v/>
      </c>
      <c r="N548" s="105">
        <f>AVERAGE(B548:B549)*1000</f>
        <v/>
      </c>
      <c r="O548" s="105">
        <f>AVERAGE(G548:G549)</f>
        <v/>
      </c>
      <c r="P548" s="105">
        <f>AVERAGE(F548:F549)</f>
        <v/>
      </c>
      <c r="Q548" s="105">
        <f>AVERAGE(D548:D549)</f>
        <v/>
      </c>
      <c r="R548" s="106">
        <f>(O548-K548)/M548</f>
        <v/>
      </c>
      <c r="S548" s="105">
        <f>+P548/(O548-K548)*100</f>
        <v/>
      </c>
      <c r="T548" s="105">
        <f>+SQRT((3.47-LOG(R548))^2+(1.22+LOG(S548))^2)</f>
        <v/>
      </c>
      <c r="U548" s="39">
        <f>(IF(T548&lt;1.31, "gravelly sand to dense sand", IF(T548&lt;2.05, "sands", IF(T548&lt;2.6, "sand mixtures", IF(T548&lt;2.95, "silt mixtures", IF(T548&lt;3.6, "clays","organic clay"))))))</f>
        <v/>
      </c>
      <c r="V548" s="107">
        <f>DEGREES(ATAN(0.373*(LOG(O548/M548)+0.29)))</f>
        <v/>
      </c>
      <c r="W548" s="107">
        <f>17.6+11*LOG(R548)</f>
        <v/>
      </c>
      <c r="X548" s="107">
        <f>IF(N548/100&lt;20, 30,IF(N548/100&lt;40,30+5/20*(N548/100-20),IF(N548/100&lt;120, 35+5/80*(N548/100-40), IF(N548/100&lt;200, 40+5/80*(N548/100-120),45))))</f>
        <v/>
      </c>
    </row>
    <row r="549">
      <c r="A549" t="n">
        <v>10.92</v>
      </c>
      <c r="B549" t="n">
        <v>6.195</v>
      </c>
      <c r="C549" t="n">
        <v>29</v>
      </c>
      <c r="D549" t="n">
        <v>109</v>
      </c>
      <c r="E549" s="102" t="n">
        <v>0.8</v>
      </c>
      <c r="F549" s="102">
        <f>IF(C549=0,1,ABS(C549))</f>
        <v/>
      </c>
      <c r="G549" s="102">
        <f>+B549*1000+D549*(1-E549)</f>
        <v/>
      </c>
      <c r="H549" s="102">
        <f>+A550-A549</f>
        <v/>
      </c>
      <c r="I549" s="102">
        <f>+A549+H549/2</f>
        <v/>
      </c>
      <c r="J549" s="102">
        <f>IF(I549&lt;$B$1,17,19)</f>
        <v/>
      </c>
      <c r="K549" s="102">
        <f>+J549*I549</f>
        <v/>
      </c>
      <c r="L549" s="102">
        <f>IF(I549&lt;$B$1,0,9.81*(I549-$B$1))</f>
        <v/>
      </c>
      <c r="M549" s="105">
        <f>+K549-L549</f>
        <v/>
      </c>
      <c r="N549" s="105">
        <f>AVERAGE(B549:B550)*1000</f>
        <v/>
      </c>
      <c r="O549" s="105">
        <f>AVERAGE(G549:G550)</f>
        <v/>
      </c>
      <c r="P549" s="105">
        <f>AVERAGE(F549:F550)</f>
        <v/>
      </c>
      <c r="Q549" s="105">
        <f>AVERAGE(D549:D550)</f>
        <v/>
      </c>
      <c r="R549" s="106">
        <f>(O549-K549)/M549</f>
        <v/>
      </c>
      <c r="S549" s="105">
        <f>+P549/(O549-K549)*100</f>
        <v/>
      </c>
      <c r="T549" s="105">
        <f>+SQRT((3.47-LOG(R549))^2+(1.22+LOG(S549))^2)</f>
        <v/>
      </c>
      <c r="U549" s="39">
        <f>(IF(T549&lt;1.31, "gravelly sand to dense sand", IF(T549&lt;2.05, "sands", IF(T549&lt;2.6, "sand mixtures", IF(T549&lt;2.95, "silt mixtures", IF(T549&lt;3.6, "clays","organic clay"))))))</f>
        <v/>
      </c>
      <c r="V549" s="107">
        <f>DEGREES(ATAN(0.373*(LOG(O549/M549)+0.29)))</f>
        <v/>
      </c>
      <c r="W549" s="107">
        <f>17.6+11*LOG(R549)</f>
        <v/>
      </c>
      <c r="X549" s="107">
        <f>IF(N549/100&lt;20, 30,IF(N549/100&lt;40,30+5/20*(N549/100-20),IF(N549/100&lt;120, 35+5/80*(N549/100-40), IF(N549/100&lt;200, 40+5/80*(N549/100-120),45))))</f>
        <v/>
      </c>
    </row>
    <row r="550">
      <c r="A550" t="n">
        <v>10.94</v>
      </c>
      <c r="B550" t="n">
        <v>7.54</v>
      </c>
      <c r="C550" t="n">
        <v>24</v>
      </c>
      <c r="D550" t="n">
        <v>110</v>
      </c>
      <c r="E550" s="102" t="n">
        <v>0.8</v>
      </c>
      <c r="F550" s="102">
        <f>IF(C550=0,1,ABS(C550))</f>
        <v/>
      </c>
      <c r="G550" s="102">
        <f>+B550*1000+D550*(1-E550)</f>
        <v/>
      </c>
      <c r="H550" s="102">
        <f>+A551-A550</f>
        <v/>
      </c>
      <c r="I550" s="102">
        <f>+A550+H550/2</f>
        <v/>
      </c>
      <c r="J550" s="102">
        <f>IF(I550&lt;$B$1,17,19)</f>
        <v/>
      </c>
      <c r="K550" s="102">
        <f>+J550*I550</f>
        <v/>
      </c>
      <c r="L550" s="102">
        <f>IF(I550&lt;$B$1,0,9.81*(I550-$B$1))</f>
        <v/>
      </c>
      <c r="M550" s="105">
        <f>+K550-L550</f>
        <v/>
      </c>
      <c r="N550" s="105">
        <f>AVERAGE(B550:B551)*1000</f>
        <v/>
      </c>
      <c r="O550" s="105">
        <f>AVERAGE(G550:G551)</f>
        <v/>
      </c>
      <c r="P550" s="105">
        <f>AVERAGE(F550:F551)</f>
        <v/>
      </c>
      <c r="Q550" s="105">
        <f>AVERAGE(D550:D551)</f>
        <v/>
      </c>
      <c r="R550" s="106">
        <f>(O550-K550)/M550</f>
        <v/>
      </c>
      <c r="S550" s="105">
        <f>+P550/(O550-K550)*100</f>
        <v/>
      </c>
      <c r="T550" s="105">
        <f>+SQRT((3.47-LOG(R550))^2+(1.22+LOG(S550))^2)</f>
        <v/>
      </c>
      <c r="U550" s="39">
        <f>(IF(T550&lt;1.31, "gravelly sand to dense sand", IF(T550&lt;2.05, "sands", IF(T550&lt;2.6, "sand mixtures", IF(T550&lt;2.95, "silt mixtures", IF(T550&lt;3.6, "clays","organic clay"))))))</f>
        <v/>
      </c>
      <c r="V550" s="107">
        <f>DEGREES(ATAN(0.373*(LOG(O550/M550)+0.29)))</f>
        <v/>
      </c>
      <c r="W550" s="107">
        <f>17.6+11*LOG(R550)</f>
        <v/>
      </c>
      <c r="X550" s="107">
        <f>IF(N550/100&lt;20, 30,IF(N550/100&lt;40,30+5/20*(N550/100-20),IF(N550/100&lt;120, 35+5/80*(N550/100-40), IF(N550/100&lt;200, 40+5/80*(N550/100-120),45))))</f>
        <v/>
      </c>
    </row>
    <row r="551">
      <c r="A551" t="n">
        <v>10.96</v>
      </c>
      <c r="B551" t="n">
        <v>8.316000000000001</v>
      </c>
      <c r="C551" t="n">
        <v>31</v>
      </c>
      <c r="D551" t="n">
        <v>96</v>
      </c>
      <c r="E551" s="102" t="n">
        <v>0.8</v>
      </c>
      <c r="F551" s="102">
        <f>IF(C551=0,1,ABS(C551))</f>
        <v/>
      </c>
      <c r="G551" s="102">
        <f>+B551*1000+D551*(1-E551)</f>
        <v/>
      </c>
      <c r="H551" s="102">
        <f>+A552-A551</f>
        <v/>
      </c>
      <c r="I551" s="102">
        <f>+A551+H551/2</f>
        <v/>
      </c>
      <c r="J551" s="102">
        <f>IF(I551&lt;$B$1,17,19)</f>
        <v/>
      </c>
      <c r="K551" s="102">
        <f>+J551*I551</f>
        <v/>
      </c>
      <c r="L551" s="102">
        <f>IF(I551&lt;$B$1,0,9.81*(I551-$B$1))</f>
        <v/>
      </c>
      <c r="M551" s="105">
        <f>+K551-L551</f>
        <v/>
      </c>
      <c r="N551" s="105">
        <f>AVERAGE(B551:B552)*1000</f>
        <v/>
      </c>
      <c r="O551" s="105">
        <f>AVERAGE(G551:G552)</f>
        <v/>
      </c>
      <c r="P551" s="105">
        <f>AVERAGE(F551:F552)</f>
        <v/>
      </c>
      <c r="Q551" s="105">
        <f>AVERAGE(D551:D552)</f>
        <v/>
      </c>
      <c r="R551" s="106">
        <f>(O551-K551)/M551</f>
        <v/>
      </c>
      <c r="S551" s="105">
        <f>+P551/(O551-K551)*100</f>
        <v/>
      </c>
      <c r="T551" s="105">
        <f>+SQRT((3.47-LOG(R551))^2+(1.22+LOG(S551))^2)</f>
        <v/>
      </c>
      <c r="U551" s="39">
        <f>(IF(T551&lt;1.31, "gravelly sand to dense sand", IF(T551&lt;2.05, "sands", IF(T551&lt;2.6, "sand mixtures", IF(T551&lt;2.95, "silt mixtures", IF(T551&lt;3.6, "clays","organic clay"))))))</f>
        <v/>
      </c>
      <c r="V551" s="107">
        <f>DEGREES(ATAN(0.373*(LOG(O551/M551)+0.29)))</f>
        <v/>
      </c>
      <c r="W551" s="107">
        <f>17.6+11*LOG(R551)</f>
        <v/>
      </c>
      <c r="X551" s="107">
        <f>IF(N551/100&lt;20, 30,IF(N551/100&lt;40,30+5/20*(N551/100-20),IF(N551/100&lt;120, 35+5/80*(N551/100-40), IF(N551/100&lt;200, 40+5/80*(N551/100-120),45))))</f>
        <v/>
      </c>
    </row>
    <row r="552">
      <c r="A552" t="n">
        <v>10.98</v>
      </c>
      <c r="B552" t="n">
        <v>8.601000000000001</v>
      </c>
      <c r="C552" t="n">
        <v>24</v>
      </c>
      <c r="D552" t="n">
        <v>97</v>
      </c>
      <c r="E552" s="102" t="n">
        <v>0.8</v>
      </c>
      <c r="F552" s="102">
        <f>IF(C552=0,1,ABS(C552))</f>
        <v/>
      </c>
      <c r="G552" s="102">
        <f>+B552*1000+D552*(1-E552)</f>
        <v/>
      </c>
      <c r="H552" s="102">
        <f>+A553-A552</f>
        <v/>
      </c>
      <c r="I552" s="102">
        <f>+A552+H552/2</f>
        <v/>
      </c>
      <c r="J552" s="102">
        <f>IF(I552&lt;$B$1,17,19)</f>
        <v/>
      </c>
      <c r="K552" s="102">
        <f>+J552*I552</f>
        <v/>
      </c>
      <c r="L552" s="102">
        <f>IF(I552&lt;$B$1,0,9.81*(I552-$B$1))</f>
        <v/>
      </c>
      <c r="M552" s="105">
        <f>+K552-L552</f>
        <v/>
      </c>
      <c r="N552" s="105">
        <f>AVERAGE(B552:B553)*1000</f>
        <v/>
      </c>
      <c r="O552" s="105">
        <f>AVERAGE(G552:G553)</f>
        <v/>
      </c>
      <c r="P552" s="105">
        <f>AVERAGE(F552:F553)</f>
        <v/>
      </c>
      <c r="Q552" s="105">
        <f>AVERAGE(D552:D553)</f>
        <v/>
      </c>
      <c r="R552" s="106">
        <f>(O552-K552)/M552</f>
        <v/>
      </c>
      <c r="S552" s="105">
        <f>+P552/(O552-K552)*100</f>
        <v/>
      </c>
      <c r="T552" s="105">
        <f>+SQRT((3.47-LOG(R552))^2+(1.22+LOG(S552))^2)</f>
        <v/>
      </c>
      <c r="U552" s="39">
        <f>(IF(T552&lt;1.31, "gravelly sand to dense sand", IF(T552&lt;2.05, "sands", IF(T552&lt;2.6, "sand mixtures", IF(T552&lt;2.95, "silt mixtures", IF(T552&lt;3.6, "clays","organic clay"))))))</f>
        <v/>
      </c>
      <c r="V552" s="107">
        <f>DEGREES(ATAN(0.373*(LOG(O552/M552)+0.29)))</f>
        <v/>
      </c>
      <c r="W552" s="107">
        <f>17.6+11*LOG(R552)</f>
        <v/>
      </c>
      <c r="X552" s="107">
        <f>IF(N552/100&lt;20, 30,IF(N552/100&lt;40,30+5/20*(N552/100-20),IF(N552/100&lt;120, 35+5/80*(N552/100-40), IF(N552/100&lt;200, 40+5/80*(N552/100-120),45))))</f>
        <v/>
      </c>
    </row>
    <row r="553">
      <c r="A553" t="n">
        <v>11</v>
      </c>
      <c r="B553" t="n">
        <v>9.472</v>
      </c>
      <c r="C553" t="n">
        <v>21</v>
      </c>
      <c r="D553" t="n">
        <v>96</v>
      </c>
      <c r="E553" s="102" t="n">
        <v>0.8</v>
      </c>
      <c r="F553" s="102">
        <f>IF(C553=0,1,ABS(C553))</f>
        <v/>
      </c>
      <c r="G553" s="102">
        <f>+B553*1000+D553*(1-E553)</f>
        <v/>
      </c>
      <c r="H553" s="102">
        <f>+A554-A553</f>
        <v/>
      </c>
      <c r="I553" s="102">
        <f>+A553+H553/2</f>
        <v/>
      </c>
      <c r="J553" s="102">
        <f>IF(I553&lt;$B$1,17,19)</f>
        <v/>
      </c>
      <c r="K553" s="102">
        <f>+J553*I553</f>
        <v/>
      </c>
      <c r="L553" s="102">
        <f>IF(I553&lt;$B$1,0,9.81*(I553-$B$1))</f>
        <v/>
      </c>
      <c r="M553" s="105">
        <f>+K553-L553</f>
        <v/>
      </c>
      <c r="N553" s="105">
        <f>AVERAGE(B553:B554)*1000</f>
        <v/>
      </c>
      <c r="O553" s="105">
        <f>AVERAGE(G553:G554)</f>
        <v/>
      </c>
      <c r="P553" s="105">
        <f>AVERAGE(F553:F554)</f>
        <v/>
      </c>
      <c r="Q553" s="105">
        <f>AVERAGE(D553:D554)</f>
        <v/>
      </c>
      <c r="R553" s="106">
        <f>(O553-K553)/M553</f>
        <v/>
      </c>
      <c r="S553" s="105">
        <f>+P553/(O553-K553)*100</f>
        <v/>
      </c>
      <c r="T553" s="105">
        <f>+SQRT((3.47-LOG(R553))^2+(1.22+LOG(S553))^2)</f>
        <v/>
      </c>
      <c r="U553" s="39">
        <f>(IF(T553&lt;1.31, "gravelly sand to dense sand", IF(T553&lt;2.05, "sands", IF(T553&lt;2.6, "sand mixtures", IF(T553&lt;2.95, "silt mixtures", IF(T553&lt;3.6, "clays","organic clay"))))))</f>
        <v/>
      </c>
      <c r="V553" s="107">
        <f>DEGREES(ATAN(0.373*(LOG(O553/M553)+0.29)))</f>
        <v/>
      </c>
      <c r="W553" s="107">
        <f>17.6+11*LOG(R553)</f>
        <v/>
      </c>
      <c r="X553" s="107">
        <f>IF(N553/100&lt;20, 30,IF(N553/100&lt;40,30+5/20*(N553/100-20),IF(N553/100&lt;120, 35+5/80*(N553/100-40), IF(N553/100&lt;200, 40+5/80*(N553/100-120),45))))</f>
        <v/>
      </c>
    </row>
    <row r="554">
      <c r="A554" t="n">
        <v>11.02</v>
      </c>
      <c r="B554" t="n">
        <v>9.888999999999999</v>
      </c>
      <c r="C554" t="n">
        <v>21</v>
      </c>
      <c r="D554" t="n">
        <v>96</v>
      </c>
      <c r="E554" s="102" t="n">
        <v>0.8</v>
      </c>
      <c r="F554" s="102">
        <f>IF(C554=0,1,ABS(C554))</f>
        <v/>
      </c>
      <c r="G554" s="102">
        <f>+B554*1000+D554*(1-E554)</f>
        <v/>
      </c>
      <c r="H554" s="102">
        <f>+A555-A554</f>
        <v/>
      </c>
      <c r="I554" s="102">
        <f>+A554+H554/2</f>
        <v/>
      </c>
      <c r="J554" s="102">
        <f>IF(I554&lt;$B$1,17,19)</f>
        <v/>
      </c>
      <c r="K554" s="102">
        <f>+J554*I554</f>
        <v/>
      </c>
      <c r="L554" s="102">
        <f>IF(I554&lt;$B$1,0,9.81*(I554-$B$1))</f>
        <v/>
      </c>
      <c r="M554" s="105">
        <f>+K554-L554</f>
        <v/>
      </c>
      <c r="N554" s="105">
        <f>AVERAGE(B554:B555)*1000</f>
        <v/>
      </c>
      <c r="O554" s="105">
        <f>AVERAGE(G554:G555)</f>
        <v/>
      </c>
      <c r="P554" s="105">
        <f>AVERAGE(F554:F555)</f>
        <v/>
      </c>
      <c r="Q554" s="105">
        <f>AVERAGE(D554:D555)</f>
        <v/>
      </c>
      <c r="R554" s="106">
        <f>(O554-K554)/M554</f>
        <v/>
      </c>
      <c r="S554" s="105">
        <f>+P554/(O554-K554)*100</f>
        <v/>
      </c>
      <c r="T554" s="105">
        <f>+SQRT((3.47-LOG(R554))^2+(1.22+LOG(S554))^2)</f>
        <v/>
      </c>
      <c r="U554" s="39">
        <f>(IF(T554&lt;1.31, "gravelly sand to dense sand", IF(T554&lt;2.05, "sands", IF(T554&lt;2.6, "sand mixtures", IF(T554&lt;2.95, "silt mixtures", IF(T554&lt;3.6, "clays","organic clay"))))))</f>
        <v/>
      </c>
      <c r="V554" s="107">
        <f>DEGREES(ATAN(0.373*(LOG(O554/M554)+0.29)))</f>
        <v/>
      </c>
      <c r="W554" s="107">
        <f>17.6+11*LOG(R554)</f>
        <v/>
      </c>
      <c r="X554" s="107">
        <f>IF(N554/100&lt;20, 30,IF(N554/100&lt;40,30+5/20*(N554/100-20),IF(N554/100&lt;120, 35+5/80*(N554/100-40), IF(N554/100&lt;200, 40+5/80*(N554/100-120),45))))</f>
        <v/>
      </c>
    </row>
    <row r="555">
      <c r="A555" t="n">
        <v>11.04</v>
      </c>
      <c r="B555" t="n">
        <v>10.078</v>
      </c>
      <c r="C555" t="n">
        <v>15</v>
      </c>
      <c r="D555" t="n">
        <v>96</v>
      </c>
      <c r="E555" s="102" t="n">
        <v>0.8</v>
      </c>
      <c r="F555" s="102">
        <f>IF(C555=0,1,ABS(C555))</f>
        <v/>
      </c>
      <c r="G555" s="102">
        <f>+B555*1000+D555*(1-E555)</f>
        <v/>
      </c>
      <c r="H555" s="102">
        <f>+A556-A555</f>
        <v/>
      </c>
      <c r="I555" s="102">
        <f>+A555+H555/2</f>
        <v/>
      </c>
      <c r="J555" s="102">
        <f>IF(I555&lt;$B$1,17,19)</f>
        <v/>
      </c>
      <c r="K555" s="102">
        <f>+J555*I555</f>
        <v/>
      </c>
      <c r="L555" s="102">
        <f>IF(I555&lt;$B$1,0,9.81*(I555-$B$1))</f>
        <v/>
      </c>
      <c r="M555" s="105">
        <f>+K555-L555</f>
        <v/>
      </c>
      <c r="N555" s="105">
        <f>AVERAGE(B555:B556)*1000</f>
        <v/>
      </c>
      <c r="O555" s="105">
        <f>AVERAGE(G555:G556)</f>
        <v/>
      </c>
      <c r="P555" s="105">
        <f>AVERAGE(F555:F556)</f>
        <v/>
      </c>
      <c r="Q555" s="105">
        <f>AVERAGE(D555:D556)</f>
        <v/>
      </c>
      <c r="R555" s="106">
        <f>(O555-K555)/M555</f>
        <v/>
      </c>
      <c r="S555" s="105">
        <f>+P555/(O555-K555)*100</f>
        <v/>
      </c>
      <c r="T555" s="105">
        <f>+SQRT((3.47-LOG(R555))^2+(1.22+LOG(S555))^2)</f>
        <v/>
      </c>
      <c r="U555" s="39">
        <f>(IF(T555&lt;1.31, "gravelly sand to dense sand", IF(T555&lt;2.05, "sands", IF(T555&lt;2.6, "sand mixtures", IF(T555&lt;2.95, "silt mixtures", IF(T555&lt;3.6, "clays","organic clay"))))))</f>
        <v/>
      </c>
      <c r="V555" s="107">
        <f>DEGREES(ATAN(0.373*(LOG(O555/M555)+0.29)))</f>
        <v/>
      </c>
      <c r="W555" s="107">
        <f>17.6+11*LOG(R555)</f>
        <v/>
      </c>
      <c r="X555" s="107">
        <f>IF(N555/100&lt;20, 30,IF(N555/100&lt;40,30+5/20*(N555/100-20),IF(N555/100&lt;120, 35+5/80*(N555/100-40), IF(N555/100&lt;200, 40+5/80*(N555/100-120),45))))</f>
        <v/>
      </c>
    </row>
    <row r="556">
      <c r="A556" t="n">
        <v>11.06</v>
      </c>
      <c r="B556" t="n">
        <v>10.684</v>
      </c>
      <c r="C556" t="n">
        <v>16</v>
      </c>
      <c r="D556" t="n">
        <v>96</v>
      </c>
      <c r="E556" s="102" t="n">
        <v>0.8</v>
      </c>
      <c r="F556" s="102">
        <f>IF(C556=0,1,ABS(C556))</f>
        <v/>
      </c>
      <c r="G556" s="102">
        <f>+B556*1000+D556*(1-E556)</f>
        <v/>
      </c>
      <c r="H556" s="102">
        <f>+A557-A556</f>
        <v/>
      </c>
      <c r="I556" s="102">
        <f>+A556+H556/2</f>
        <v/>
      </c>
      <c r="J556" s="102">
        <f>IF(I556&lt;$B$1,17,19)</f>
        <v/>
      </c>
      <c r="K556" s="102">
        <f>+J556*I556</f>
        <v/>
      </c>
      <c r="L556" s="102">
        <f>IF(I556&lt;$B$1,0,9.81*(I556-$B$1))</f>
        <v/>
      </c>
      <c r="M556" s="105">
        <f>+K556-L556</f>
        <v/>
      </c>
      <c r="N556" s="105">
        <f>AVERAGE(B556:B557)*1000</f>
        <v/>
      </c>
      <c r="O556" s="105">
        <f>AVERAGE(G556:G557)</f>
        <v/>
      </c>
      <c r="P556" s="105">
        <f>AVERAGE(F556:F557)</f>
        <v/>
      </c>
      <c r="Q556" s="105">
        <f>AVERAGE(D556:D557)</f>
        <v/>
      </c>
      <c r="R556" s="106">
        <f>(O556-K556)/M556</f>
        <v/>
      </c>
      <c r="S556" s="105">
        <f>+P556/(O556-K556)*100</f>
        <v/>
      </c>
      <c r="T556" s="105">
        <f>+SQRT((3.47-LOG(R556))^2+(1.22+LOG(S556))^2)</f>
        <v/>
      </c>
      <c r="U556" s="39">
        <f>(IF(T556&lt;1.31, "gravelly sand to dense sand", IF(T556&lt;2.05, "sands", IF(T556&lt;2.6, "sand mixtures", IF(T556&lt;2.95, "silt mixtures", IF(T556&lt;3.6, "clays","organic clay"))))))</f>
        <v/>
      </c>
      <c r="V556" s="107">
        <f>DEGREES(ATAN(0.373*(LOG(O556/M556)+0.29)))</f>
        <v/>
      </c>
      <c r="W556" s="107">
        <f>17.6+11*LOG(R556)</f>
        <v/>
      </c>
      <c r="X556" s="107">
        <f>IF(N556/100&lt;20, 30,IF(N556/100&lt;40,30+5/20*(N556/100-20),IF(N556/100&lt;120, 35+5/80*(N556/100-40), IF(N556/100&lt;200, 40+5/80*(N556/100-120),45))))</f>
        <v/>
      </c>
    </row>
    <row r="557">
      <c r="A557" t="n">
        <v>11.08</v>
      </c>
      <c r="B557" t="n">
        <v>11.025</v>
      </c>
      <c r="C557" t="n">
        <v>14</v>
      </c>
      <c r="D557" t="n">
        <v>96</v>
      </c>
      <c r="E557" s="102" t="n">
        <v>0.8</v>
      </c>
      <c r="F557" s="102">
        <f>IF(C557=0,1,ABS(C557))</f>
        <v/>
      </c>
      <c r="G557" s="102">
        <f>+B557*1000+D557*(1-E557)</f>
        <v/>
      </c>
      <c r="H557" s="102">
        <f>+A558-A557</f>
        <v/>
      </c>
      <c r="I557" s="102">
        <f>+A557+H557/2</f>
        <v/>
      </c>
      <c r="J557" s="102">
        <f>IF(I557&lt;$B$1,17,19)</f>
        <v/>
      </c>
      <c r="K557" s="102">
        <f>+J557*I557</f>
        <v/>
      </c>
      <c r="L557" s="102">
        <f>IF(I557&lt;$B$1,0,9.81*(I557-$B$1))</f>
        <v/>
      </c>
      <c r="M557" s="105">
        <f>+K557-L557</f>
        <v/>
      </c>
      <c r="N557" s="105">
        <f>AVERAGE(B557:B558)*1000</f>
        <v/>
      </c>
      <c r="O557" s="105">
        <f>AVERAGE(G557:G558)</f>
        <v/>
      </c>
      <c r="P557" s="105">
        <f>AVERAGE(F557:F558)</f>
        <v/>
      </c>
      <c r="Q557" s="105">
        <f>AVERAGE(D557:D558)</f>
        <v/>
      </c>
      <c r="R557" s="106">
        <f>(O557-K557)/M557</f>
        <v/>
      </c>
      <c r="S557" s="105">
        <f>+P557/(O557-K557)*100</f>
        <v/>
      </c>
      <c r="T557" s="105">
        <f>+SQRT((3.47-LOG(R557))^2+(1.22+LOG(S557))^2)</f>
        <v/>
      </c>
      <c r="U557" s="39">
        <f>(IF(T557&lt;1.31, "gravelly sand to dense sand", IF(T557&lt;2.05, "sands", IF(T557&lt;2.6, "sand mixtures", IF(T557&lt;2.95, "silt mixtures", IF(T557&lt;3.6, "clays","organic clay"))))))</f>
        <v/>
      </c>
      <c r="V557" s="107">
        <f>DEGREES(ATAN(0.373*(LOG(O557/M557)+0.29)))</f>
        <v/>
      </c>
      <c r="W557" s="107">
        <f>17.6+11*LOG(R557)</f>
        <v/>
      </c>
      <c r="X557" s="107">
        <f>IF(N557/100&lt;20, 30,IF(N557/100&lt;40,30+5/20*(N557/100-20),IF(N557/100&lt;120, 35+5/80*(N557/100-40), IF(N557/100&lt;200, 40+5/80*(N557/100-120),45))))</f>
        <v/>
      </c>
    </row>
    <row r="558">
      <c r="A558" t="n">
        <v>11.1</v>
      </c>
      <c r="B558" t="n">
        <v>11.329</v>
      </c>
      <c r="C558" t="n">
        <v>13</v>
      </c>
      <c r="D558" t="n">
        <v>97</v>
      </c>
      <c r="E558" s="102" t="n">
        <v>0.8</v>
      </c>
      <c r="F558" s="102">
        <f>IF(C558=0,1,ABS(C558))</f>
        <v/>
      </c>
      <c r="G558" s="102">
        <f>+B558*1000+D558*(1-E558)</f>
        <v/>
      </c>
      <c r="H558" s="102">
        <f>+A559-A558</f>
        <v/>
      </c>
      <c r="I558" s="102">
        <f>+A558+H558/2</f>
        <v/>
      </c>
      <c r="J558" s="102">
        <f>IF(I558&lt;$B$1,17,19)</f>
        <v/>
      </c>
      <c r="K558" s="102">
        <f>+J558*I558</f>
        <v/>
      </c>
      <c r="L558" s="102">
        <f>IF(I558&lt;$B$1,0,9.81*(I558-$B$1))</f>
        <v/>
      </c>
      <c r="M558" s="105">
        <f>+K558-L558</f>
        <v/>
      </c>
      <c r="N558" s="105">
        <f>AVERAGE(B558:B559)*1000</f>
        <v/>
      </c>
      <c r="O558" s="105">
        <f>AVERAGE(G558:G559)</f>
        <v/>
      </c>
      <c r="P558" s="105">
        <f>AVERAGE(F558:F559)</f>
        <v/>
      </c>
      <c r="Q558" s="105">
        <f>AVERAGE(D558:D559)</f>
        <v/>
      </c>
      <c r="R558" s="106">
        <f>(O558-K558)/M558</f>
        <v/>
      </c>
      <c r="S558" s="105">
        <f>+P558/(O558-K558)*100</f>
        <v/>
      </c>
      <c r="T558" s="105">
        <f>+SQRT((3.47-LOG(R558))^2+(1.22+LOG(S558))^2)</f>
        <v/>
      </c>
      <c r="U558" s="39">
        <f>(IF(T558&lt;1.31, "gravelly sand to dense sand", IF(T558&lt;2.05, "sands", IF(T558&lt;2.6, "sand mixtures", IF(T558&lt;2.95, "silt mixtures", IF(T558&lt;3.6, "clays","organic clay"))))))</f>
        <v/>
      </c>
      <c r="V558" s="107">
        <f>DEGREES(ATAN(0.373*(LOG(O558/M558)+0.29)))</f>
        <v/>
      </c>
      <c r="W558" s="107">
        <f>17.6+11*LOG(R558)</f>
        <v/>
      </c>
      <c r="X558" s="107">
        <f>IF(N558/100&lt;20, 30,IF(N558/100&lt;40,30+5/20*(N558/100-20),IF(N558/100&lt;120, 35+5/80*(N558/100-40), IF(N558/100&lt;200, 40+5/80*(N558/100-120),45))))</f>
        <v/>
      </c>
    </row>
    <row r="559">
      <c r="A559" t="n">
        <v>11.12</v>
      </c>
      <c r="B559" t="n">
        <v>12.048</v>
      </c>
      <c r="C559" t="n">
        <v>15</v>
      </c>
      <c r="D559" t="n">
        <v>99</v>
      </c>
      <c r="E559" s="102" t="n">
        <v>0.8</v>
      </c>
      <c r="F559" s="102">
        <f>IF(C559=0,1,ABS(C559))</f>
        <v/>
      </c>
      <c r="G559" s="102">
        <f>+B559*1000+D559*(1-E559)</f>
        <v/>
      </c>
      <c r="H559" s="102">
        <f>+A560-A559</f>
        <v/>
      </c>
      <c r="I559" s="102">
        <f>+A559+H559/2</f>
        <v/>
      </c>
      <c r="J559" s="102">
        <f>IF(I559&lt;$B$1,17,19)</f>
        <v/>
      </c>
      <c r="K559" s="102">
        <f>+J559*I559</f>
        <v/>
      </c>
      <c r="L559" s="102">
        <f>IF(I559&lt;$B$1,0,9.81*(I559-$B$1))</f>
        <v/>
      </c>
      <c r="M559" s="105">
        <f>+K559-L559</f>
        <v/>
      </c>
      <c r="N559" s="105">
        <f>AVERAGE(B559:B560)*1000</f>
        <v/>
      </c>
      <c r="O559" s="105">
        <f>AVERAGE(G559:G560)</f>
        <v/>
      </c>
      <c r="P559" s="105">
        <f>AVERAGE(F559:F560)</f>
        <v/>
      </c>
      <c r="Q559" s="105">
        <f>AVERAGE(D559:D560)</f>
        <v/>
      </c>
      <c r="R559" s="106">
        <f>(O559-K559)/M559</f>
        <v/>
      </c>
      <c r="S559" s="105">
        <f>+P559/(O559-K559)*100</f>
        <v/>
      </c>
      <c r="T559" s="105">
        <f>+SQRT((3.47-LOG(R559))^2+(1.22+LOG(S559))^2)</f>
        <v/>
      </c>
      <c r="U559" s="39">
        <f>(IF(T559&lt;1.31, "gravelly sand to dense sand", IF(T559&lt;2.05, "sands", IF(T559&lt;2.6, "sand mixtures", IF(T559&lt;2.95, "silt mixtures", IF(T559&lt;3.6, "clays","organic clay"))))))</f>
        <v/>
      </c>
      <c r="V559" s="107">
        <f>DEGREES(ATAN(0.373*(LOG(O559/M559)+0.29)))</f>
        <v/>
      </c>
      <c r="W559" s="107">
        <f>17.6+11*LOG(R559)</f>
        <v/>
      </c>
      <c r="X559" s="107">
        <f>IF(N559/100&lt;20, 30,IF(N559/100&lt;40,30+5/20*(N559/100-20),IF(N559/100&lt;120, 35+5/80*(N559/100-40), IF(N559/100&lt;200, 40+5/80*(N559/100-120),45))))</f>
        <v/>
      </c>
    </row>
    <row r="560">
      <c r="A560" t="n">
        <v>11.14</v>
      </c>
      <c r="B560" t="n">
        <v>11.613</v>
      </c>
      <c r="C560" t="n">
        <v>-3</v>
      </c>
      <c r="D560" t="n">
        <v>98</v>
      </c>
      <c r="E560" s="102" t="n">
        <v>0.8</v>
      </c>
      <c r="F560" s="102">
        <f>IF(C560=0,1,ABS(C560))</f>
        <v/>
      </c>
      <c r="G560" s="102">
        <f>+B560*1000+D560*(1-E560)</f>
        <v/>
      </c>
      <c r="H560" s="102">
        <f>+A561-A560</f>
        <v/>
      </c>
      <c r="I560" s="102">
        <f>+A560+H560/2</f>
        <v/>
      </c>
      <c r="J560" s="102">
        <f>IF(I560&lt;$B$1,17,19)</f>
        <v/>
      </c>
      <c r="K560" s="102">
        <f>+J560*I560</f>
        <v/>
      </c>
      <c r="L560" s="102">
        <f>IF(I560&lt;$B$1,0,9.81*(I560-$B$1))</f>
        <v/>
      </c>
      <c r="M560" s="105">
        <f>+K560-L560</f>
        <v/>
      </c>
      <c r="N560" s="105">
        <f>AVERAGE(B560:B561)*1000</f>
        <v/>
      </c>
      <c r="O560" s="105">
        <f>AVERAGE(G560:G561)</f>
        <v/>
      </c>
      <c r="P560" s="105">
        <f>AVERAGE(F560:F561)</f>
        <v/>
      </c>
      <c r="Q560" s="105">
        <f>AVERAGE(D560:D561)</f>
        <v/>
      </c>
      <c r="R560" s="106">
        <f>(O560-K560)/M560</f>
        <v/>
      </c>
      <c r="S560" s="105">
        <f>+P560/(O560-K560)*100</f>
        <v/>
      </c>
      <c r="T560" s="105">
        <f>+SQRT((3.47-LOG(R560))^2+(1.22+LOG(S560))^2)</f>
        <v/>
      </c>
      <c r="U560" s="39">
        <f>(IF(T560&lt;1.31, "gravelly sand to dense sand", IF(T560&lt;2.05, "sands", IF(T560&lt;2.6, "sand mixtures", IF(T560&lt;2.95, "silt mixtures", IF(T560&lt;3.6, "clays","organic clay"))))))</f>
        <v/>
      </c>
      <c r="V560" s="107">
        <f>DEGREES(ATAN(0.373*(LOG(O560/M560)+0.29)))</f>
        <v/>
      </c>
      <c r="W560" s="107">
        <f>17.6+11*LOG(R560)</f>
        <v/>
      </c>
      <c r="X560" s="107">
        <f>IF(N560/100&lt;20, 30,IF(N560/100&lt;40,30+5/20*(N560/100-20),IF(N560/100&lt;120, 35+5/80*(N560/100-40), IF(N560/100&lt;200, 40+5/80*(N560/100-120),45))))</f>
        <v/>
      </c>
    </row>
    <row r="561">
      <c r="A561" t="n">
        <v>11.16</v>
      </c>
      <c r="B561" t="n">
        <v>11.707</v>
      </c>
      <c r="C561" t="n">
        <v>20</v>
      </c>
      <c r="D561" t="n">
        <v>95</v>
      </c>
      <c r="E561" s="102" t="n">
        <v>0.8</v>
      </c>
      <c r="F561" s="102">
        <f>IF(C561=0,1,ABS(C561))</f>
        <v/>
      </c>
      <c r="G561" s="102">
        <f>+B561*1000+D561*(1-E561)</f>
        <v/>
      </c>
      <c r="H561" s="102">
        <f>+A562-A561</f>
        <v/>
      </c>
      <c r="I561" s="102">
        <f>+A561+H561/2</f>
        <v/>
      </c>
      <c r="J561" s="102">
        <f>IF(I561&lt;$B$1,17,19)</f>
        <v/>
      </c>
      <c r="K561" s="102">
        <f>+J561*I561</f>
        <v/>
      </c>
      <c r="L561" s="102">
        <f>IF(I561&lt;$B$1,0,9.81*(I561-$B$1))</f>
        <v/>
      </c>
      <c r="M561" s="105">
        <f>+K561-L561</f>
        <v/>
      </c>
      <c r="N561" s="105">
        <f>AVERAGE(B561:B562)*1000</f>
        <v/>
      </c>
      <c r="O561" s="105">
        <f>AVERAGE(G561:G562)</f>
        <v/>
      </c>
      <c r="P561" s="105">
        <f>AVERAGE(F561:F562)</f>
        <v/>
      </c>
      <c r="Q561" s="105">
        <f>AVERAGE(D561:D562)</f>
        <v/>
      </c>
      <c r="R561" s="106">
        <f>(O561-K561)/M561</f>
        <v/>
      </c>
      <c r="S561" s="105">
        <f>+P561/(O561-K561)*100</f>
        <v/>
      </c>
      <c r="T561" s="105">
        <f>+SQRT((3.47-LOG(R561))^2+(1.22+LOG(S561))^2)</f>
        <v/>
      </c>
      <c r="U561" s="39">
        <f>(IF(T561&lt;1.31, "gravelly sand to dense sand", IF(T561&lt;2.05, "sands", IF(T561&lt;2.6, "sand mixtures", IF(T561&lt;2.95, "silt mixtures", IF(T561&lt;3.6, "clays","organic clay"))))))</f>
        <v/>
      </c>
      <c r="V561" s="107">
        <f>DEGREES(ATAN(0.373*(LOG(O561/M561)+0.29)))</f>
        <v/>
      </c>
      <c r="W561" s="107">
        <f>17.6+11*LOG(R561)</f>
        <v/>
      </c>
      <c r="X561" s="107">
        <f>IF(N561/100&lt;20, 30,IF(N561/100&lt;40,30+5/20*(N561/100-20),IF(N561/100&lt;120, 35+5/80*(N561/100-40), IF(N561/100&lt;200, 40+5/80*(N561/100-120),45))))</f>
        <v/>
      </c>
    </row>
    <row r="562">
      <c r="A562" t="n">
        <v>11.18</v>
      </c>
      <c r="B562" t="n">
        <v>11.518</v>
      </c>
      <c r="C562" t="n">
        <v>22</v>
      </c>
      <c r="D562" t="n">
        <v>96</v>
      </c>
      <c r="E562" s="102" t="n">
        <v>0.8</v>
      </c>
      <c r="F562" s="102">
        <f>IF(C562=0,1,ABS(C562))</f>
        <v/>
      </c>
      <c r="G562" s="102">
        <f>+B562*1000+D562*(1-E562)</f>
        <v/>
      </c>
      <c r="H562" s="102">
        <f>+A563-A562</f>
        <v/>
      </c>
      <c r="I562" s="102">
        <f>+A562+H562/2</f>
        <v/>
      </c>
      <c r="J562" s="102">
        <f>IF(I562&lt;$B$1,17,19)</f>
        <v/>
      </c>
      <c r="K562" s="102">
        <f>+J562*I562</f>
        <v/>
      </c>
      <c r="L562" s="102">
        <f>IF(I562&lt;$B$1,0,9.81*(I562-$B$1))</f>
        <v/>
      </c>
      <c r="M562" s="105">
        <f>+K562-L562</f>
        <v/>
      </c>
      <c r="N562" s="105">
        <f>AVERAGE(B562:B563)*1000</f>
        <v/>
      </c>
      <c r="O562" s="105">
        <f>AVERAGE(G562:G563)</f>
        <v/>
      </c>
      <c r="P562" s="105">
        <f>AVERAGE(F562:F563)</f>
        <v/>
      </c>
      <c r="Q562" s="105">
        <f>AVERAGE(D562:D563)</f>
        <v/>
      </c>
      <c r="R562" s="106">
        <f>(O562-K562)/M562</f>
        <v/>
      </c>
      <c r="S562" s="105">
        <f>+P562/(O562-K562)*100</f>
        <v/>
      </c>
      <c r="T562" s="105">
        <f>+SQRT((3.47-LOG(R562))^2+(1.22+LOG(S562))^2)</f>
        <v/>
      </c>
      <c r="U562" s="39">
        <f>(IF(T562&lt;1.31, "gravelly sand to dense sand", IF(T562&lt;2.05, "sands", IF(T562&lt;2.6, "sand mixtures", IF(T562&lt;2.95, "silt mixtures", IF(T562&lt;3.6, "clays","organic clay"))))))</f>
        <v/>
      </c>
      <c r="V562" s="107">
        <f>DEGREES(ATAN(0.373*(LOG(O562/M562)+0.29)))</f>
        <v/>
      </c>
      <c r="W562" s="107">
        <f>17.6+11*LOG(R562)</f>
        <v/>
      </c>
      <c r="X562" s="107">
        <f>IF(N562/100&lt;20, 30,IF(N562/100&lt;40,30+5/20*(N562/100-20),IF(N562/100&lt;120, 35+5/80*(N562/100-40), IF(N562/100&lt;200, 40+5/80*(N562/100-120),45))))</f>
        <v/>
      </c>
    </row>
    <row r="563">
      <c r="A563" t="n">
        <v>11.2</v>
      </c>
      <c r="B563" t="n">
        <v>11.745</v>
      </c>
      <c r="C563" t="n">
        <v>24</v>
      </c>
      <c r="D563" t="n">
        <v>97</v>
      </c>
      <c r="E563" s="102" t="n">
        <v>0.8</v>
      </c>
      <c r="F563" s="102">
        <f>IF(C563=0,1,ABS(C563))</f>
        <v/>
      </c>
      <c r="G563" s="102">
        <f>+B563*1000+D563*(1-E563)</f>
        <v/>
      </c>
      <c r="H563" s="102">
        <f>+A564-A563</f>
        <v/>
      </c>
      <c r="I563" s="102">
        <f>+A563+H563/2</f>
        <v/>
      </c>
      <c r="J563" s="102">
        <f>IF(I563&lt;$B$1,17,19)</f>
        <v/>
      </c>
      <c r="K563" s="102">
        <f>+J563*I563</f>
        <v/>
      </c>
      <c r="L563" s="102">
        <f>IF(I563&lt;$B$1,0,9.81*(I563-$B$1))</f>
        <v/>
      </c>
      <c r="M563" s="105">
        <f>+K563-L563</f>
        <v/>
      </c>
      <c r="N563" s="105">
        <f>AVERAGE(B563:B564)*1000</f>
        <v/>
      </c>
      <c r="O563" s="105">
        <f>AVERAGE(G563:G564)</f>
        <v/>
      </c>
      <c r="P563" s="105">
        <f>AVERAGE(F563:F564)</f>
        <v/>
      </c>
      <c r="Q563" s="105">
        <f>AVERAGE(D563:D564)</f>
        <v/>
      </c>
      <c r="R563" s="106">
        <f>(O563-K563)/M563</f>
        <v/>
      </c>
      <c r="S563" s="105">
        <f>+P563/(O563-K563)*100</f>
        <v/>
      </c>
      <c r="T563" s="105">
        <f>+SQRT((3.47-LOG(R563))^2+(1.22+LOG(S563))^2)</f>
        <v/>
      </c>
      <c r="U563" s="39">
        <f>(IF(T563&lt;1.31, "gravelly sand to dense sand", IF(T563&lt;2.05, "sands", IF(T563&lt;2.6, "sand mixtures", IF(T563&lt;2.95, "silt mixtures", IF(T563&lt;3.6, "clays","organic clay"))))))</f>
        <v/>
      </c>
      <c r="V563" s="107">
        <f>DEGREES(ATAN(0.373*(LOG(O563/M563)+0.29)))</f>
        <v/>
      </c>
      <c r="W563" s="107">
        <f>17.6+11*LOG(R563)</f>
        <v/>
      </c>
      <c r="X563" s="107">
        <f>IF(N563/100&lt;20, 30,IF(N563/100&lt;40,30+5/20*(N563/100-20),IF(N563/100&lt;120, 35+5/80*(N563/100-40), IF(N563/100&lt;200, 40+5/80*(N563/100-120),45))))</f>
        <v/>
      </c>
    </row>
    <row r="564">
      <c r="A564" t="n">
        <v>11.22</v>
      </c>
      <c r="B564" t="n">
        <v>11.935</v>
      </c>
      <c r="C564" t="n">
        <v>21</v>
      </c>
      <c r="D564" t="n">
        <v>98</v>
      </c>
      <c r="E564" s="102" t="n">
        <v>0.8</v>
      </c>
      <c r="F564" s="102">
        <f>IF(C564=0,1,ABS(C564))</f>
        <v/>
      </c>
      <c r="G564" s="102">
        <f>+B564*1000+D564*(1-E564)</f>
        <v/>
      </c>
      <c r="H564" s="102">
        <f>+A565-A564</f>
        <v/>
      </c>
      <c r="I564" s="102">
        <f>+A564+H564/2</f>
        <v/>
      </c>
      <c r="J564" s="102">
        <f>IF(I564&lt;$B$1,17,19)</f>
        <v/>
      </c>
      <c r="K564" s="102">
        <f>+J564*I564</f>
        <v/>
      </c>
      <c r="L564" s="102">
        <f>IF(I564&lt;$B$1,0,9.81*(I564-$B$1))</f>
        <v/>
      </c>
      <c r="M564" s="105">
        <f>+K564-L564</f>
        <v/>
      </c>
      <c r="N564" s="105">
        <f>AVERAGE(B564:B565)*1000</f>
        <v/>
      </c>
      <c r="O564" s="105">
        <f>AVERAGE(G564:G565)</f>
        <v/>
      </c>
      <c r="P564" s="105">
        <f>AVERAGE(F564:F565)</f>
        <v/>
      </c>
      <c r="Q564" s="105">
        <f>AVERAGE(D564:D565)</f>
        <v/>
      </c>
      <c r="R564" s="106">
        <f>(O564-K564)/M564</f>
        <v/>
      </c>
      <c r="S564" s="105">
        <f>+P564/(O564-K564)*100</f>
        <v/>
      </c>
      <c r="T564" s="105">
        <f>+SQRT((3.47-LOG(R564))^2+(1.22+LOG(S564))^2)</f>
        <v/>
      </c>
      <c r="U564" s="39">
        <f>(IF(T564&lt;1.31, "gravelly sand to dense sand", IF(T564&lt;2.05, "sands", IF(T564&lt;2.6, "sand mixtures", IF(T564&lt;2.95, "silt mixtures", IF(T564&lt;3.6, "clays","organic clay"))))))</f>
        <v/>
      </c>
      <c r="V564" s="107">
        <f>DEGREES(ATAN(0.373*(LOG(O564/M564)+0.29)))</f>
        <v/>
      </c>
      <c r="W564" s="107">
        <f>17.6+11*LOG(R564)</f>
        <v/>
      </c>
      <c r="X564" s="107">
        <f>IF(N564/100&lt;20, 30,IF(N564/100&lt;40,30+5/20*(N564/100-20),IF(N564/100&lt;120, 35+5/80*(N564/100-40), IF(N564/100&lt;200, 40+5/80*(N564/100-120),45))))</f>
        <v/>
      </c>
    </row>
    <row r="565">
      <c r="A565" t="n">
        <v>11.24</v>
      </c>
      <c r="B565" t="n">
        <v>12.086</v>
      </c>
      <c r="C565" t="n">
        <v>20</v>
      </c>
      <c r="D565" t="n">
        <v>98</v>
      </c>
      <c r="E565" s="102" t="n">
        <v>0.8</v>
      </c>
      <c r="F565" s="102">
        <f>IF(C565=0,1,ABS(C565))</f>
        <v/>
      </c>
      <c r="G565" s="102">
        <f>+B565*1000+D565*(1-E565)</f>
        <v/>
      </c>
      <c r="H565" s="102">
        <f>+A566-A565</f>
        <v/>
      </c>
      <c r="I565" s="102">
        <f>+A565+H565/2</f>
        <v/>
      </c>
      <c r="J565" s="102">
        <f>IF(I565&lt;$B$1,17,19)</f>
        <v/>
      </c>
      <c r="K565" s="102">
        <f>+J565*I565</f>
        <v/>
      </c>
      <c r="L565" s="102">
        <f>IF(I565&lt;$B$1,0,9.81*(I565-$B$1))</f>
        <v/>
      </c>
      <c r="M565" s="105">
        <f>+K565-L565</f>
        <v/>
      </c>
      <c r="N565" s="105">
        <f>AVERAGE(B565:B566)*1000</f>
        <v/>
      </c>
      <c r="O565" s="105">
        <f>AVERAGE(G565:G566)</f>
        <v/>
      </c>
      <c r="P565" s="105">
        <f>AVERAGE(F565:F566)</f>
        <v/>
      </c>
      <c r="Q565" s="105">
        <f>AVERAGE(D565:D566)</f>
        <v/>
      </c>
      <c r="R565" s="106">
        <f>(O565-K565)/M565</f>
        <v/>
      </c>
      <c r="S565" s="105">
        <f>+P565/(O565-K565)*100</f>
        <v/>
      </c>
      <c r="T565" s="105">
        <f>+SQRT((3.47-LOG(R565))^2+(1.22+LOG(S565))^2)</f>
        <v/>
      </c>
      <c r="U565" s="39">
        <f>(IF(T565&lt;1.31, "gravelly sand to dense sand", IF(T565&lt;2.05, "sands", IF(T565&lt;2.6, "sand mixtures", IF(T565&lt;2.95, "silt mixtures", IF(T565&lt;3.6, "clays","organic clay"))))))</f>
        <v/>
      </c>
      <c r="V565" s="107">
        <f>DEGREES(ATAN(0.373*(LOG(O565/M565)+0.29)))</f>
        <v/>
      </c>
      <c r="W565" s="107">
        <f>17.6+11*LOG(R565)</f>
        <v/>
      </c>
      <c r="X565" s="107">
        <f>IF(N565/100&lt;20, 30,IF(N565/100&lt;40,30+5/20*(N565/100-20),IF(N565/100&lt;120, 35+5/80*(N565/100-40), IF(N565/100&lt;200, 40+5/80*(N565/100-120),45))))</f>
        <v/>
      </c>
    </row>
    <row r="566">
      <c r="A566" t="n">
        <v>11.26</v>
      </c>
      <c r="B566" t="n">
        <v>12.03</v>
      </c>
      <c r="C566" t="n">
        <v>16</v>
      </c>
      <c r="D566" t="n">
        <v>98</v>
      </c>
      <c r="E566" s="102" t="n">
        <v>0.8</v>
      </c>
      <c r="F566" s="102">
        <f>IF(C566=0,1,ABS(C566))</f>
        <v/>
      </c>
      <c r="G566" s="102">
        <f>+B566*1000+D566*(1-E566)</f>
        <v/>
      </c>
      <c r="H566" s="102">
        <f>+A567-A566</f>
        <v/>
      </c>
      <c r="I566" s="102">
        <f>+A566+H566/2</f>
        <v/>
      </c>
      <c r="J566" s="102">
        <f>IF(I566&lt;$B$1,17,19)</f>
        <v/>
      </c>
      <c r="K566" s="102">
        <f>+J566*I566</f>
        <v/>
      </c>
      <c r="L566" s="102">
        <f>IF(I566&lt;$B$1,0,9.81*(I566-$B$1))</f>
        <v/>
      </c>
      <c r="M566" s="105">
        <f>+K566-L566</f>
        <v/>
      </c>
      <c r="N566" s="105">
        <f>AVERAGE(B566:B567)*1000</f>
        <v/>
      </c>
      <c r="O566" s="105">
        <f>AVERAGE(G566:G567)</f>
        <v/>
      </c>
      <c r="P566" s="105">
        <f>AVERAGE(F566:F567)</f>
        <v/>
      </c>
      <c r="Q566" s="105">
        <f>AVERAGE(D566:D567)</f>
        <v/>
      </c>
      <c r="R566" s="106">
        <f>(O566-K566)/M566</f>
        <v/>
      </c>
      <c r="S566" s="105">
        <f>+P566/(O566-K566)*100</f>
        <v/>
      </c>
      <c r="T566" s="105">
        <f>+SQRT((3.47-LOG(R566))^2+(1.22+LOG(S566))^2)</f>
        <v/>
      </c>
      <c r="U566" s="39">
        <f>(IF(T566&lt;1.31, "gravelly sand to dense sand", IF(T566&lt;2.05, "sands", IF(T566&lt;2.6, "sand mixtures", IF(T566&lt;2.95, "silt mixtures", IF(T566&lt;3.6, "clays","organic clay"))))))</f>
        <v/>
      </c>
      <c r="V566" s="107">
        <f>DEGREES(ATAN(0.373*(LOG(O566/M566)+0.29)))</f>
        <v/>
      </c>
      <c r="W566" s="107">
        <f>17.6+11*LOG(R566)</f>
        <v/>
      </c>
      <c r="X566" s="107">
        <f>IF(N566/100&lt;20, 30,IF(N566/100&lt;40,30+5/20*(N566/100-20),IF(N566/100&lt;120, 35+5/80*(N566/100-40), IF(N566/100&lt;200, 40+5/80*(N566/100-120),45))))</f>
        <v/>
      </c>
    </row>
    <row r="567">
      <c r="A567" t="n">
        <v>11.28</v>
      </c>
      <c r="B567" t="n">
        <v>11.821</v>
      </c>
      <c r="C567" t="n">
        <v>18</v>
      </c>
      <c r="D567" t="n">
        <v>98</v>
      </c>
      <c r="E567" s="102" t="n">
        <v>0.8</v>
      </c>
      <c r="F567" s="102">
        <f>IF(C567=0,1,ABS(C567))</f>
        <v/>
      </c>
      <c r="G567" s="102">
        <f>+B567*1000+D567*(1-E567)</f>
        <v/>
      </c>
      <c r="H567" s="102">
        <f>+A568-A567</f>
        <v/>
      </c>
      <c r="I567" s="102">
        <f>+A567+H567/2</f>
        <v/>
      </c>
      <c r="J567" s="102">
        <f>IF(I567&lt;$B$1,17,19)</f>
        <v/>
      </c>
      <c r="K567" s="102">
        <f>+J567*I567</f>
        <v/>
      </c>
      <c r="L567" s="102">
        <f>IF(I567&lt;$B$1,0,9.81*(I567-$B$1))</f>
        <v/>
      </c>
      <c r="M567" s="105">
        <f>+K567-L567</f>
        <v/>
      </c>
      <c r="N567" s="105">
        <f>AVERAGE(B567:B568)*1000</f>
        <v/>
      </c>
      <c r="O567" s="105">
        <f>AVERAGE(G567:G568)</f>
        <v/>
      </c>
      <c r="P567" s="105">
        <f>AVERAGE(F567:F568)</f>
        <v/>
      </c>
      <c r="Q567" s="105">
        <f>AVERAGE(D567:D568)</f>
        <v/>
      </c>
      <c r="R567" s="106">
        <f>(O567-K567)/M567</f>
        <v/>
      </c>
      <c r="S567" s="105">
        <f>+P567/(O567-K567)*100</f>
        <v/>
      </c>
      <c r="T567" s="105">
        <f>+SQRT((3.47-LOG(R567))^2+(1.22+LOG(S567))^2)</f>
        <v/>
      </c>
      <c r="U567" s="39">
        <f>(IF(T567&lt;1.31, "gravelly sand to dense sand", IF(T567&lt;2.05, "sands", IF(T567&lt;2.6, "sand mixtures", IF(T567&lt;2.95, "silt mixtures", IF(T567&lt;3.6, "clays","organic clay"))))))</f>
        <v/>
      </c>
      <c r="V567" s="107">
        <f>DEGREES(ATAN(0.373*(LOG(O567/M567)+0.29)))</f>
        <v/>
      </c>
      <c r="W567" s="107">
        <f>17.6+11*LOG(R567)</f>
        <v/>
      </c>
      <c r="X567" s="107">
        <f>IF(N567/100&lt;20, 30,IF(N567/100&lt;40,30+5/20*(N567/100-20),IF(N567/100&lt;120, 35+5/80*(N567/100-40), IF(N567/100&lt;200, 40+5/80*(N567/100-120),45))))</f>
        <v/>
      </c>
    </row>
    <row r="568">
      <c r="A568" t="n">
        <v>11.3</v>
      </c>
      <c r="B568" t="n">
        <v>11.537</v>
      </c>
      <c r="C568" t="n">
        <v>24</v>
      </c>
      <c r="D568" t="n">
        <v>97</v>
      </c>
      <c r="E568" s="102" t="n">
        <v>0.8</v>
      </c>
      <c r="F568" s="102">
        <f>IF(C568=0,1,ABS(C568))</f>
        <v/>
      </c>
      <c r="G568" s="102">
        <f>+B568*1000+D568*(1-E568)</f>
        <v/>
      </c>
      <c r="H568" s="102">
        <f>+A569-A568</f>
        <v/>
      </c>
      <c r="I568" s="102">
        <f>+A568+H568/2</f>
        <v/>
      </c>
      <c r="J568" s="102">
        <f>IF(I568&lt;$B$1,17,19)</f>
        <v/>
      </c>
      <c r="K568" s="102">
        <f>+J568*I568</f>
        <v/>
      </c>
      <c r="L568" s="102">
        <f>IF(I568&lt;$B$1,0,9.81*(I568-$B$1))</f>
        <v/>
      </c>
      <c r="M568" s="105">
        <f>+K568-L568</f>
        <v/>
      </c>
      <c r="N568" s="105">
        <f>AVERAGE(B568:B569)*1000</f>
        <v/>
      </c>
      <c r="O568" s="105">
        <f>AVERAGE(G568:G569)</f>
        <v/>
      </c>
      <c r="P568" s="105">
        <f>AVERAGE(F568:F569)</f>
        <v/>
      </c>
      <c r="Q568" s="105">
        <f>AVERAGE(D568:D569)</f>
        <v/>
      </c>
      <c r="R568" s="106">
        <f>(O568-K568)/M568</f>
        <v/>
      </c>
      <c r="S568" s="105">
        <f>+P568/(O568-K568)*100</f>
        <v/>
      </c>
      <c r="T568" s="105">
        <f>+SQRT((3.47-LOG(R568))^2+(1.22+LOG(S568))^2)</f>
        <v/>
      </c>
      <c r="U568" s="39">
        <f>(IF(T568&lt;1.31, "gravelly sand to dense sand", IF(T568&lt;2.05, "sands", IF(T568&lt;2.6, "sand mixtures", IF(T568&lt;2.95, "silt mixtures", IF(T568&lt;3.6, "clays","organic clay"))))))</f>
        <v/>
      </c>
      <c r="V568" s="107">
        <f>DEGREES(ATAN(0.373*(LOG(O568/M568)+0.29)))</f>
        <v/>
      </c>
      <c r="W568" s="107">
        <f>17.6+11*LOG(R568)</f>
        <v/>
      </c>
      <c r="X568" s="107">
        <f>IF(N568/100&lt;20, 30,IF(N568/100&lt;40,30+5/20*(N568/100-20),IF(N568/100&lt;120, 35+5/80*(N568/100-40), IF(N568/100&lt;200, 40+5/80*(N568/100-120),45))))</f>
        <v/>
      </c>
    </row>
    <row r="569">
      <c r="A569" t="n">
        <v>11.32</v>
      </c>
      <c r="B569" t="n">
        <v>11.007</v>
      </c>
      <c r="C569" t="n">
        <v>22</v>
      </c>
      <c r="D569" t="n">
        <v>97</v>
      </c>
      <c r="E569" s="102" t="n">
        <v>0.8</v>
      </c>
      <c r="F569" s="102">
        <f>IF(C569=0,1,ABS(C569))</f>
        <v/>
      </c>
      <c r="G569" s="102">
        <f>+B569*1000+D569*(1-E569)</f>
        <v/>
      </c>
      <c r="H569" s="102">
        <f>+A570-A569</f>
        <v/>
      </c>
      <c r="I569" s="102">
        <f>+A569+H569/2</f>
        <v/>
      </c>
      <c r="J569" s="102">
        <f>IF(I569&lt;$B$1,17,19)</f>
        <v/>
      </c>
      <c r="K569" s="102">
        <f>+J569*I569</f>
        <v/>
      </c>
      <c r="L569" s="102">
        <f>IF(I569&lt;$B$1,0,9.81*(I569-$B$1))</f>
        <v/>
      </c>
      <c r="M569" s="105">
        <f>+K569-L569</f>
        <v/>
      </c>
      <c r="N569" s="105">
        <f>AVERAGE(B569:B570)*1000</f>
        <v/>
      </c>
      <c r="O569" s="105">
        <f>AVERAGE(G569:G570)</f>
        <v/>
      </c>
      <c r="P569" s="105">
        <f>AVERAGE(F569:F570)</f>
        <v/>
      </c>
      <c r="Q569" s="105">
        <f>AVERAGE(D569:D570)</f>
        <v/>
      </c>
      <c r="R569" s="106">
        <f>(O569-K569)/M569</f>
        <v/>
      </c>
      <c r="S569" s="105">
        <f>+P569/(O569-K569)*100</f>
        <v/>
      </c>
      <c r="T569" s="105">
        <f>+SQRT((3.47-LOG(R569))^2+(1.22+LOG(S569))^2)</f>
        <v/>
      </c>
      <c r="U569" s="39">
        <f>(IF(T569&lt;1.31, "gravelly sand to dense sand", IF(T569&lt;2.05, "sands", IF(T569&lt;2.6, "sand mixtures", IF(T569&lt;2.95, "silt mixtures", IF(T569&lt;3.6, "clays","organic clay"))))))</f>
        <v/>
      </c>
      <c r="V569" s="107">
        <f>DEGREES(ATAN(0.373*(LOG(O569/M569)+0.29)))</f>
        <v/>
      </c>
      <c r="W569" s="107">
        <f>17.6+11*LOG(R569)</f>
        <v/>
      </c>
      <c r="X569" s="107">
        <f>IF(N569/100&lt;20, 30,IF(N569/100&lt;40,30+5/20*(N569/100-20),IF(N569/100&lt;120, 35+5/80*(N569/100-40), IF(N569/100&lt;200, 40+5/80*(N569/100-120),45))))</f>
        <v/>
      </c>
    </row>
    <row r="570">
      <c r="A570" t="n">
        <v>11.34</v>
      </c>
      <c r="B570" t="n">
        <v>10.988</v>
      </c>
      <c r="C570" t="n">
        <v>23</v>
      </c>
      <c r="D570" t="n">
        <v>98</v>
      </c>
      <c r="E570" s="102" t="n">
        <v>0.8</v>
      </c>
      <c r="F570" s="102">
        <f>IF(C570=0,1,ABS(C570))</f>
        <v/>
      </c>
      <c r="G570" s="102">
        <f>+B570*1000+D570*(1-E570)</f>
        <v/>
      </c>
      <c r="H570" s="102">
        <f>+A571-A570</f>
        <v/>
      </c>
      <c r="I570" s="102">
        <f>+A570+H570/2</f>
        <v/>
      </c>
      <c r="J570" s="102">
        <f>IF(I570&lt;$B$1,17,19)</f>
        <v/>
      </c>
      <c r="K570" s="102">
        <f>+J570*I570</f>
        <v/>
      </c>
      <c r="L570" s="102">
        <f>IF(I570&lt;$B$1,0,9.81*(I570-$B$1))</f>
        <v/>
      </c>
      <c r="M570" s="105">
        <f>+K570-L570</f>
        <v/>
      </c>
      <c r="N570" s="105">
        <f>AVERAGE(B570:B571)*1000</f>
        <v/>
      </c>
      <c r="O570" s="105">
        <f>AVERAGE(G570:G571)</f>
        <v/>
      </c>
      <c r="P570" s="105">
        <f>AVERAGE(F570:F571)</f>
        <v/>
      </c>
      <c r="Q570" s="105">
        <f>AVERAGE(D570:D571)</f>
        <v/>
      </c>
      <c r="R570" s="106">
        <f>(O570-K570)/M570</f>
        <v/>
      </c>
      <c r="S570" s="105">
        <f>+P570/(O570-K570)*100</f>
        <v/>
      </c>
      <c r="T570" s="105">
        <f>+SQRT((3.47-LOG(R570))^2+(1.22+LOG(S570))^2)</f>
        <v/>
      </c>
      <c r="U570" s="39">
        <f>(IF(T570&lt;1.31, "gravelly sand to dense sand", IF(T570&lt;2.05, "sands", IF(T570&lt;2.6, "sand mixtures", IF(T570&lt;2.95, "silt mixtures", IF(T570&lt;3.6, "clays","organic clay"))))))</f>
        <v/>
      </c>
      <c r="V570" s="107">
        <f>DEGREES(ATAN(0.373*(LOG(O570/M570)+0.29)))</f>
        <v/>
      </c>
      <c r="W570" s="107">
        <f>17.6+11*LOG(R570)</f>
        <v/>
      </c>
      <c r="X570" s="107">
        <f>IF(N570/100&lt;20, 30,IF(N570/100&lt;40,30+5/20*(N570/100-20),IF(N570/100&lt;120, 35+5/80*(N570/100-40), IF(N570/100&lt;200, 40+5/80*(N570/100-120),45))))</f>
        <v/>
      </c>
    </row>
    <row r="571">
      <c r="A571" t="n">
        <v>11.36</v>
      </c>
      <c r="B571" t="n">
        <v>11.082</v>
      </c>
      <c r="C571" t="n">
        <v>27</v>
      </c>
      <c r="D571" t="n">
        <v>98</v>
      </c>
      <c r="E571" s="102" t="n">
        <v>0.8</v>
      </c>
      <c r="F571" s="102">
        <f>IF(C571=0,1,ABS(C571))</f>
        <v/>
      </c>
      <c r="G571" s="102">
        <f>+B571*1000+D571*(1-E571)</f>
        <v/>
      </c>
      <c r="H571" s="102">
        <f>+A572-A571</f>
        <v/>
      </c>
      <c r="I571" s="102">
        <f>+A571+H571/2</f>
        <v/>
      </c>
      <c r="J571" s="102">
        <f>IF(I571&lt;$B$1,17,19)</f>
        <v/>
      </c>
      <c r="K571" s="102">
        <f>+J571*I571</f>
        <v/>
      </c>
      <c r="L571" s="102">
        <f>IF(I571&lt;$B$1,0,9.81*(I571-$B$1))</f>
        <v/>
      </c>
      <c r="M571" s="105">
        <f>+K571-L571</f>
        <v/>
      </c>
      <c r="N571" s="105">
        <f>AVERAGE(B571:B572)*1000</f>
        <v/>
      </c>
      <c r="O571" s="105">
        <f>AVERAGE(G571:G572)</f>
        <v/>
      </c>
      <c r="P571" s="105">
        <f>AVERAGE(F571:F572)</f>
        <v/>
      </c>
      <c r="Q571" s="105">
        <f>AVERAGE(D571:D572)</f>
        <v/>
      </c>
      <c r="R571" s="106">
        <f>(O571-K571)/M571</f>
        <v/>
      </c>
      <c r="S571" s="105">
        <f>+P571/(O571-K571)*100</f>
        <v/>
      </c>
      <c r="T571" s="105">
        <f>+SQRT((3.47-LOG(R571))^2+(1.22+LOG(S571))^2)</f>
        <v/>
      </c>
      <c r="U571" s="39">
        <f>(IF(T571&lt;1.31, "gravelly sand to dense sand", IF(T571&lt;2.05, "sands", IF(T571&lt;2.6, "sand mixtures", IF(T571&lt;2.95, "silt mixtures", IF(T571&lt;3.6, "clays","organic clay"))))))</f>
        <v/>
      </c>
      <c r="V571" s="107">
        <f>DEGREES(ATAN(0.373*(LOG(O571/M571)+0.29)))</f>
        <v/>
      </c>
      <c r="W571" s="107">
        <f>17.6+11*LOG(R571)</f>
        <v/>
      </c>
      <c r="X571" s="107">
        <f>IF(N571/100&lt;20, 30,IF(N571/100&lt;40,30+5/20*(N571/100-20),IF(N571/100&lt;120, 35+5/80*(N571/100-40), IF(N571/100&lt;200, 40+5/80*(N571/100-120),45))))</f>
        <v/>
      </c>
    </row>
    <row r="572">
      <c r="A572" t="n">
        <v>11.38</v>
      </c>
      <c r="B572" t="n">
        <v>11.31</v>
      </c>
      <c r="C572" t="n">
        <v>25</v>
      </c>
      <c r="D572" t="n">
        <v>99</v>
      </c>
      <c r="E572" s="102" t="n">
        <v>0.8</v>
      </c>
      <c r="F572" s="102">
        <f>IF(C572=0,1,ABS(C572))</f>
        <v/>
      </c>
      <c r="G572" s="102">
        <f>+B572*1000+D572*(1-E572)</f>
        <v/>
      </c>
      <c r="H572" s="102">
        <f>+A573-A572</f>
        <v/>
      </c>
      <c r="I572" s="102">
        <f>+A572+H572/2</f>
        <v/>
      </c>
      <c r="J572" s="102">
        <f>IF(I572&lt;$B$1,17,19)</f>
        <v/>
      </c>
      <c r="K572" s="102">
        <f>+J572*I572</f>
        <v/>
      </c>
      <c r="L572" s="102">
        <f>IF(I572&lt;$B$1,0,9.81*(I572-$B$1))</f>
        <v/>
      </c>
      <c r="M572" s="105">
        <f>+K572-L572</f>
        <v/>
      </c>
      <c r="N572" s="105">
        <f>AVERAGE(B572:B573)*1000</f>
        <v/>
      </c>
      <c r="O572" s="105">
        <f>AVERAGE(G572:G573)</f>
        <v/>
      </c>
      <c r="P572" s="105">
        <f>AVERAGE(F572:F573)</f>
        <v/>
      </c>
      <c r="Q572" s="105">
        <f>AVERAGE(D572:D573)</f>
        <v/>
      </c>
      <c r="R572" s="106">
        <f>(O572-K572)/M572</f>
        <v/>
      </c>
      <c r="S572" s="105">
        <f>+P572/(O572-K572)*100</f>
        <v/>
      </c>
      <c r="T572" s="105">
        <f>+SQRT((3.47-LOG(R572))^2+(1.22+LOG(S572))^2)</f>
        <v/>
      </c>
      <c r="U572" s="39">
        <f>(IF(T572&lt;1.31, "gravelly sand to dense sand", IF(T572&lt;2.05, "sands", IF(T572&lt;2.6, "sand mixtures", IF(T572&lt;2.95, "silt mixtures", IF(T572&lt;3.6, "clays","organic clay"))))))</f>
        <v/>
      </c>
      <c r="V572" s="107">
        <f>DEGREES(ATAN(0.373*(LOG(O572/M572)+0.29)))</f>
        <v/>
      </c>
      <c r="W572" s="107">
        <f>17.6+11*LOG(R572)</f>
        <v/>
      </c>
      <c r="X572" s="107">
        <f>IF(N572/100&lt;20, 30,IF(N572/100&lt;40,30+5/20*(N572/100-20),IF(N572/100&lt;120, 35+5/80*(N572/100-40), IF(N572/100&lt;200, 40+5/80*(N572/100-120),45))))</f>
        <v/>
      </c>
    </row>
    <row r="573">
      <c r="A573" t="n">
        <v>11.4</v>
      </c>
      <c r="B573" t="n">
        <v>11.575</v>
      </c>
      <c r="C573" t="n">
        <v>31</v>
      </c>
      <c r="D573" t="n">
        <v>100</v>
      </c>
      <c r="E573" s="102" t="n">
        <v>0.8</v>
      </c>
      <c r="F573" s="102">
        <f>IF(C573=0,1,ABS(C573))</f>
        <v/>
      </c>
      <c r="G573" s="102">
        <f>+B573*1000+D573*(1-E573)</f>
        <v/>
      </c>
      <c r="H573" s="102">
        <f>+A574-A573</f>
        <v/>
      </c>
      <c r="I573" s="102">
        <f>+A573+H573/2</f>
        <v/>
      </c>
      <c r="J573" s="102">
        <f>IF(I573&lt;$B$1,17,19)</f>
        <v/>
      </c>
      <c r="K573" s="102">
        <f>+J573*I573</f>
        <v/>
      </c>
      <c r="L573" s="102">
        <f>IF(I573&lt;$B$1,0,9.81*(I573-$B$1))</f>
        <v/>
      </c>
      <c r="M573" s="105">
        <f>+K573-L573</f>
        <v/>
      </c>
      <c r="N573" s="105">
        <f>AVERAGE(B573:B574)*1000</f>
        <v/>
      </c>
      <c r="O573" s="105">
        <f>AVERAGE(G573:G574)</f>
        <v/>
      </c>
      <c r="P573" s="105">
        <f>AVERAGE(F573:F574)</f>
        <v/>
      </c>
      <c r="Q573" s="105">
        <f>AVERAGE(D573:D574)</f>
        <v/>
      </c>
      <c r="R573" s="106">
        <f>(O573-K573)/M573</f>
        <v/>
      </c>
      <c r="S573" s="105">
        <f>+P573/(O573-K573)*100</f>
        <v/>
      </c>
      <c r="T573" s="105">
        <f>+SQRT((3.47-LOG(R573))^2+(1.22+LOG(S573))^2)</f>
        <v/>
      </c>
      <c r="U573" s="39">
        <f>(IF(T573&lt;1.31, "gravelly sand to dense sand", IF(T573&lt;2.05, "sands", IF(T573&lt;2.6, "sand mixtures", IF(T573&lt;2.95, "silt mixtures", IF(T573&lt;3.6, "clays","organic clay"))))))</f>
        <v/>
      </c>
      <c r="V573" s="107">
        <f>DEGREES(ATAN(0.373*(LOG(O573/M573)+0.29)))</f>
        <v/>
      </c>
      <c r="W573" s="107">
        <f>17.6+11*LOG(R573)</f>
        <v/>
      </c>
      <c r="X573" s="107">
        <f>IF(N573/100&lt;20, 30,IF(N573/100&lt;40,30+5/20*(N573/100-20),IF(N573/100&lt;120, 35+5/80*(N573/100-40), IF(N573/100&lt;200, 40+5/80*(N573/100-120),45))))</f>
        <v/>
      </c>
    </row>
    <row r="574">
      <c r="A574" t="n">
        <v>11.42</v>
      </c>
      <c r="B574" t="n">
        <v>11.537</v>
      </c>
      <c r="C574" t="n">
        <v>28</v>
      </c>
      <c r="D574" t="n">
        <v>101</v>
      </c>
      <c r="E574" s="102" t="n">
        <v>0.8</v>
      </c>
      <c r="F574" s="102">
        <f>IF(C574=0,1,ABS(C574))</f>
        <v/>
      </c>
      <c r="G574" s="102">
        <f>+B574*1000+D574*(1-E574)</f>
        <v/>
      </c>
      <c r="H574" s="102">
        <f>+A575-A574</f>
        <v/>
      </c>
      <c r="I574" s="102">
        <f>+A574+H574/2</f>
        <v/>
      </c>
      <c r="J574" s="102">
        <f>IF(I574&lt;$B$1,17,19)</f>
        <v/>
      </c>
      <c r="K574" s="102">
        <f>+J574*I574</f>
        <v/>
      </c>
      <c r="L574" s="102">
        <f>IF(I574&lt;$B$1,0,9.81*(I574-$B$1))</f>
        <v/>
      </c>
      <c r="M574" s="105">
        <f>+K574-L574</f>
        <v/>
      </c>
      <c r="N574" s="105">
        <f>AVERAGE(B574:B575)*1000</f>
        <v/>
      </c>
      <c r="O574" s="105">
        <f>AVERAGE(G574:G575)</f>
        <v/>
      </c>
      <c r="P574" s="105">
        <f>AVERAGE(F574:F575)</f>
        <v/>
      </c>
      <c r="Q574" s="105">
        <f>AVERAGE(D574:D575)</f>
        <v/>
      </c>
      <c r="R574" s="106">
        <f>(O574-K574)/M574</f>
        <v/>
      </c>
      <c r="S574" s="105">
        <f>+P574/(O574-K574)*100</f>
        <v/>
      </c>
      <c r="T574" s="105">
        <f>+SQRT((3.47-LOG(R574))^2+(1.22+LOG(S574))^2)</f>
        <v/>
      </c>
      <c r="U574" s="39">
        <f>(IF(T574&lt;1.31, "gravelly sand to dense sand", IF(T574&lt;2.05, "sands", IF(T574&lt;2.6, "sand mixtures", IF(T574&lt;2.95, "silt mixtures", IF(T574&lt;3.6, "clays","organic clay"))))))</f>
        <v/>
      </c>
      <c r="V574" s="107">
        <f>DEGREES(ATAN(0.373*(LOG(O574/M574)+0.29)))</f>
        <v/>
      </c>
      <c r="W574" s="107">
        <f>17.6+11*LOG(R574)</f>
        <v/>
      </c>
      <c r="X574" s="107">
        <f>IF(N574/100&lt;20, 30,IF(N574/100&lt;40,30+5/20*(N574/100-20),IF(N574/100&lt;120, 35+5/80*(N574/100-40), IF(N574/100&lt;200, 40+5/80*(N574/100-120),45))))</f>
        <v/>
      </c>
    </row>
    <row r="575">
      <c r="A575" t="n">
        <v>11.44</v>
      </c>
      <c r="B575" t="n">
        <v>11.348</v>
      </c>
      <c r="C575" t="n">
        <v>24</v>
      </c>
      <c r="D575" t="n">
        <v>100</v>
      </c>
      <c r="E575" s="102" t="n">
        <v>0.8</v>
      </c>
      <c r="F575" s="102">
        <f>IF(C575=0,1,ABS(C575))</f>
        <v/>
      </c>
      <c r="G575" s="102">
        <f>+B575*1000+D575*(1-E575)</f>
        <v/>
      </c>
      <c r="H575" s="102">
        <f>+A576-A575</f>
        <v/>
      </c>
      <c r="I575" s="102">
        <f>+A575+H575/2</f>
        <v/>
      </c>
      <c r="J575" s="102">
        <f>IF(I575&lt;$B$1,17,19)</f>
        <v/>
      </c>
      <c r="K575" s="102">
        <f>+J575*I575</f>
        <v/>
      </c>
      <c r="L575" s="102">
        <f>IF(I575&lt;$B$1,0,9.81*(I575-$B$1))</f>
        <v/>
      </c>
      <c r="M575" s="105">
        <f>+K575-L575</f>
        <v/>
      </c>
      <c r="N575" s="105">
        <f>AVERAGE(B575:B576)*1000</f>
        <v/>
      </c>
      <c r="O575" s="105">
        <f>AVERAGE(G575:G576)</f>
        <v/>
      </c>
      <c r="P575" s="105">
        <f>AVERAGE(F575:F576)</f>
        <v/>
      </c>
      <c r="Q575" s="105">
        <f>AVERAGE(D575:D576)</f>
        <v/>
      </c>
      <c r="R575" s="106">
        <f>(O575-K575)/M575</f>
        <v/>
      </c>
      <c r="S575" s="105">
        <f>+P575/(O575-K575)*100</f>
        <v/>
      </c>
      <c r="T575" s="105">
        <f>+SQRT((3.47-LOG(R575))^2+(1.22+LOG(S575))^2)</f>
        <v/>
      </c>
      <c r="U575" s="39">
        <f>(IF(T575&lt;1.31, "gravelly sand to dense sand", IF(T575&lt;2.05, "sands", IF(T575&lt;2.6, "sand mixtures", IF(T575&lt;2.95, "silt mixtures", IF(T575&lt;3.6, "clays","organic clay"))))))</f>
        <v/>
      </c>
      <c r="V575" s="107">
        <f>DEGREES(ATAN(0.373*(LOG(O575/M575)+0.29)))</f>
        <v/>
      </c>
      <c r="W575" s="107">
        <f>17.6+11*LOG(R575)</f>
        <v/>
      </c>
      <c r="X575" s="107">
        <f>IF(N575/100&lt;20, 30,IF(N575/100&lt;40,30+5/20*(N575/100-20),IF(N575/100&lt;120, 35+5/80*(N575/100-40), IF(N575/100&lt;200, 40+5/80*(N575/100-120),45))))</f>
        <v/>
      </c>
    </row>
    <row r="576">
      <c r="A576" t="n">
        <v>11.46</v>
      </c>
      <c r="B576" t="n">
        <v>11.272</v>
      </c>
      <c r="C576" t="n">
        <v>16</v>
      </c>
      <c r="D576" t="n">
        <v>100</v>
      </c>
      <c r="E576" s="102" t="n">
        <v>0.8</v>
      </c>
      <c r="F576" s="102">
        <f>IF(C576=0,1,ABS(C576))</f>
        <v/>
      </c>
      <c r="G576" s="102">
        <f>+B576*1000+D576*(1-E576)</f>
        <v/>
      </c>
      <c r="H576" s="102">
        <f>+A577-A576</f>
        <v/>
      </c>
      <c r="I576" s="102">
        <f>+A576+H576/2</f>
        <v/>
      </c>
      <c r="J576" s="102">
        <f>IF(I576&lt;$B$1,17,19)</f>
        <v/>
      </c>
      <c r="K576" s="102">
        <f>+J576*I576</f>
        <v/>
      </c>
      <c r="L576" s="102">
        <f>IF(I576&lt;$B$1,0,9.81*(I576-$B$1))</f>
        <v/>
      </c>
      <c r="M576" s="105">
        <f>+K576-L576</f>
        <v/>
      </c>
      <c r="N576" s="105">
        <f>AVERAGE(B576:B577)*1000</f>
        <v/>
      </c>
      <c r="O576" s="105">
        <f>AVERAGE(G576:G577)</f>
        <v/>
      </c>
      <c r="P576" s="105">
        <f>AVERAGE(F576:F577)</f>
        <v/>
      </c>
      <c r="Q576" s="105">
        <f>AVERAGE(D576:D577)</f>
        <v/>
      </c>
      <c r="R576" s="106">
        <f>(O576-K576)/M576</f>
        <v/>
      </c>
      <c r="S576" s="105">
        <f>+P576/(O576-K576)*100</f>
        <v/>
      </c>
      <c r="T576" s="105">
        <f>+SQRT((3.47-LOG(R576))^2+(1.22+LOG(S576))^2)</f>
        <v/>
      </c>
      <c r="U576" s="39">
        <f>(IF(T576&lt;1.31, "gravelly sand to dense sand", IF(T576&lt;2.05, "sands", IF(T576&lt;2.6, "sand mixtures", IF(T576&lt;2.95, "silt mixtures", IF(T576&lt;3.6, "clays","organic clay"))))))</f>
        <v/>
      </c>
      <c r="V576" s="107">
        <f>DEGREES(ATAN(0.373*(LOG(O576/M576)+0.29)))</f>
        <v/>
      </c>
      <c r="W576" s="107">
        <f>17.6+11*LOG(R576)</f>
        <v/>
      </c>
      <c r="X576" s="107">
        <f>IF(N576/100&lt;20, 30,IF(N576/100&lt;40,30+5/20*(N576/100-20),IF(N576/100&lt;120, 35+5/80*(N576/100-40), IF(N576/100&lt;200, 40+5/80*(N576/100-120),45))))</f>
        <v/>
      </c>
    </row>
    <row r="577">
      <c r="A577" t="n">
        <v>11.48</v>
      </c>
      <c r="B577" t="n">
        <v>11.177</v>
      </c>
      <c r="C577" t="n">
        <v>21</v>
      </c>
      <c r="D577" t="n">
        <v>100</v>
      </c>
      <c r="E577" s="102" t="n">
        <v>0.8</v>
      </c>
      <c r="F577" s="102">
        <f>IF(C577=0,1,ABS(C577))</f>
        <v/>
      </c>
      <c r="G577" s="102">
        <f>+B577*1000+D577*(1-E577)</f>
        <v/>
      </c>
      <c r="H577" s="102">
        <f>+A578-A577</f>
        <v/>
      </c>
      <c r="I577" s="102">
        <f>+A577+H577/2</f>
        <v/>
      </c>
      <c r="J577" s="102">
        <f>IF(I577&lt;$B$1,17,19)</f>
        <v/>
      </c>
      <c r="K577" s="102">
        <f>+J577*I577</f>
        <v/>
      </c>
      <c r="L577" s="102">
        <f>IF(I577&lt;$B$1,0,9.81*(I577-$B$1))</f>
        <v/>
      </c>
      <c r="M577" s="105">
        <f>+K577-L577</f>
        <v/>
      </c>
      <c r="N577" s="105">
        <f>AVERAGE(B577:B578)*1000</f>
        <v/>
      </c>
      <c r="O577" s="105">
        <f>AVERAGE(G577:G578)</f>
        <v/>
      </c>
      <c r="P577" s="105">
        <f>AVERAGE(F577:F578)</f>
        <v/>
      </c>
      <c r="Q577" s="105">
        <f>AVERAGE(D577:D578)</f>
        <v/>
      </c>
      <c r="R577" s="106">
        <f>(O577-K577)/M577</f>
        <v/>
      </c>
      <c r="S577" s="105">
        <f>+P577/(O577-K577)*100</f>
        <v/>
      </c>
      <c r="T577" s="105">
        <f>+SQRT((3.47-LOG(R577))^2+(1.22+LOG(S577))^2)</f>
        <v/>
      </c>
      <c r="U577" s="39">
        <f>(IF(T577&lt;1.31, "gravelly sand to dense sand", IF(T577&lt;2.05, "sands", IF(T577&lt;2.6, "sand mixtures", IF(T577&lt;2.95, "silt mixtures", IF(T577&lt;3.6, "clays","organic clay"))))))</f>
        <v/>
      </c>
      <c r="V577" s="107">
        <f>DEGREES(ATAN(0.373*(LOG(O577/M577)+0.29)))</f>
        <v/>
      </c>
      <c r="W577" s="107">
        <f>17.6+11*LOG(R577)</f>
        <v/>
      </c>
      <c r="X577" s="107">
        <f>IF(N577/100&lt;20, 30,IF(N577/100&lt;40,30+5/20*(N577/100-20),IF(N577/100&lt;120, 35+5/80*(N577/100-40), IF(N577/100&lt;200, 40+5/80*(N577/100-120),45))))</f>
        <v/>
      </c>
    </row>
    <row r="578">
      <c r="A578" t="n">
        <v>11.5</v>
      </c>
      <c r="B578" t="n">
        <v>11.518</v>
      </c>
      <c r="C578" t="n">
        <v>27</v>
      </c>
      <c r="D578" t="n">
        <v>101</v>
      </c>
      <c r="E578" s="102" t="n">
        <v>0.8</v>
      </c>
      <c r="F578" s="102">
        <f>IF(C578=0,1,ABS(C578))</f>
        <v/>
      </c>
      <c r="G578" s="102">
        <f>+B578*1000+D578*(1-E578)</f>
        <v/>
      </c>
      <c r="H578" s="102">
        <f>+A579-A578</f>
        <v/>
      </c>
      <c r="I578" s="102">
        <f>+A578+H578/2</f>
        <v/>
      </c>
      <c r="J578" s="102">
        <f>IF(I578&lt;$B$1,17,19)</f>
        <v/>
      </c>
      <c r="K578" s="102">
        <f>+J578*I578</f>
        <v/>
      </c>
      <c r="L578" s="102">
        <f>IF(I578&lt;$B$1,0,9.81*(I578-$B$1))</f>
        <v/>
      </c>
      <c r="M578" s="105">
        <f>+K578-L578</f>
        <v/>
      </c>
      <c r="N578" s="105">
        <f>AVERAGE(B578:B579)*1000</f>
        <v/>
      </c>
      <c r="O578" s="105">
        <f>AVERAGE(G578:G579)</f>
        <v/>
      </c>
      <c r="P578" s="105">
        <f>AVERAGE(F578:F579)</f>
        <v/>
      </c>
      <c r="Q578" s="105">
        <f>AVERAGE(D578:D579)</f>
        <v/>
      </c>
      <c r="R578" s="106">
        <f>(O578-K578)/M578</f>
        <v/>
      </c>
      <c r="S578" s="105">
        <f>+P578/(O578-K578)*100</f>
        <v/>
      </c>
      <c r="T578" s="105">
        <f>+SQRT((3.47-LOG(R578))^2+(1.22+LOG(S578))^2)</f>
        <v/>
      </c>
      <c r="U578" s="39">
        <f>(IF(T578&lt;1.31, "gravelly sand to dense sand", IF(T578&lt;2.05, "sands", IF(T578&lt;2.6, "sand mixtures", IF(T578&lt;2.95, "silt mixtures", IF(T578&lt;3.6, "clays","organic clay"))))))</f>
        <v/>
      </c>
      <c r="V578" s="107">
        <f>DEGREES(ATAN(0.373*(LOG(O578/M578)+0.29)))</f>
        <v/>
      </c>
      <c r="W578" s="107">
        <f>17.6+11*LOG(R578)</f>
        <v/>
      </c>
      <c r="X578" s="107">
        <f>IF(N578/100&lt;20, 30,IF(N578/100&lt;40,30+5/20*(N578/100-20),IF(N578/100&lt;120, 35+5/80*(N578/100-40), IF(N578/100&lt;200, 40+5/80*(N578/100-120),45))))</f>
        <v/>
      </c>
    </row>
    <row r="579">
      <c r="A579" t="n">
        <v>11.52</v>
      </c>
      <c r="B579" t="n">
        <v>11.935</v>
      </c>
      <c r="C579" t="n">
        <v>24</v>
      </c>
      <c r="D579" t="n">
        <v>101</v>
      </c>
      <c r="E579" s="102" t="n">
        <v>0.8</v>
      </c>
      <c r="F579" s="102">
        <f>IF(C579=0,1,ABS(C579))</f>
        <v/>
      </c>
      <c r="G579" s="102">
        <f>+B579*1000+D579*(1-E579)</f>
        <v/>
      </c>
      <c r="H579" s="102">
        <f>+A580-A579</f>
        <v/>
      </c>
      <c r="I579" s="102">
        <f>+A579+H579/2</f>
        <v/>
      </c>
      <c r="J579" s="102">
        <f>IF(I579&lt;$B$1,17,19)</f>
        <v/>
      </c>
      <c r="K579" s="102">
        <f>+J579*I579</f>
        <v/>
      </c>
      <c r="L579" s="102">
        <f>IF(I579&lt;$B$1,0,9.81*(I579-$B$1))</f>
        <v/>
      </c>
      <c r="M579" s="105">
        <f>+K579-L579</f>
        <v/>
      </c>
      <c r="N579" s="105">
        <f>AVERAGE(B579:B580)*1000</f>
        <v/>
      </c>
      <c r="O579" s="105">
        <f>AVERAGE(G579:G580)</f>
        <v/>
      </c>
      <c r="P579" s="105">
        <f>AVERAGE(F579:F580)</f>
        <v/>
      </c>
      <c r="Q579" s="105">
        <f>AVERAGE(D579:D580)</f>
        <v/>
      </c>
      <c r="R579" s="106">
        <f>(O579-K579)/M579</f>
        <v/>
      </c>
      <c r="S579" s="105">
        <f>+P579/(O579-K579)*100</f>
        <v/>
      </c>
      <c r="T579" s="105">
        <f>+SQRT((3.47-LOG(R579))^2+(1.22+LOG(S579))^2)</f>
        <v/>
      </c>
      <c r="U579" s="39">
        <f>(IF(T579&lt;1.31, "gravelly sand to dense sand", IF(T579&lt;2.05, "sands", IF(T579&lt;2.6, "sand mixtures", IF(T579&lt;2.95, "silt mixtures", IF(T579&lt;3.6, "clays","organic clay"))))))</f>
        <v/>
      </c>
      <c r="V579" s="107">
        <f>DEGREES(ATAN(0.373*(LOG(O579/M579)+0.29)))</f>
        <v/>
      </c>
      <c r="W579" s="107">
        <f>17.6+11*LOG(R579)</f>
        <v/>
      </c>
      <c r="X579" s="107">
        <f>IF(N579/100&lt;20, 30,IF(N579/100&lt;40,30+5/20*(N579/100-20),IF(N579/100&lt;120, 35+5/80*(N579/100-40), IF(N579/100&lt;200, 40+5/80*(N579/100-120),45))))</f>
        <v/>
      </c>
    </row>
    <row r="580">
      <c r="A580" t="n">
        <v>11.54</v>
      </c>
      <c r="B580" t="n">
        <v>12.314</v>
      </c>
      <c r="C580" t="n">
        <v>21</v>
      </c>
      <c r="D580" t="n">
        <v>101</v>
      </c>
      <c r="E580" s="102" t="n">
        <v>0.8</v>
      </c>
      <c r="F580" s="102">
        <f>IF(C580=0,1,ABS(C580))</f>
        <v/>
      </c>
      <c r="G580" s="102">
        <f>+B580*1000+D580*(1-E580)</f>
        <v/>
      </c>
      <c r="H580" s="102">
        <f>+A581-A580</f>
        <v/>
      </c>
      <c r="I580" s="102">
        <f>+A580+H580/2</f>
        <v/>
      </c>
      <c r="J580" s="102">
        <f>IF(I580&lt;$B$1,17,19)</f>
        <v/>
      </c>
      <c r="K580" s="102">
        <f>+J580*I580</f>
        <v/>
      </c>
      <c r="L580" s="102">
        <f>IF(I580&lt;$B$1,0,9.81*(I580-$B$1))</f>
        <v/>
      </c>
      <c r="M580" s="105">
        <f>+K580-L580</f>
        <v/>
      </c>
      <c r="N580" s="105">
        <f>AVERAGE(B580:B581)*1000</f>
        <v/>
      </c>
      <c r="O580" s="105">
        <f>AVERAGE(G580:G581)</f>
        <v/>
      </c>
      <c r="P580" s="105">
        <f>AVERAGE(F580:F581)</f>
        <v/>
      </c>
      <c r="Q580" s="105">
        <f>AVERAGE(D580:D581)</f>
        <v/>
      </c>
      <c r="R580" s="106">
        <f>(O580-K580)/M580</f>
        <v/>
      </c>
      <c r="S580" s="105">
        <f>+P580/(O580-K580)*100</f>
        <v/>
      </c>
      <c r="T580" s="105">
        <f>+SQRT((3.47-LOG(R580))^2+(1.22+LOG(S580))^2)</f>
        <v/>
      </c>
      <c r="U580" s="39">
        <f>(IF(T580&lt;1.31, "gravelly sand to dense sand", IF(T580&lt;2.05, "sands", IF(T580&lt;2.6, "sand mixtures", IF(T580&lt;2.95, "silt mixtures", IF(T580&lt;3.6, "clays","organic clay"))))))</f>
        <v/>
      </c>
      <c r="V580" s="107">
        <f>DEGREES(ATAN(0.373*(LOG(O580/M580)+0.29)))</f>
        <v/>
      </c>
      <c r="W580" s="107">
        <f>17.6+11*LOG(R580)</f>
        <v/>
      </c>
      <c r="X580" s="107">
        <f>IF(N580/100&lt;20, 30,IF(N580/100&lt;40,30+5/20*(N580/100-20),IF(N580/100&lt;120, 35+5/80*(N580/100-40), IF(N580/100&lt;200, 40+5/80*(N580/100-120),45))))</f>
        <v/>
      </c>
    </row>
    <row r="581">
      <c r="A581" t="n">
        <v>11.56</v>
      </c>
      <c r="B581" t="n">
        <v>13.337</v>
      </c>
      <c r="C581" t="n">
        <v>24</v>
      </c>
      <c r="D581" t="n">
        <v>102</v>
      </c>
      <c r="E581" s="102" t="n">
        <v>0.8</v>
      </c>
      <c r="F581" s="102">
        <f>IF(C581=0,1,ABS(C581))</f>
        <v/>
      </c>
      <c r="G581" s="102">
        <f>+B581*1000+D581*(1-E581)</f>
        <v/>
      </c>
      <c r="H581" s="102">
        <f>+A582-A581</f>
        <v/>
      </c>
      <c r="I581" s="102">
        <f>+A581+H581/2</f>
        <v/>
      </c>
      <c r="J581" s="102">
        <f>IF(I581&lt;$B$1,17,19)</f>
        <v/>
      </c>
      <c r="K581" s="102">
        <f>+J581*I581</f>
        <v/>
      </c>
      <c r="L581" s="102">
        <f>IF(I581&lt;$B$1,0,9.81*(I581-$B$1))</f>
        <v/>
      </c>
      <c r="M581" s="105">
        <f>+K581-L581</f>
        <v/>
      </c>
      <c r="N581" s="105">
        <f>AVERAGE(B581:B582)*1000</f>
        <v/>
      </c>
      <c r="O581" s="105">
        <f>AVERAGE(G581:G582)</f>
        <v/>
      </c>
      <c r="P581" s="105">
        <f>AVERAGE(F581:F582)</f>
        <v/>
      </c>
      <c r="Q581" s="105">
        <f>AVERAGE(D581:D582)</f>
        <v/>
      </c>
      <c r="R581" s="106">
        <f>(O581-K581)/M581</f>
        <v/>
      </c>
      <c r="S581" s="105">
        <f>+P581/(O581-K581)*100</f>
        <v/>
      </c>
      <c r="T581" s="105">
        <f>+SQRT((3.47-LOG(R581))^2+(1.22+LOG(S581))^2)</f>
        <v/>
      </c>
      <c r="U581" s="39">
        <f>(IF(T581&lt;1.31, "gravelly sand to dense sand", IF(T581&lt;2.05, "sands", IF(T581&lt;2.6, "sand mixtures", IF(T581&lt;2.95, "silt mixtures", IF(T581&lt;3.6, "clays","organic clay"))))))</f>
        <v/>
      </c>
      <c r="V581" s="107">
        <f>DEGREES(ATAN(0.373*(LOG(O581/M581)+0.29)))</f>
        <v/>
      </c>
      <c r="W581" s="107">
        <f>17.6+11*LOG(R581)</f>
        <v/>
      </c>
      <c r="X581" s="107">
        <f>IF(N581/100&lt;20, 30,IF(N581/100&lt;40,30+5/20*(N581/100-20),IF(N581/100&lt;120, 35+5/80*(N581/100-40), IF(N581/100&lt;200, 40+5/80*(N581/100-120),45))))</f>
        <v/>
      </c>
    </row>
    <row r="582">
      <c r="A582" t="n">
        <v>11.58</v>
      </c>
      <c r="B582" t="n">
        <v>13.848</v>
      </c>
      <c r="C582" t="n">
        <v>20</v>
      </c>
      <c r="D582" t="n">
        <v>102</v>
      </c>
      <c r="E582" s="102" t="n">
        <v>0.8</v>
      </c>
      <c r="F582" s="102">
        <f>IF(C582=0,1,ABS(C582))</f>
        <v/>
      </c>
      <c r="G582" s="102">
        <f>+B582*1000+D582*(1-E582)</f>
        <v/>
      </c>
      <c r="H582" s="102">
        <f>+A583-A582</f>
        <v/>
      </c>
      <c r="I582" s="102">
        <f>+A582+H582/2</f>
        <v/>
      </c>
      <c r="J582" s="102">
        <f>IF(I582&lt;$B$1,17,19)</f>
        <v/>
      </c>
      <c r="K582" s="102">
        <f>+J582*I582</f>
        <v/>
      </c>
      <c r="L582" s="102">
        <f>IF(I582&lt;$B$1,0,9.81*(I582-$B$1))</f>
        <v/>
      </c>
      <c r="M582" s="105">
        <f>+K582-L582</f>
        <v/>
      </c>
      <c r="N582" s="105">
        <f>AVERAGE(B582:B583)*1000</f>
        <v/>
      </c>
      <c r="O582" s="105">
        <f>AVERAGE(G582:G583)</f>
        <v/>
      </c>
      <c r="P582" s="105">
        <f>AVERAGE(F582:F583)</f>
        <v/>
      </c>
      <c r="Q582" s="105">
        <f>AVERAGE(D582:D583)</f>
        <v/>
      </c>
      <c r="R582" s="106">
        <f>(O582-K582)/M582</f>
        <v/>
      </c>
      <c r="S582" s="105">
        <f>+P582/(O582-K582)*100</f>
        <v/>
      </c>
      <c r="T582" s="105">
        <f>+SQRT((3.47-LOG(R582))^2+(1.22+LOG(S582))^2)</f>
        <v/>
      </c>
      <c r="U582" s="39">
        <f>(IF(T582&lt;1.31, "gravelly sand to dense sand", IF(T582&lt;2.05, "sands", IF(T582&lt;2.6, "sand mixtures", IF(T582&lt;2.95, "silt mixtures", IF(T582&lt;3.6, "clays","organic clay"))))))</f>
        <v/>
      </c>
      <c r="V582" s="107">
        <f>DEGREES(ATAN(0.373*(LOG(O582/M582)+0.29)))</f>
        <v/>
      </c>
      <c r="W582" s="107">
        <f>17.6+11*LOG(R582)</f>
        <v/>
      </c>
      <c r="X582" s="107">
        <f>IF(N582/100&lt;20, 30,IF(N582/100&lt;40,30+5/20*(N582/100-20),IF(N582/100&lt;120, 35+5/80*(N582/100-40), IF(N582/100&lt;200, 40+5/80*(N582/100-120),45))))</f>
        <v/>
      </c>
    </row>
    <row r="583">
      <c r="A583" t="n">
        <v>11.6</v>
      </c>
      <c r="B583" t="n">
        <v>14.454</v>
      </c>
      <c r="C583" t="n">
        <v>19</v>
      </c>
      <c r="D583" t="n">
        <v>102</v>
      </c>
      <c r="E583" s="102" t="n">
        <v>0.8</v>
      </c>
      <c r="F583" s="102">
        <f>IF(C583=0,1,ABS(C583))</f>
        <v/>
      </c>
      <c r="G583" s="102">
        <f>+B583*1000+D583*(1-E583)</f>
        <v/>
      </c>
      <c r="H583" s="102">
        <f>+A584-A583</f>
        <v/>
      </c>
      <c r="I583" s="102">
        <f>+A583+H583/2</f>
        <v/>
      </c>
      <c r="J583" s="102">
        <f>IF(I583&lt;$B$1,17,19)</f>
        <v/>
      </c>
      <c r="K583" s="102">
        <f>+J583*I583</f>
        <v/>
      </c>
      <c r="L583" s="102">
        <f>IF(I583&lt;$B$1,0,9.81*(I583-$B$1))</f>
        <v/>
      </c>
      <c r="M583" s="105">
        <f>+K583-L583</f>
        <v/>
      </c>
      <c r="N583" s="105">
        <f>AVERAGE(B583:B584)*1000</f>
        <v/>
      </c>
      <c r="O583" s="105">
        <f>AVERAGE(G583:G584)</f>
        <v/>
      </c>
      <c r="P583" s="105">
        <f>AVERAGE(F583:F584)</f>
        <v/>
      </c>
      <c r="Q583" s="105">
        <f>AVERAGE(D583:D584)</f>
        <v/>
      </c>
      <c r="R583" s="106">
        <f>(O583-K583)/M583</f>
        <v/>
      </c>
      <c r="S583" s="105">
        <f>+P583/(O583-K583)*100</f>
        <v/>
      </c>
      <c r="T583" s="105">
        <f>+SQRT((3.47-LOG(R583))^2+(1.22+LOG(S583))^2)</f>
        <v/>
      </c>
      <c r="U583" s="39">
        <f>(IF(T583&lt;1.31, "gravelly sand to dense sand", IF(T583&lt;2.05, "sands", IF(T583&lt;2.6, "sand mixtures", IF(T583&lt;2.95, "silt mixtures", IF(T583&lt;3.6, "clays","organic clay"))))))</f>
        <v/>
      </c>
      <c r="V583" s="107">
        <f>DEGREES(ATAN(0.373*(LOG(O583/M583)+0.29)))</f>
        <v/>
      </c>
      <c r="W583" s="107">
        <f>17.6+11*LOG(R583)</f>
        <v/>
      </c>
      <c r="X583" s="107">
        <f>IF(N583/100&lt;20, 30,IF(N583/100&lt;40,30+5/20*(N583/100-20),IF(N583/100&lt;120, 35+5/80*(N583/100-40), IF(N583/100&lt;200, 40+5/80*(N583/100-120),45))))</f>
        <v/>
      </c>
    </row>
    <row r="584">
      <c r="A584" t="n">
        <v>11.62</v>
      </c>
      <c r="B584" t="n">
        <v>15.572</v>
      </c>
      <c r="C584" t="n">
        <v>19</v>
      </c>
      <c r="D584" t="n">
        <v>103</v>
      </c>
      <c r="E584" s="102" t="n">
        <v>0.8</v>
      </c>
      <c r="F584" s="102">
        <f>IF(C584=0,1,ABS(C584))</f>
        <v/>
      </c>
      <c r="G584" s="102">
        <f>+B584*1000+D584*(1-E584)</f>
        <v/>
      </c>
      <c r="H584" s="102">
        <f>+A585-A584</f>
        <v/>
      </c>
      <c r="I584" s="102">
        <f>+A584+H584/2</f>
        <v/>
      </c>
      <c r="J584" s="102">
        <f>IF(I584&lt;$B$1,17,19)</f>
        <v/>
      </c>
      <c r="K584" s="102">
        <f>+J584*I584</f>
        <v/>
      </c>
      <c r="L584" s="102">
        <f>IF(I584&lt;$B$1,0,9.81*(I584-$B$1))</f>
        <v/>
      </c>
      <c r="M584" s="105">
        <f>+K584-L584</f>
        <v/>
      </c>
      <c r="N584" s="105">
        <f>AVERAGE(B584:B585)*1000</f>
        <v/>
      </c>
      <c r="O584" s="105">
        <f>AVERAGE(G584:G585)</f>
        <v/>
      </c>
      <c r="P584" s="105">
        <f>AVERAGE(F584:F585)</f>
        <v/>
      </c>
      <c r="Q584" s="105">
        <f>AVERAGE(D584:D585)</f>
        <v/>
      </c>
      <c r="R584" s="106">
        <f>(O584-K584)/M584</f>
        <v/>
      </c>
      <c r="S584" s="105">
        <f>+P584/(O584-K584)*100</f>
        <v/>
      </c>
      <c r="T584" s="105">
        <f>+SQRT((3.47-LOG(R584))^2+(1.22+LOG(S584))^2)</f>
        <v/>
      </c>
      <c r="U584" s="39">
        <f>(IF(T584&lt;1.31, "gravelly sand to dense sand", IF(T584&lt;2.05, "sands", IF(T584&lt;2.6, "sand mixtures", IF(T584&lt;2.95, "silt mixtures", IF(T584&lt;3.6, "clays","organic clay"))))))</f>
        <v/>
      </c>
      <c r="V584" s="107">
        <f>DEGREES(ATAN(0.373*(LOG(O584/M584)+0.29)))</f>
        <v/>
      </c>
      <c r="W584" s="107">
        <f>17.6+11*LOG(R584)</f>
        <v/>
      </c>
      <c r="X584" s="107">
        <f>IF(N584/100&lt;20, 30,IF(N584/100&lt;40,30+5/20*(N584/100-20),IF(N584/100&lt;120, 35+5/80*(N584/100-40), IF(N584/100&lt;200, 40+5/80*(N584/100-120),45))))</f>
        <v/>
      </c>
    </row>
    <row r="585">
      <c r="A585" t="n">
        <v>11.64</v>
      </c>
      <c r="B585" t="n">
        <v>16.178</v>
      </c>
      <c r="C585" t="n">
        <v>21</v>
      </c>
      <c r="D585" t="n">
        <v>102</v>
      </c>
      <c r="E585" s="102" t="n">
        <v>0.8</v>
      </c>
      <c r="F585" s="102">
        <f>IF(C585=0,1,ABS(C585))</f>
        <v/>
      </c>
      <c r="G585" s="102">
        <f>+B585*1000+D585*(1-E585)</f>
        <v/>
      </c>
      <c r="H585" s="102">
        <f>+A586-A585</f>
        <v/>
      </c>
      <c r="I585" s="102">
        <f>+A585+H585/2</f>
        <v/>
      </c>
      <c r="J585" s="102">
        <f>IF(I585&lt;$B$1,17,19)</f>
        <v/>
      </c>
      <c r="K585" s="102">
        <f>+J585*I585</f>
        <v/>
      </c>
      <c r="L585" s="102">
        <f>IF(I585&lt;$B$1,0,9.81*(I585-$B$1))</f>
        <v/>
      </c>
      <c r="M585" s="105">
        <f>+K585-L585</f>
        <v/>
      </c>
      <c r="N585" s="105">
        <f>AVERAGE(B585:B586)*1000</f>
        <v/>
      </c>
      <c r="O585" s="105">
        <f>AVERAGE(G585:G586)</f>
        <v/>
      </c>
      <c r="P585" s="105">
        <f>AVERAGE(F585:F586)</f>
        <v/>
      </c>
      <c r="Q585" s="105">
        <f>AVERAGE(D585:D586)</f>
        <v/>
      </c>
      <c r="R585" s="106">
        <f>(O585-K585)/M585</f>
        <v/>
      </c>
      <c r="S585" s="105">
        <f>+P585/(O585-K585)*100</f>
        <v/>
      </c>
      <c r="T585" s="105">
        <f>+SQRT((3.47-LOG(R585))^2+(1.22+LOG(S585))^2)</f>
        <v/>
      </c>
      <c r="U585" s="39">
        <f>(IF(T585&lt;1.31, "gravelly sand to dense sand", IF(T585&lt;2.05, "sands", IF(T585&lt;2.6, "sand mixtures", IF(T585&lt;2.95, "silt mixtures", IF(T585&lt;3.6, "clays","organic clay"))))))</f>
        <v/>
      </c>
      <c r="V585" s="107">
        <f>DEGREES(ATAN(0.373*(LOG(O585/M585)+0.29)))</f>
        <v/>
      </c>
      <c r="W585" s="107">
        <f>17.6+11*LOG(R585)</f>
        <v/>
      </c>
      <c r="X585" s="107">
        <f>IF(N585/100&lt;20, 30,IF(N585/100&lt;40,30+5/20*(N585/100-20),IF(N585/100&lt;120, 35+5/80*(N585/100-40), IF(N585/100&lt;200, 40+5/80*(N585/100-120),45))))</f>
        <v/>
      </c>
    </row>
    <row r="586">
      <c r="A586" t="n">
        <v>11.66</v>
      </c>
      <c r="B586" t="n">
        <v>16.671</v>
      </c>
      <c r="C586" t="n">
        <v>22</v>
      </c>
      <c r="D586" t="n">
        <v>104</v>
      </c>
      <c r="E586" s="102" t="n">
        <v>0.8</v>
      </c>
      <c r="F586" s="102">
        <f>IF(C586=0,1,ABS(C586))</f>
        <v/>
      </c>
      <c r="G586" s="102">
        <f>+B586*1000+D586*(1-E586)</f>
        <v/>
      </c>
      <c r="H586" s="102">
        <f>+A587-A586</f>
        <v/>
      </c>
      <c r="I586" s="102">
        <f>+A586+H586/2</f>
        <v/>
      </c>
      <c r="J586" s="102">
        <f>IF(I586&lt;$B$1,17,19)</f>
        <v/>
      </c>
      <c r="K586" s="102">
        <f>+J586*I586</f>
        <v/>
      </c>
      <c r="L586" s="102">
        <f>IF(I586&lt;$B$1,0,9.81*(I586-$B$1))</f>
        <v/>
      </c>
      <c r="M586" s="105">
        <f>+K586-L586</f>
        <v/>
      </c>
      <c r="N586" s="105">
        <f>AVERAGE(B586:B587)*1000</f>
        <v/>
      </c>
      <c r="O586" s="105">
        <f>AVERAGE(G586:G587)</f>
        <v/>
      </c>
      <c r="P586" s="105">
        <f>AVERAGE(F586:F587)</f>
        <v/>
      </c>
      <c r="Q586" s="105">
        <f>AVERAGE(D586:D587)</f>
        <v/>
      </c>
      <c r="R586" s="106">
        <f>(O586-K586)/M586</f>
        <v/>
      </c>
      <c r="S586" s="105">
        <f>+P586/(O586-K586)*100</f>
        <v/>
      </c>
      <c r="T586" s="105">
        <f>+SQRT((3.47-LOG(R586))^2+(1.22+LOG(S586))^2)</f>
        <v/>
      </c>
      <c r="U586" s="39">
        <f>(IF(T586&lt;1.31, "gravelly sand to dense sand", IF(T586&lt;2.05, "sands", IF(T586&lt;2.6, "sand mixtures", IF(T586&lt;2.95, "silt mixtures", IF(T586&lt;3.6, "clays","organic clay"))))))</f>
        <v/>
      </c>
      <c r="V586" s="107">
        <f>DEGREES(ATAN(0.373*(LOG(O586/M586)+0.29)))</f>
        <v/>
      </c>
      <c r="W586" s="107">
        <f>17.6+11*LOG(R586)</f>
        <v/>
      </c>
      <c r="X586" s="107">
        <f>IF(N586/100&lt;20, 30,IF(N586/100&lt;40,30+5/20*(N586/100-20),IF(N586/100&lt;120, 35+5/80*(N586/100-40), IF(N586/100&lt;200, 40+5/80*(N586/100-120),45))))</f>
        <v/>
      </c>
    </row>
    <row r="587">
      <c r="A587" t="n">
        <v>11.68</v>
      </c>
      <c r="B587" t="n">
        <v>17.372</v>
      </c>
      <c r="C587" t="n">
        <v>22</v>
      </c>
      <c r="D587" t="n">
        <v>103</v>
      </c>
      <c r="E587" s="102" t="n">
        <v>0.8</v>
      </c>
      <c r="F587" s="102">
        <f>IF(C587=0,1,ABS(C587))</f>
        <v/>
      </c>
      <c r="G587" s="102">
        <f>+B587*1000+D587*(1-E587)</f>
        <v/>
      </c>
      <c r="H587" s="102">
        <f>+A588-A587</f>
        <v/>
      </c>
      <c r="I587" s="102">
        <f>+A587+H587/2</f>
        <v/>
      </c>
      <c r="J587" s="102">
        <f>IF(I587&lt;$B$1,17,19)</f>
        <v/>
      </c>
      <c r="K587" s="102">
        <f>+J587*I587</f>
        <v/>
      </c>
      <c r="L587" s="102">
        <f>IF(I587&lt;$B$1,0,9.81*(I587-$B$1))</f>
        <v/>
      </c>
      <c r="M587" s="105">
        <f>+K587-L587</f>
        <v/>
      </c>
      <c r="N587" s="105">
        <f>AVERAGE(B587:B588)*1000</f>
        <v/>
      </c>
      <c r="O587" s="105">
        <f>AVERAGE(G587:G588)</f>
        <v/>
      </c>
      <c r="P587" s="105">
        <f>AVERAGE(F587:F588)</f>
        <v/>
      </c>
      <c r="Q587" s="105">
        <f>AVERAGE(D587:D588)</f>
        <v/>
      </c>
      <c r="R587" s="106">
        <f>(O587-K587)/M587</f>
        <v/>
      </c>
      <c r="S587" s="105">
        <f>+P587/(O587-K587)*100</f>
        <v/>
      </c>
      <c r="T587" s="105">
        <f>+SQRT((3.47-LOG(R587))^2+(1.22+LOG(S587))^2)</f>
        <v/>
      </c>
      <c r="U587" s="39">
        <f>(IF(T587&lt;1.31, "gravelly sand to dense sand", IF(T587&lt;2.05, "sands", IF(T587&lt;2.6, "sand mixtures", IF(T587&lt;2.95, "silt mixtures", IF(T587&lt;3.6, "clays","organic clay"))))))</f>
        <v/>
      </c>
      <c r="V587" s="107">
        <f>DEGREES(ATAN(0.373*(LOG(O587/M587)+0.29)))</f>
        <v/>
      </c>
      <c r="W587" s="107">
        <f>17.6+11*LOG(R587)</f>
        <v/>
      </c>
      <c r="X587" s="107">
        <f>IF(N587/100&lt;20, 30,IF(N587/100&lt;40,30+5/20*(N587/100-20),IF(N587/100&lt;120, 35+5/80*(N587/100-40), IF(N587/100&lt;200, 40+5/80*(N587/100-120),45))))</f>
        <v/>
      </c>
    </row>
    <row r="588">
      <c r="A588" t="n">
        <v>11.7</v>
      </c>
      <c r="B588" t="n">
        <v>17.618</v>
      </c>
      <c r="C588" t="n">
        <v>26</v>
      </c>
      <c r="D588" t="n">
        <v>106</v>
      </c>
      <c r="E588" s="102" t="n">
        <v>0.8</v>
      </c>
      <c r="F588" s="102">
        <f>IF(C588=0,1,ABS(C588))</f>
        <v/>
      </c>
      <c r="G588" s="102">
        <f>+B588*1000+D588*(1-E588)</f>
        <v/>
      </c>
      <c r="H588" s="102">
        <f>+A589-A588</f>
        <v/>
      </c>
      <c r="I588" s="102">
        <f>+A588+H588/2</f>
        <v/>
      </c>
      <c r="J588" s="102">
        <f>IF(I588&lt;$B$1,17,19)</f>
        <v/>
      </c>
      <c r="K588" s="102">
        <f>+J588*I588</f>
        <v/>
      </c>
      <c r="L588" s="102">
        <f>IF(I588&lt;$B$1,0,9.81*(I588-$B$1))</f>
        <v/>
      </c>
      <c r="M588" s="105">
        <f>+K588-L588</f>
        <v/>
      </c>
      <c r="N588" s="105">
        <f>AVERAGE(B588:B589)*1000</f>
        <v/>
      </c>
      <c r="O588" s="105">
        <f>AVERAGE(G588:G589)</f>
        <v/>
      </c>
      <c r="P588" s="105">
        <f>AVERAGE(F588:F589)</f>
        <v/>
      </c>
      <c r="Q588" s="105">
        <f>AVERAGE(D588:D589)</f>
        <v/>
      </c>
      <c r="R588" s="106">
        <f>(O588-K588)/M588</f>
        <v/>
      </c>
      <c r="S588" s="105">
        <f>+P588/(O588-K588)*100</f>
        <v/>
      </c>
      <c r="T588" s="105">
        <f>+SQRT((3.47-LOG(R588))^2+(1.22+LOG(S588))^2)</f>
        <v/>
      </c>
      <c r="U588" s="39">
        <f>(IF(T588&lt;1.31, "gravelly sand to dense sand", IF(T588&lt;2.05, "sands", IF(T588&lt;2.6, "sand mixtures", IF(T588&lt;2.95, "silt mixtures", IF(T588&lt;3.6, "clays","organic clay"))))))</f>
        <v/>
      </c>
      <c r="V588" s="107">
        <f>DEGREES(ATAN(0.373*(LOG(O588/M588)+0.29)))</f>
        <v/>
      </c>
      <c r="W588" s="107">
        <f>17.6+11*LOG(R588)</f>
        <v/>
      </c>
      <c r="X588" s="107">
        <f>IF(N588/100&lt;20, 30,IF(N588/100&lt;40,30+5/20*(N588/100-20),IF(N588/100&lt;120, 35+5/80*(N588/100-40), IF(N588/100&lt;200, 40+5/80*(N588/100-120),45))))</f>
        <v/>
      </c>
    </row>
    <row r="589">
      <c r="A589" t="n">
        <v>11.72</v>
      </c>
      <c r="B589" t="n">
        <v>17.561</v>
      </c>
      <c r="C589" t="n">
        <v>24</v>
      </c>
      <c r="D589" t="n">
        <v>103</v>
      </c>
      <c r="E589" s="102" t="n">
        <v>0.8</v>
      </c>
      <c r="F589" s="102">
        <f>IF(C589=0,1,ABS(C589))</f>
        <v/>
      </c>
      <c r="G589" s="102">
        <f>+B589*1000+D589*(1-E589)</f>
        <v/>
      </c>
      <c r="H589" s="102">
        <f>+A590-A589</f>
        <v/>
      </c>
      <c r="I589" s="102">
        <f>+A589+H589/2</f>
        <v/>
      </c>
      <c r="J589" s="102">
        <f>IF(I589&lt;$B$1,17,19)</f>
        <v/>
      </c>
      <c r="K589" s="102">
        <f>+J589*I589</f>
        <v/>
      </c>
      <c r="L589" s="102">
        <f>IF(I589&lt;$B$1,0,9.81*(I589-$B$1))</f>
        <v/>
      </c>
      <c r="M589" s="105">
        <f>+K589-L589</f>
        <v/>
      </c>
      <c r="N589" s="105">
        <f>AVERAGE(B589:B590)*1000</f>
        <v/>
      </c>
      <c r="O589" s="105">
        <f>AVERAGE(G589:G590)</f>
        <v/>
      </c>
      <c r="P589" s="105">
        <f>AVERAGE(F589:F590)</f>
        <v/>
      </c>
      <c r="Q589" s="105">
        <f>AVERAGE(D589:D590)</f>
        <v/>
      </c>
      <c r="R589" s="106">
        <f>(O589-K589)/M589</f>
        <v/>
      </c>
      <c r="S589" s="105">
        <f>+P589/(O589-K589)*100</f>
        <v/>
      </c>
      <c r="T589" s="105">
        <f>+SQRT((3.47-LOG(R589))^2+(1.22+LOG(S589))^2)</f>
        <v/>
      </c>
      <c r="U589" s="39">
        <f>(IF(T589&lt;1.31, "gravelly sand to dense sand", IF(T589&lt;2.05, "sands", IF(T589&lt;2.6, "sand mixtures", IF(T589&lt;2.95, "silt mixtures", IF(T589&lt;3.6, "clays","organic clay"))))))</f>
        <v/>
      </c>
      <c r="V589" s="107">
        <f>DEGREES(ATAN(0.373*(LOG(O589/M589)+0.29)))</f>
        <v/>
      </c>
      <c r="W589" s="107">
        <f>17.6+11*LOG(R589)</f>
        <v/>
      </c>
      <c r="X589" s="107">
        <f>IF(N589/100&lt;20, 30,IF(N589/100&lt;40,30+5/20*(N589/100-20),IF(N589/100&lt;120, 35+5/80*(N589/100-40), IF(N589/100&lt;200, 40+5/80*(N589/100-120),45))))</f>
        <v/>
      </c>
    </row>
    <row r="590">
      <c r="A590" t="n">
        <v>11.74</v>
      </c>
      <c r="B590" t="n">
        <v>17.258</v>
      </c>
      <c r="C590" t="n">
        <v>25</v>
      </c>
      <c r="D590" t="n">
        <v>103</v>
      </c>
      <c r="E590" s="102" t="n">
        <v>0.8</v>
      </c>
      <c r="F590" s="102">
        <f>IF(C590=0,1,ABS(C590))</f>
        <v/>
      </c>
      <c r="G590" s="102">
        <f>+B590*1000+D590*(1-E590)</f>
        <v/>
      </c>
      <c r="H590" s="102">
        <f>+A591-A590</f>
        <v/>
      </c>
      <c r="I590" s="102">
        <f>+A590+H590/2</f>
        <v/>
      </c>
      <c r="J590" s="102">
        <f>IF(I590&lt;$B$1,17,19)</f>
        <v/>
      </c>
      <c r="K590" s="102">
        <f>+J590*I590</f>
        <v/>
      </c>
      <c r="L590" s="102">
        <f>IF(I590&lt;$B$1,0,9.81*(I590-$B$1))</f>
        <v/>
      </c>
      <c r="M590" s="105">
        <f>+K590-L590</f>
        <v/>
      </c>
      <c r="N590" s="105">
        <f>AVERAGE(B590:B591)*1000</f>
        <v/>
      </c>
      <c r="O590" s="105">
        <f>AVERAGE(G590:G591)</f>
        <v/>
      </c>
      <c r="P590" s="105">
        <f>AVERAGE(F590:F591)</f>
        <v/>
      </c>
      <c r="Q590" s="105">
        <f>AVERAGE(D590:D591)</f>
        <v/>
      </c>
      <c r="R590" s="106">
        <f>(O590-K590)/M590</f>
        <v/>
      </c>
      <c r="S590" s="105">
        <f>+P590/(O590-K590)*100</f>
        <v/>
      </c>
      <c r="T590" s="105">
        <f>+SQRT((3.47-LOG(R590))^2+(1.22+LOG(S590))^2)</f>
        <v/>
      </c>
      <c r="U590" s="39">
        <f>(IF(T590&lt;1.31, "gravelly sand to dense sand", IF(T590&lt;2.05, "sands", IF(T590&lt;2.6, "sand mixtures", IF(T590&lt;2.95, "silt mixtures", IF(T590&lt;3.6, "clays","organic clay"))))))</f>
        <v/>
      </c>
      <c r="V590" s="107">
        <f>DEGREES(ATAN(0.373*(LOG(O590/M590)+0.29)))</f>
        <v/>
      </c>
      <c r="W590" s="107">
        <f>17.6+11*LOG(R590)</f>
        <v/>
      </c>
      <c r="X590" s="107">
        <f>IF(N590/100&lt;20, 30,IF(N590/100&lt;40,30+5/20*(N590/100-20),IF(N590/100&lt;120, 35+5/80*(N590/100-40), IF(N590/100&lt;200, 40+5/80*(N590/100-120),45))))</f>
        <v/>
      </c>
    </row>
    <row r="591">
      <c r="A591" t="n">
        <v>11.76</v>
      </c>
      <c r="B591" t="n">
        <v>17.069</v>
      </c>
      <c r="C591" t="n">
        <v>30</v>
      </c>
      <c r="D591" t="n">
        <v>103</v>
      </c>
      <c r="E591" s="102" t="n">
        <v>0.8</v>
      </c>
      <c r="F591" s="102">
        <f>IF(C591=0,1,ABS(C591))</f>
        <v/>
      </c>
      <c r="G591" s="102">
        <f>+B591*1000+D591*(1-E591)</f>
        <v/>
      </c>
      <c r="H591" s="102">
        <f>+A592-A591</f>
        <v/>
      </c>
      <c r="I591" s="102">
        <f>+A591+H591/2</f>
        <v/>
      </c>
      <c r="J591" s="102">
        <f>IF(I591&lt;$B$1,17,19)</f>
        <v/>
      </c>
      <c r="K591" s="102">
        <f>+J591*I591</f>
        <v/>
      </c>
      <c r="L591" s="102">
        <f>IF(I591&lt;$B$1,0,9.81*(I591-$B$1))</f>
        <v/>
      </c>
      <c r="M591" s="105">
        <f>+K591-L591</f>
        <v/>
      </c>
      <c r="N591" s="105">
        <f>AVERAGE(B591:B592)*1000</f>
        <v/>
      </c>
      <c r="O591" s="105">
        <f>AVERAGE(G591:G592)</f>
        <v/>
      </c>
      <c r="P591" s="105">
        <f>AVERAGE(F591:F592)</f>
        <v/>
      </c>
      <c r="Q591" s="105">
        <f>AVERAGE(D591:D592)</f>
        <v/>
      </c>
      <c r="R591" s="106">
        <f>(O591-K591)/M591</f>
        <v/>
      </c>
      <c r="S591" s="105">
        <f>+P591/(O591-K591)*100</f>
        <v/>
      </c>
      <c r="T591" s="105">
        <f>+SQRT((3.47-LOG(R591))^2+(1.22+LOG(S591))^2)</f>
        <v/>
      </c>
      <c r="U591" s="39">
        <f>(IF(T591&lt;1.31, "gravelly sand to dense sand", IF(T591&lt;2.05, "sands", IF(T591&lt;2.6, "sand mixtures", IF(T591&lt;2.95, "silt mixtures", IF(T591&lt;3.6, "clays","organic clay"))))))</f>
        <v/>
      </c>
      <c r="V591" s="107">
        <f>DEGREES(ATAN(0.373*(LOG(O591/M591)+0.29)))</f>
        <v/>
      </c>
      <c r="W591" s="107">
        <f>17.6+11*LOG(R591)</f>
        <v/>
      </c>
      <c r="X591" s="107">
        <f>IF(N591/100&lt;20, 30,IF(N591/100&lt;40,30+5/20*(N591/100-20),IF(N591/100&lt;120, 35+5/80*(N591/100-40), IF(N591/100&lt;200, 40+5/80*(N591/100-120),45))))</f>
        <v/>
      </c>
    </row>
    <row r="592">
      <c r="A592" t="n">
        <v>11.78</v>
      </c>
      <c r="B592" t="n">
        <v>17.088</v>
      </c>
      <c r="C592" t="n">
        <v>31</v>
      </c>
      <c r="D592" t="n">
        <v>103</v>
      </c>
      <c r="E592" s="102" t="n">
        <v>0.8</v>
      </c>
      <c r="F592" s="102">
        <f>IF(C592=0,1,ABS(C592))</f>
        <v/>
      </c>
      <c r="G592" s="102">
        <f>+B592*1000+D592*(1-E592)</f>
        <v/>
      </c>
      <c r="H592" s="102">
        <f>+A593-A592</f>
        <v/>
      </c>
      <c r="I592" s="102">
        <f>+A592+H592/2</f>
        <v/>
      </c>
      <c r="J592" s="102">
        <f>IF(I592&lt;$B$1,17,19)</f>
        <v/>
      </c>
      <c r="K592" s="102">
        <f>+J592*I592</f>
        <v/>
      </c>
      <c r="L592" s="102">
        <f>IF(I592&lt;$B$1,0,9.81*(I592-$B$1))</f>
        <v/>
      </c>
      <c r="M592" s="105">
        <f>+K592-L592</f>
        <v/>
      </c>
      <c r="N592" s="105">
        <f>AVERAGE(B592:B593)*1000</f>
        <v/>
      </c>
      <c r="O592" s="105">
        <f>AVERAGE(G592:G593)</f>
        <v/>
      </c>
      <c r="P592" s="105">
        <f>AVERAGE(F592:F593)</f>
        <v/>
      </c>
      <c r="Q592" s="105">
        <f>AVERAGE(D592:D593)</f>
        <v/>
      </c>
      <c r="R592" s="106">
        <f>(O592-K592)/M592</f>
        <v/>
      </c>
      <c r="S592" s="105">
        <f>+P592/(O592-K592)*100</f>
        <v/>
      </c>
      <c r="T592" s="105">
        <f>+SQRT((3.47-LOG(R592))^2+(1.22+LOG(S592))^2)</f>
        <v/>
      </c>
      <c r="U592" s="39">
        <f>(IF(T592&lt;1.31, "gravelly sand to dense sand", IF(T592&lt;2.05, "sands", IF(T592&lt;2.6, "sand mixtures", IF(T592&lt;2.95, "silt mixtures", IF(T592&lt;3.6, "clays","organic clay"))))))</f>
        <v/>
      </c>
      <c r="V592" s="107">
        <f>DEGREES(ATAN(0.373*(LOG(O592/M592)+0.29)))</f>
        <v/>
      </c>
      <c r="W592" s="107">
        <f>17.6+11*LOG(R592)</f>
        <v/>
      </c>
      <c r="X592" s="107">
        <f>IF(N592/100&lt;20, 30,IF(N592/100&lt;40,30+5/20*(N592/100-20),IF(N592/100&lt;120, 35+5/80*(N592/100-40), IF(N592/100&lt;200, 40+5/80*(N592/100-120),45))))</f>
        <v/>
      </c>
    </row>
    <row r="593">
      <c r="A593" t="n">
        <v>11.8</v>
      </c>
      <c r="B593" t="n">
        <v>17.504</v>
      </c>
      <c r="C593" t="n">
        <v>28</v>
      </c>
      <c r="D593" t="n">
        <v>102</v>
      </c>
      <c r="E593" s="102" t="n">
        <v>0.8</v>
      </c>
      <c r="F593" s="102">
        <f>IF(C593=0,1,ABS(C593))</f>
        <v/>
      </c>
      <c r="G593" s="102">
        <f>+B593*1000+D593*(1-E593)</f>
        <v/>
      </c>
      <c r="H593" s="102">
        <f>+A594-A593</f>
        <v/>
      </c>
      <c r="I593" s="102">
        <f>+A593+H593/2</f>
        <v/>
      </c>
      <c r="J593" s="102">
        <f>IF(I593&lt;$B$1,17,19)</f>
        <v/>
      </c>
      <c r="K593" s="102">
        <f>+J593*I593</f>
        <v/>
      </c>
      <c r="L593" s="102">
        <f>IF(I593&lt;$B$1,0,9.81*(I593-$B$1))</f>
        <v/>
      </c>
      <c r="M593" s="105">
        <f>+K593-L593</f>
        <v/>
      </c>
      <c r="N593" s="105">
        <f>AVERAGE(B593:B594)*1000</f>
        <v/>
      </c>
      <c r="O593" s="105">
        <f>AVERAGE(G593:G594)</f>
        <v/>
      </c>
      <c r="P593" s="105">
        <f>AVERAGE(F593:F594)</f>
        <v/>
      </c>
      <c r="Q593" s="105">
        <f>AVERAGE(D593:D594)</f>
        <v/>
      </c>
      <c r="R593" s="106">
        <f>(O593-K593)/M593</f>
        <v/>
      </c>
      <c r="S593" s="105">
        <f>+P593/(O593-K593)*100</f>
        <v/>
      </c>
      <c r="T593" s="105">
        <f>+SQRT((3.47-LOG(R593))^2+(1.22+LOG(S593))^2)</f>
        <v/>
      </c>
      <c r="U593" s="39">
        <f>(IF(T593&lt;1.31, "gravelly sand to dense sand", IF(T593&lt;2.05, "sands", IF(T593&lt;2.6, "sand mixtures", IF(T593&lt;2.95, "silt mixtures", IF(T593&lt;3.6, "clays","organic clay"))))))</f>
        <v/>
      </c>
      <c r="V593" s="107">
        <f>DEGREES(ATAN(0.373*(LOG(O593/M593)+0.29)))</f>
        <v/>
      </c>
      <c r="W593" s="107">
        <f>17.6+11*LOG(R593)</f>
        <v/>
      </c>
      <c r="X593" s="107">
        <f>IF(N593/100&lt;20, 30,IF(N593/100&lt;40,30+5/20*(N593/100-20),IF(N593/100&lt;120, 35+5/80*(N593/100-40), IF(N593/100&lt;200, 40+5/80*(N593/100-120),45))))</f>
        <v/>
      </c>
    </row>
    <row r="594">
      <c r="A594" t="n">
        <v>11.82</v>
      </c>
      <c r="B594" t="n">
        <v>17.845</v>
      </c>
      <c r="C594" t="n">
        <v>27</v>
      </c>
      <c r="D594" t="n">
        <v>104</v>
      </c>
      <c r="E594" s="102" t="n">
        <v>0.8</v>
      </c>
      <c r="F594" s="102">
        <f>IF(C594=0,1,ABS(C594))</f>
        <v/>
      </c>
      <c r="G594" s="102">
        <f>+B594*1000+D594*(1-E594)</f>
        <v/>
      </c>
      <c r="H594" s="102">
        <f>+A595-A594</f>
        <v/>
      </c>
      <c r="I594" s="102">
        <f>+A594+H594/2</f>
        <v/>
      </c>
      <c r="J594" s="102">
        <f>IF(I594&lt;$B$1,17,19)</f>
        <v/>
      </c>
      <c r="K594" s="102">
        <f>+J594*I594</f>
        <v/>
      </c>
      <c r="L594" s="102">
        <f>IF(I594&lt;$B$1,0,9.81*(I594-$B$1))</f>
        <v/>
      </c>
      <c r="M594" s="105">
        <f>+K594-L594</f>
        <v/>
      </c>
      <c r="N594" s="105">
        <f>AVERAGE(B594:B595)*1000</f>
        <v/>
      </c>
      <c r="O594" s="105">
        <f>AVERAGE(G594:G595)</f>
        <v/>
      </c>
      <c r="P594" s="105">
        <f>AVERAGE(F594:F595)</f>
        <v/>
      </c>
      <c r="Q594" s="105">
        <f>AVERAGE(D594:D595)</f>
        <v/>
      </c>
      <c r="R594" s="106">
        <f>(O594-K594)/M594</f>
        <v/>
      </c>
      <c r="S594" s="105">
        <f>+P594/(O594-K594)*100</f>
        <v/>
      </c>
      <c r="T594" s="105">
        <f>+SQRT((3.47-LOG(R594))^2+(1.22+LOG(S594))^2)</f>
        <v/>
      </c>
      <c r="U594" s="39">
        <f>(IF(T594&lt;1.31, "gravelly sand to dense sand", IF(T594&lt;2.05, "sands", IF(T594&lt;2.6, "sand mixtures", IF(T594&lt;2.95, "silt mixtures", IF(T594&lt;3.6, "clays","organic clay"))))))</f>
        <v/>
      </c>
      <c r="V594" s="107">
        <f>DEGREES(ATAN(0.373*(LOG(O594/M594)+0.29)))</f>
        <v/>
      </c>
      <c r="W594" s="107">
        <f>17.6+11*LOG(R594)</f>
        <v/>
      </c>
      <c r="X594" s="107">
        <f>IF(N594/100&lt;20, 30,IF(N594/100&lt;40,30+5/20*(N594/100-20),IF(N594/100&lt;120, 35+5/80*(N594/100-40), IF(N594/100&lt;200, 40+5/80*(N594/100-120),45))))</f>
        <v/>
      </c>
    </row>
    <row r="595">
      <c r="A595" t="n">
        <v>11.84</v>
      </c>
      <c r="B595" t="n">
        <v>18.262</v>
      </c>
      <c r="C595" t="n">
        <v>25</v>
      </c>
      <c r="D595" t="n">
        <v>105</v>
      </c>
      <c r="E595" s="102" t="n">
        <v>0.8</v>
      </c>
      <c r="F595" s="102">
        <f>IF(C595=0,1,ABS(C595))</f>
        <v/>
      </c>
      <c r="G595" s="102">
        <f>+B595*1000+D595*(1-E595)</f>
        <v/>
      </c>
      <c r="H595" s="102">
        <f>+A596-A595</f>
        <v/>
      </c>
      <c r="I595" s="102">
        <f>+A595+H595/2</f>
        <v/>
      </c>
      <c r="J595" s="102">
        <f>IF(I595&lt;$B$1,17,19)</f>
        <v/>
      </c>
      <c r="K595" s="102">
        <f>+J595*I595</f>
        <v/>
      </c>
      <c r="L595" s="102">
        <f>IF(I595&lt;$B$1,0,9.81*(I595-$B$1))</f>
        <v/>
      </c>
      <c r="M595" s="105">
        <f>+K595-L595</f>
        <v/>
      </c>
      <c r="N595" s="105">
        <f>AVERAGE(B595:B596)*1000</f>
        <v/>
      </c>
      <c r="O595" s="105">
        <f>AVERAGE(G595:G596)</f>
        <v/>
      </c>
      <c r="P595" s="105">
        <f>AVERAGE(F595:F596)</f>
        <v/>
      </c>
      <c r="Q595" s="105">
        <f>AVERAGE(D595:D596)</f>
        <v/>
      </c>
      <c r="R595" s="106">
        <f>(O595-K595)/M595</f>
        <v/>
      </c>
      <c r="S595" s="105">
        <f>+P595/(O595-K595)*100</f>
        <v/>
      </c>
      <c r="T595" s="105">
        <f>+SQRT((3.47-LOG(R595))^2+(1.22+LOG(S595))^2)</f>
        <v/>
      </c>
      <c r="U595" s="39">
        <f>(IF(T595&lt;1.31, "gravelly sand to dense sand", IF(T595&lt;2.05, "sands", IF(T595&lt;2.6, "sand mixtures", IF(T595&lt;2.95, "silt mixtures", IF(T595&lt;3.6, "clays","organic clay"))))))</f>
        <v/>
      </c>
      <c r="V595" s="107">
        <f>DEGREES(ATAN(0.373*(LOG(O595/M595)+0.29)))</f>
        <v/>
      </c>
      <c r="W595" s="107">
        <f>17.6+11*LOG(R595)</f>
        <v/>
      </c>
      <c r="X595" s="107">
        <f>IF(N595/100&lt;20, 30,IF(N595/100&lt;40,30+5/20*(N595/100-20),IF(N595/100&lt;120, 35+5/80*(N595/100-40), IF(N595/100&lt;200, 40+5/80*(N595/100-120),45))))</f>
        <v/>
      </c>
    </row>
    <row r="596">
      <c r="A596" t="n">
        <v>11.86</v>
      </c>
      <c r="B596" t="n">
        <v>18.868</v>
      </c>
      <c r="C596" t="n">
        <v>19</v>
      </c>
      <c r="D596" t="n">
        <v>105</v>
      </c>
      <c r="E596" s="102" t="n">
        <v>0.8</v>
      </c>
      <c r="F596" s="102">
        <f>IF(C596=0,1,ABS(C596))</f>
        <v/>
      </c>
      <c r="G596" s="102">
        <f>+B596*1000+D596*(1-E596)</f>
        <v/>
      </c>
      <c r="H596" s="102">
        <f>+A597-A596</f>
        <v/>
      </c>
      <c r="I596" s="102">
        <f>+A596+H596/2</f>
        <v/>
      </c>
      <c r="J596" s="102">
        <f>IF(I596&lt;$B$1,17,19)</f>
        <v/>
      </c>
      <c r="K596" s="102">
        <f>+J596*I596</f>
        <v/>
      </c>
      <c r="L596" s="102">
        <f>IF(I596&lt;$B$1,0,9.81*(I596-$B$1))</f>
        <v/>
      </c>
      <c r="M596" s="105">
        <f>+K596-L596</f>
        <v/>
      </c>
      <c r="N596" s="105">
        <f>AVERAGE(B596:B597)*1000</f>
        <v/>
      </c>
      <c r="O596" s="105">
        <f>AVERAGE(G596:G597)</f>
        <v/>
      </c>
      <c r="P596" s="105">
        <f>AVERAGE(F596:F597)</f>
        <v/>
      </c>
      <c r="Q596" s="105">
        <f>AVERAGE(D596:D597)</f>
        <v/>
      </c>
      <c r="R596" s="106">
        <f>(O596-K596)/M596</f>
        <v/>
      </c>
      <c r="S596" s="105">
        <f>+P596/(O596-K596)*100</f>
        <v/>
      </c>
      <c r="T596" s="105">
        <f>+SQRT((3.47-LOG(R596))^2+(1.22+LOG(S596))^2)</f>
        <v/>
      </c>
      <c r="U596" s="39">
        <f>(IF(T596&lt;1.31, "gravelly sand to dense sand", IF(T596&lt;2.05, "sands", IF(T596&lt;2.6, "sand mixtures", IF(T596&lt;2.95, "silt mixtures", IF(T596&lt;3.6, "clays","organic clay"))))))</f>
        <v/>
      </c>
      <c r="V596" s="107">
        <f>DEGREES(ATAN(0.373*(LOG(O596/M596)+0.29)))</f>
        <v/>
      </c>
      <c r="W596" s="107">
        <f>17.6+11*LOG(R596)</f>
        <v/>
      </c>
      <c r="X596" s="107">
        <f>IF(N596/100&lt;20, 30,IF(N596/100&lt;40,30+5/20*(N596/100-20),IF(N596/100&lt;120, 35+5/80*(N596/100-40), IF(N596/100&lt;200, 40+5/80*(N596/100-120),45))))</f>
        <v/>
      </c>
    </row>
    <row r="597">
      <c r="A597" t="n">
        <v>11.88</v>
      </c>
      <c r="B597" t="n">
        <v>18.849</v>
      </c>
      <c r="C597" t="n">
        <v>26</v>
      </c>
      <c r="D597" t="n">
        <v>105</v>
      </c>
      <c r="E597" s="102" t="n">
        <v>0.8</v>
      </c>
      <c r="F597" s="102">
        <f>IF(C597=0,1,ABS(C597))</f>
        <v/>
      </c>
      <c r="G597" s="102">
        <f>+B597*1000+D597*(1-E597)</f>
        <v/>
      </c>
      <c r="H597" s="102">
        <f>+A598-A597</f>
        <v/>
      </c>
      <c r="I597" s="102">
        <f>+A597+H597/2</f>
        <v/>
      </c>
      <c r="J597" s="102">
        <f>IF(I597&lt;$B$1,17,19)</f>
        <v/>
      </c>
      <c r="K597" s="102">
        <f>+J597*I597</f>
        <v/>
      </c>
      <c r="L597" s="102">
        <f>IF(I597&lt;$B$1,0,9.81*(I597-$B$1))</f>
        <v/>
      </c>
      <c r="M597" s="105">
        <f>+K597-L597</f>
        <v/>
      </c>
      <c r="N597" s="105">
        <f>AVERAGE(B597:B598)*1000</f>
        <v/>
      </c>
      <c r="O597" s="105">
        <f>AVERAGE(G597:G598)</f>
        <v/>
      </c>
      <c r="P597" s="105">
        <f>AVERAGE(F597:F598)</f>
        <v/>
      </c>
      <c r="Q597" s="105">
        <f>AVERAGE(D597:D598)</f>
        <v/>
      </c>
      <c r="R597" s="106">
        <f>(O597-K597)/M597</f>
        <v/>
      </c>
      <c r="S597" s="105">
        <f>+P597/(O597-K597)*100</f>
        <v/>
      </c>
      <c r="T597" s="105">
        <f>+SQRT((3.47-LOG(R597))^2+(1.22+LOG(S597))^2)</f>
        <v/>
      </c>
      <c r="U597" s="39">
        <f>(IF(T597&lt;1.31, "gravelly sand to dense sand", IF(T597&lt;2.05, "sands", IF(T597&lt;2.6, "sand mixtures", IF(T597&lt;2.95, "silt mixtures", IF(T597&lt;3.6, "clays","organic clay"))))))</f>
        <v/>
      </c>
      <c r="V597" s="107">
        <f>DEGREES(ATAN(0.373*(LOG(O597/M597)+0.29)))</f>
        <v/>
      </c>
      <c r="W597" s="107">
        <f>17.6+11*LOG(R597)</f>
        <v/>
      </c>
      <c r="X597" s="107">
        <f>IF(N597/100&lt;20, 30,IF(N597/100&lt;40,30+5/20*(N597/100-20),IF(N597/100&lt;120, 35+5/80*(N597/100-40), IF(N597/100&lt;200, 40+5/80*(N597/100-120),45))))</f>
        <v/>
      </c>
    </row>
    <row r="598">
      <c r="A598" t="n">
        <v>11.9</v>
      </c>
      <c r="B598" t="n">
        <v>18.66</v>
      </c>
      <c r="C598" t="n">
        <v>18</v>
      </c>
      <c r="D598" t="n">
        <v>108</v>
      </c>
      <c r="E598" s="102" t="n">
        <v>0.8</v>
      </c>
      <c r="F598" s="102">
        <f>IF(C598=0,1,ABS(C598))</f>
        <v/>
      </c>
      <c r="G598" s="102">
        <f>+B598*1000+D598*(1-E598)</f>
        <v/>
      </c>
      <c r="H598" s="102">
        <f>+A599-A598</f>
        <v/>
      </c>
      <c r="I598" s="102">
        <f>+A598+H598/2</f>
        <v/>
      </c>
      <c r="J598" s="102">
        <f>IF(I598&lt;$B$1,17,19)</f>
        <v/>
      </c>
      <c r="K598" s="102">
        <f>+J598*I598</f>
        <v/>
      </c>
      <c r="L598" s="102">
        <f>IF(I598&lt;$B$1,0,9.81*(I598-$B$1))</f>
        <v/>
      </c>
      <c r="M598" s="105">
        <f>+K598-L598</f>
        <v/>
      </c>
      <c r="N598" s="105">
        <f>AVERAGE(B598:B599)*1000</f>
        <v/>
      </c>
      <c r="O598" s="105">
        <f>AVERAGE(G598:G599)</f>
        <v/>
      </c>
      <c r="P598" s="105">
        <f>AVERAGE(F598:F599)</f>
        <v/>
      </c>
      <c r="Q598" s="105">
        <f>AVERAGE(D598:D599)</f>
        <v/>
      </c>
      <c r="R598" s="106">
        <f>(O598-K598)/M598</f>
        <v/>
      </c>
      <c r="S598" s="105">
        <f>+P598/(O598-K598)*100</f>
        <v/>
      </c>
      <c r="T598" s="105">
        <f>+SQRT((3.47-LOG(R598))^2+(1.22+LOG(S598))^2)</f>
        <v/>
      </c>
      <c r="U598" s="39">
        <f>(IF(T598&lt;1.31, "gravelly sand to dense sand", IF(T598&lt;2.05, "sands", IF(T598&lt;2.6, "sand mixtures", IF(T598&lt;2.95, "silt mixtures", IF(T598&lt;3.6, "clays","organic clay"))))))</f>
        <v/>
      </c>
      <c r="V598" s="107">
        <f>DEGREES(ATAN(0.373*(LOG(O598/M598)+0.29)))</f>
        <v/>
      </c>
      <c r="W598" s="107">
        <f>17.6+11*LOG(R598)</f>
        <v/>
      </c>
      <c r="X598" s="107">
        <f>IF(N598/100&lt;20, 30,IF(N598/100&lt;40,30+5/20*(N598/100-20),IF(N598/100&lt;120, 35+5/80*(N598/100-40), IF(N598/100&lt;200, 40+5/80*(N598/100-120),45))))</f>
        <v/>
      </c>
    </row>
    <row r="599">
      <c r="A599" t="n">
        <v>11.92</v>
      </c>
      <c r="B599" t="n">
        <v>18.963</v>
      </c>
      <c r="C599" t="n">
        <v>26</v>
      </c>
      <c r="D599" t="n">
        <v>106</v>
      </c>
      <c r="E599" s="102" t="n">
        <v>0.8</v>
      </c>
      <c r="F599" s="102">
        <f>IF(C599=0,1,ABS(C599))</f>
        <v/>
      </c>
      <c r="G599" s="102">
        <f>+B599*1000+D599*(1-E599)</f>
        <v/>
      </c>
      <c r="H599" s="102">
        <f>+A600-A599</f>
        <v/>
      </c>
      <c r="I599" s="102">
        <f>+A599+H599/2</f>
        <v/>
      </c>
      <c r="J599" s="102">
        <f>IF(I599&lt;$B$1,17,19)</f>
        <v/>
      </c>
      <c r="K599" s="102">
        <f>+J599*I599</f>
        <v/>
      </c>
      <c r="L599" s="102">
        <f>IF(I599&lt;$B$1,0,9.81*(I599-$B$1))</f>
        <v/>
      </c>
      <c r="M599" s="105">
        <f>+K599-L599</f>
        <v/>
      </c>
      <c r="N599" s="105">
        <f>AVERAGE(B599:B600)*1000</f>
        <v/>
      </c>
      <c r="O599" s="105">
        <f>AVERAGE(G599:G600)</f>
        <v/>
      </c>
      <c r="P599" s="105">
        <f>AVERAGE(F599:F600)</f>
        <v/>
      </c>
      <c r="Q599" s="105">
        <f>AVERAGE(D599:D600)</f>
        <v/>
      </c>
      <c r="R599" s="106">
        <f>(O599-K599)/M599</f>
        <v/>
      </c>
      <c r="S599" s="105">
        <f>+P599/(O599-K599)*100</f>
        <v/>
      </c>
      <c r="T599" s="105">
        <f>+SQRT((3.47-LOG(R599))^2+(1.22+LOG(S599))^2)</f>
        <v/>
      </c>
      <c r="U599" s="39">
        <f>(IF(T599&lt;1.31, "gravelly sand to dense sand", IF(T599&lt;2.05, "sands", IF(T599&lt;2.6, "sand mixtures", IF(T599&lt;2.95, "silt mixtures", IF(T599&lt;3.6, "clays","organic clay"))))))</f>
        <v/>
      </c>
      <c r="V599" s="107">
        <f>DEGREES(ATAN(0.373*(LOG(O599/M599)+0.29)))</f>
        <v/>
      </c>
      <c r="W599" s="107">
        <f>17.6+11*LOG(R599)</f>
        <v/>
      </c>
      <c r="X599" s="107">
        <f>IF(N599/100&lt;20, 30,IF(N599/100&lt;40,30+5/20*(N599/100-20),IF(N599/100&lt;120, 35+5/80*(N599/100-40), IF(N599/100&lt;200, 40+5/80*(N599/100-120),45))))</f>
        <v/>
      </c>
    </row>
    <row r="600">
      <c r="A600" t="n">
        <v>11.94</v>
      </c>
      <c r="B600" t="n">
        <v>18.736</v>
      </c>
      <c r="C600" t="n">
        <v>25</v>
      </c>
      <c r="D600" t="n">
        <v>105</v>
      </c>
      <c r="E600" s="102" t="n">
        <v>0.8</v>
      </c>
      <c r="F600" s="102">
        <f>IF(C600=0,1,ABS(C600))</f>
        <v/>
      </c>
      <c r="G600" s="102">
        <f>+B600*1000+D600*(1-E600)</f>
        <v/>
      </c>
      <c r="H600" s="102">
        <f>+A601-A600</f>
        <v/>
      </c>
      <c r="I600" s="102">
        <f>+A600+H600/2</f>
        <v/>
      </c>
      <c r="J600" s="102">
        <f>IF(I600&lt;$B$1,17,19)</f>
        <v/>
      </c>
      <c r="K600" s="102">
        <f>+J600*I600</f>
        <v/>
      </c>
      <c r="L600" s="102">
        <f>IF(I600&lt;$B$1,0,9.81*(I600-$B$1))</f>
        <v/>
      </c>
      <c r="M600" s="105">
        <f>+K600-L600</f>
        <v/>
      </c>
      <c r="N600" s="105">
        <f>AVERAGE(B600:B601)*1000</f>
        <v/>
      </c>
      <c r="O600" s="105">
        <f>AVERAGE(G600:G601)</f>
        <v/>
      </c>
      <c r="P600" s="105">
        <f>AVERAGE(F600:F601)</f>
        <v/>
      </c>
      <c r="Q600" s="105">
        <f>AVERAGE(D600:D601)</f>
        <v/>
      </c>
      <c r="R600" s="106">
        <f>(O600-K600)/M600</f>
        <v/>
      </c>
      <c r="S600" s="105">
        <f>+P600/(O600-K600)*100</f>
        <v/>
      </c>
      <c r="T600" s="105">
        <f>+SQRT((3.47-LOG(R600))^2+(1.22+LOG(S600))^2)</f>
        <v/>
      </c>
      <c r="U600" s="39">
        <f>(IF(T600&lt;1.31, "gravelly sand to dense sand", IF(T600&lt;2.05, "sands", IF(T600&lt;2.6, "sand mixtures", IF(T600&lt;2.95, "silt mixtures", IF(T600&lt;3.6, "clays","organic clay"))))))</f>
        <v/>
      </c>
      <c r="V600" s="107">
        <f>DEGREES(ATAN(0.373*(LOG(O600/M600)+0.29)))</f>
        <v/>
      </c>
      <c r="W600" s="107">
        <f>17.6+11*LOG(R600)</f>
        <v/>
      </c>
      <c r="X600" s="107">
        <f>IF(N600/100&lt;20, 30,IF(N600/100&lt;40,30+5/20*(N600/100-20),IF(N600/100&lt;120, 35+5/80*(N600/100-40), IF(N600/100&lt;200, 40+5/80*(N600/100-120),45))))</f>
        <v/>
      </c>
    </row>
    <row r="601">
      <c r="A601" t="n">
        <v>11.96</v>
      </c>
      <c r="B601" t="n">
        <v>18.262</v>
      </c>
      <c r="C601" t="n">
        <v>31</v>
      </c>
      <c r="D601" t="n">
        <v>104</v>
      </c>
      <c r="E601" s="102" t="n">
        <v>0.8</v>
      </c>
      <c r="F601" s="102">
        <f>IF(C601=0,1,ABS(C601))</f>
        <v/>
      </c>
      <c r="G601" s="102">
        <f>+B601*1000+D601*(1-E601)</f>
        <v/>
      </c>
      <c r="H601" s="102">
        <f>+A602-A601</f>
        <v/>
      </c>
      <c r="I601" s="102">
        <f>+A601+H601/2</f>
        <v/>
      </c>
      <c r="J601" s="102">
        <f>IF(I601&lt;$B$1,17,19)</f>
        <v/>
      </c>
      <c r="K601" s="102">
        <f>+J601*I601</f>
        <v/>
      </c>
      <c r="L601" s="102">
        <f>IF(I601&lt;$B$1,0,9.81*(I601-$B$1))</f>
        <v/>
      </c>
      <c r="M601" s="105">
        <f>+K601-L601</f>
        <v/>
      </c>
      <c r="N601" s="105">
        <f>AVERAGE(B601:B602)*1000</f>
        <v/>
      </c>
      <c r="O601" s="105">
        <f>AVERAGE(G601:G602)</f>
        <v/>
      </c>
      <c r="P601" s="105">
        <f>AVERAGE(F601:F602)</f>
        <v/>
      </c>
      <c r="Q601" s="105">
        <f>AVERAGE(D601:D602)</f>
        <v/>
      </c>
      <c r="R601" s="106">
        <f>(O601-K601)/M601</f>
        <v/>
      </c>
      <c r="S601" s="105">
        <f>+P601/(O601-K601)*100</f>
        <v/>
      </c>
      <c r="T601" s="105">
        <f>+SQRT((3.47-LOG(R601))^2+(1.22+LOG(S601))^2)</f>
        <v/>
      </c>
      <c r="U601" s="39">
        <f>(IF(T601&lt;1.31, "gravelly sand to dense sand", IF(T601&lt;2.05, "sands", IF(T601&lt;2.6, "sand mixtures", IF(T601&lt;2.95, "silt mixtures", IF(T601&lt;3.6, "clays","organic clay"))))))</f>
        <v/>
      </c>
      <c r="V601" s="107">
        <f>DEGREES(ATAN(0.373*(LOG(O601/M601)+0.29)))</f>
        <v/>
      </c>
      <c r="W601" s="107">
        <f>17.6+11*LOG(R601)</f>
        <v/>
      </c>
      <c r="X601" s="107">
        <f>IF(N601/100&lt;20, 30,IF(N601/100&lt;40,30+5/20*(N601/100-20),IF(N601/100&lt;120, 35+5/80*(N601/100-40), IF(N601/100&lt;200, 40+5/80*(N601/100-120),45))))</f>
        <v/>
      </c>
    </row>
    <row r="602">
      <c r="A602" t="n">
        <v>11.98</v>
      </c>
      <c r="B602" t="n">
        <v>18.452</v>
      </c>
      <c r="C602" t="n">
        <v>36</v>
      </c>
      <c r="D602" t="n">
        <v>106</v>
      </c>
      <c r="E602" s="102" t="n">
        <v>0.8</v>
      </c>
      <c r="F602" s="102">
        <f>IF(C602=0,1,ABS(C602))</f>
        <v/>
      </c>
      <c r="G602" s="102">
        <f>+B602*1000+D602*(1-E602)</f>
        <v/>
      </c>
      <c r="H602" s="102">
        <f>+A603-A602</f>
        <v/>
      </c>
      <c r="I602" s="102">
        <f>+A602+H602/2</f>
        <v/>
      </c>
      <c r="J602" s="102">
        <f>IF(I602&lt;$B$1,17,19)</f>
        <v/>
      </c>
      <c r="K602" s="102">
        <f>+J602*I602</f>
        <v/>
      </c>
      <c r="L602" s="102">
        <f>IF(I602&lt;$B$1,0,9.81*(I602-$B$1))</f>
        <v/>
      </c>
      <c r="M602" s="105">
        <f>+K602-L602</f>
        <v/>
      </c>
      <c r="N602" s="105">
        <f>AVERAGE(B602:B603)*1000</f>
        <v/>
      </c>
      <c r="O602" s="105">
        <f>AVERAGE(G602:G603)</f>
        <v/>
      </c>
      <c r="P602" s="105">
        <f>AVERAGE(F602:F603)</f>
        <v/>
      </c>
      <c r="Q602" s="105">
        <f>AVERAGE(D602:D603)</f>
        <v/>
      </c>
      <c r="R602" s="106">
        <f>(O602-K602)/M602</f>
        <v/>
      </c>
      <c r="S602" s="105">
        <f>+P602/(O602-K602)*100</f>
        <v/>
      </c>
      <c r="T602" s="105">
        <f>+SQRT((3.47-LOG(R602))^2+(1.22+LOG(S602))^2)</f>
        <v/>
      </c>
      <c r="U602" s="39">
        <f>(IF(T602&lt;1.31, "gravelly sand to dense sand", IF(T602&lt;2.05, "sands", IF(T602&lt;2.6, "sand mixtures", IF(T602&lt;2.95, "silt mixtures", IF(T602&lt;3.6, "clays","organic clay"))))))</f>
        <v/>
      </c>
      <c r="V602" s="107">
        <f>DEGREES(ATAN(0.373*(LOG(O602/M602)+0.29)))</f>
        <v/>
      </c>
      <c r="W602" s="107">
        <f>17.6+11*LOG(R602)</f>
        <v/>
      </c>
      <c r="X602" s="107">
        <f>IF(N602/100&lt;20, 30,IF(N602/100&lt;40,30+5/20*(N602/100-20),IF(N602/100&lt;120, 35+5/80*(N602/100-40), IF(N602/100&lt;200, 40+5/80*(N602/100-120),45))))</f>
        <v/>
      </c>
    </row>
    <row r="603">
      <c r="A603" t="n">
        <v>12</v>
      </c>
      <c r="B603" t="n">
        <v>19.304</v>
      </c>
      <c r="C603" t="n">
        <v>43</v>
      </c>
      <c r="D603" t="n">
        <v>108</v>
      </c>
      <c r="E603" s="102" t="n">
        <v>0.8</v>
      </c>
      <c r="F603" s="102">
        <f>IF(C603=0,1,ABS(C603))</f>
        <v/>
      </c>
      <c r="G603" s="102">
        <f>+B603*1000+D603*(1-E603)</f>
        <v/>
      </c>
      <c r="H603" s="102">
        <f>+A604-A603</f>
        <v/>
      </c>
      <c r="I603" s="102">
        <f>+A603+H603/2</f>
        <v/>
      </c>
      <c r="J603" s="102">
        <f>IF(I603&lt;$B$1,17,19)</f>
        <v/>
      </c>
      <c r="K603" s="102">
        <f>+J603*I603</f>
        <v/>
      </c>
      <c r="L603" s="102">
        <f>IF(I603&lt;$B$1,0,9.81*(I603-$B$1))</f>
        <v/>
      </c>
      <c r="M603" s="105">
        <f>+K603-L603</f>
        <v/>
      </c>
      <c r="N603" s="105">
        <f>AVERAGE(B603:B604)*1000</f>
        <v/>
      </c>
      <c r="O603" s="105">
        <f>AVERAGE(G603:G604)</f>
        <v/>
      </c>
      <c r="P603" s="105">
        <f>AVERAGE(F603:F604)</f>
        <v/>
      </c>
      <c r="Q603" s="105">
        <f>AVERAGE(D603:D604)</f>
        <v/>
      </c>
      <c r="R603" s="106">
        <f>(O603-K603)/M603</f>
        <v/>
      </c>
      <c r="S603" s="105">
        <f>+P603/(O603-K603)*100</f>
        <v/>
      </c>
      <c r="T603" s="105">
        <f>+SQRT((3.47-LOG(R603))^2+(1.22+LOG(S603))^2)</f>
        <v/>
      </c>
      <c r="U603" s="39">
        <f>(IF(T603&lt;1.31, "gravelly sand to dense sand", IF(T603&lt;2.05, "sands", IF(T603&lt;2.6, "sand mixtures", IF(T603&lt;2.95, "silt mixtures", IF(T603&lt;3.6, "clays","organic clay"))))))</f>
        <v/>
      </c>
      <c r="V603" s="107">
        <f>DEGREES(ATAN(0.373*(LOG(O603/M603)+0.29)))</f>
        <v/>
      </c>
      <c r="W603" s="107">
        <f>17.6+11*LOG(R603)</f>
        <v/>
      </c>
      <c r="X603" s="107">
        <f>IF(N603/100&lt;20, 30,IF(N603/100&lt;40,30+5/20*(N603/100-20),IF(N603/100&lt;120, 35+5/80*(N603/100-40), IF(N603/100&lt;200, 40+5/80*(N603/100-120),45))))</f>
        <v/>
      </c>
    </row>
    <row r="604">
      <c r="A604" t="n">
        <v>12.02</v>
      </c>
      <c r="B604" t="n">
        <v>19.683</v>
      </c>
      <c r="C604" t="n">
        <v>43</v>
      </c>
      <c r="D604" t="n">
        <v>108</v>
      </c>
      <c r="E604" s="102" t="n">
        <v>0.8</v>
      </c>
      <c r="F604" s="102">
        <f>IF(C604=0,1,ABS(C604))</f>
        <v/>
      </c>
      <c r="G604" s="102">
        <f>+B604*1000+D604*(1-E604)</f>
        <v/>
      </c>
      <c r="H604" s="102">
        <f>+A605-A604</f>
        <v/>
      </c>
      <c r="I604" s="102">
        <f>+A604+H604/2</f>
        <v/>
      </c>
      <c r="J604" s="102">
        <f>IF(I604&lt;$B$1,17,19)</f>
        <v/>
      </c>
      <c r="K604" s="102">
        <f>+J604*I604</f>
        <v/>
      </c>
      <c r="L604" s="102">
        <f>IF(I604&lt;$B$1,0,9.81*(I604-$B$1))</f>
        <v/>
      </c>
      <c r="M604" s="105">
        <f>+K604-L604</f>
        <v/>
      </c>
      <c r="N604" s="105">
        <f>AVERAGE(B604:B605)*1000</f>
        <v/>
      </c>
      <c r="O604" s="105">
        <f>AVERAGE(G604:G605)</f>
        <v/>
      </c>
      <c r="P604" s="105">
        <f>AVERAGE(F604:F605)</f>
        <v/>
      </c>
      <c r="Q604" s="105">
        <f>AVERAGE(D604:D605)</f>
        <v/>
      </c>
      <c r="R604" s="106">
        <f>(O604-K604)/M604</f>
        <v/>
      </c>
      <c r="S604" s="105">
        <f>+P604/(O604-K604)*100</f>
        <v/>
      </c>
      <c r="T604" s="105">
        <f>+SQRT((3.47-LOG(R604))^2+(1.22+LOG(S604))^2)</f>
        <v/>
      </c>
      <c r="U604" s="39">
        <f>(IF(T604&lt;1.31, "gravelly sand to dense sand", IF(T604&lt;2.05, "sands", IF(T604&lt;2.6, "sand mixtures", IF(T604&lt;2.95, "silt mixtures", IF(T604&lt;3.6, "clays","organic clay"))))))</f>
        <v/>
      </c>
      <c r="V604" s="107">
        <f>DEGREES(ATAN(0.373*(LOG(O604/M604)+0.29)))</f>
        <v/>
      </c>
      <c r="W604" s="107">
        <f>17.6+11*LOG(R604)</f>
        <v/>
      </c>
      <c r="X604" s="107">
        <f>IF(N604/100&lt;20, 30,IF(N604/100&lt;40,30+5/20*(N604/100-20),IF(N604/100&lt;120, 35+5/80*(N604/100-40), IF(N604/100&lt;200, 40+5/80*(N604/100-120),45))))</f>
        <v/>
      </c>
    </row>
    <row r="605">
      <c r="A605" t="n">
        <v>12.04</v>
      </c>
      <c r="B605" t="n">
        <v>19.797</v>
      </c>
      <c r="C605" t="n">
        <v>40</v>
      </c>
      <c r="D605" t="n">
        <v>109</v>
      </c>
      <c r="E605" s="102" t="n">
        <v>0.8</v>
      </c>
      <c r="F605" s="102">
        <f>IF(C605=0,1,ABS(C605))</f>
        <v/>
      </c>
      <c r="G605" s="102">
        <f>+B605*1000+D605*(1-E605)</f>
        <v/>
      </c>
      <c r="H605" s="102">
        <f>+A606-A605</f>
        <v/>
      </c>
      <c r="I605" s="102">
        <f>+A605+H605/2</f>
        <v/>
      </c>
      <c r="J605" s="102">
        <f>IF(I605&lt;$B$1,17,19)</f>
        <v/>
      </c>
      <c r="K605" s="102">
        <f>+J605*I605</f>
        <v/>
      </c>
      <c r="L605" s="102">
        <f>IF(I605&lt;$B$1,0,9.81*(I605-$B$1))</f>
        <v/>
      </c>
      <c r="M605" s="105">
        <f>+K605-L605</f>
        <v/>
      </c>
      <c r="N605" s="105">
        <f>AVERAGE(B605:B606)*1000</f>
        <v/>
      </c>
      <c r="O605" s="105">
        <f>AVERAGE(G605:G606)</f>
        <v/>
      </c>
      <c r="P605" s="105">
        <f>AVERAGE(F605:F606)</f>
        <v/>
      </c>
      <c r="Q605" s="105">
        <f>AVERAGE(D605:D606)</f>
        <v/>
      </c>
      <c r="R605" s="106">
        <f>(O605-K605)/M605</f>
        <v/>
      </c>
      <c r="S605" s="105">
        <f>+P605/(O605-K605)*100</f>
        <v/>
      </c>
      <c r="T605" s="105">
        <f>+SQRT((3.47-LOG(R605))^2+(1.22+LOG(S605))^2)</f>
        <v/>
      </c>
      <c r="U605" s="39">
        <f>(IF(T605&lt;1.31, "gravelly sand to dense sand", IF(T605&lt;2.05, "sands", IF(T605&lt;2.6, "sand mixtures", IF(T605&lt;2.95, "silt mixtures", IF(T605&lt;3.6, "clays","organic clay"))))))</f>
        <v/>
      </c>
      <c r="V605" s="107">
        <f>DEGREES(ATAN(0.373*(LOG(O605/M605)+0.29)))</f>
        <v/>
      </c>
      <c r="W605" s="107">
        <f>17.6+11*LOG(R605)</f>
        <v/>
      </c>
      <c r="X605" s="107">
        <f>IF(N605/100&lt;20, 30,IF(N605/100&lt;40,30+5/20*(N605/100-20),IF(N605/100&lt;120, 35+5/80*(N605/100-40), IF(N605/100&lt;200, 40+5/80*(N605/100-120),45))))</f>
        <v/>
      </c>
    </row>
    <row r="606">
      <c r="A606" t="n">
        <v>12.06</v>
      </c>
      <c r="B606" t="n">
        <v>19.778</v>
      </c>
      <c r="C606" t="n">
        <v>46</v>
      </c>
      <c r="D606" t="n">
        <v>108</v>
      </c>
      <c r="E606" s="102" t="n">
        <v>0.8</v>
      </c>
      <c r="F606" s="102">
        <f>IF(C606=0,1,ABS(C606))</f>
        <v/>
      </c>
      <c r="G606" s="102">
        <f>+B606*1000+D606*(1-E606)</f>
        <v/>
      </c>
      <c r="H606" s="102">
        <f>+A607-A606</f>
        <v/>
      </c>
      <c r="I606" s="102">
        <f>+A606+H606/2</f>
        <v/>
      </c>
      <c r="J606" s="102">
        <f>IF(I606&lt;$B$1,17,19)</f>
        <v/>
      </c>
      <c r="K606" s="102">
        <f>+J606*I606</f>
        <v/>
      </c>
      <c r="L606" s="102">
        <f>IF(I606&lt;$B$1,0,9.81*(I606-$B$1))</f>
        <v/>
      </c>
      <c r="M606" s="105">
        <f>+K606-L606</f>
        <v/>
      </c>
      <c r="N606" s="105">
        <f>AVERAGE(B606:B607)*1000</f>
        <v/>
      </c>
      <c r="O606" s="105">
        <f>AVERAGE(G606:G607)</f>
        <v/>
      </c>
      <c r="P606" s="105">
        <f>AVERAGE(F606:F607)</f>
        <v/>
      </c>
      <c r="Q606" s="105">
        <f>AVERAGE(D606:D607)</f>
        <v/>
      </c>
      <c r="R606" s="106">
        <f>(O606-K606)/M606</f>
        <v/>
      </c>
      <c r="S606" s="105">
        <f>+P606/(O606-K606)*100</f>
        <v/>
      </c>
      <c r="T606" s="105">
        <f>+SQRT((3.47-LOG(R606))^2+(1.22+LOG(S606))^2)</f>
        <v/>
      </c>
      <c r="U606" s="39">
        <f>(IF(T606&lt;1.31, "gravelly sand to dense sand", IF(T606&lt;2.05, "sands", IF(T606&lt;2.6, "sand mixtures", IF(T606&lt;2.95, "silt mixtures", IF(T606&lt;3.6, "clays","organic clay"))))))</f>
        <v/>
      </c>
      <c r="V606" s="107">
        <f>DEGREES(ATAN(0.373*(LOG(O606/M606)+0.29)))</f>
        <v/>
      </c>
      <c r="W606" s="107">
        <f>17.6+11*LOG(R606)</f>
        <v/>
      </c>
      <c r="X606" s="107">
        <f>IF(N606/100&lt;20, 30,IF(N606/100&lt;40,30+5/20*(N606/100-20),IF(N606/100&lt;120, 35+5/80*(N606/100-40), IF(N606/100&lt;200, 40+5/80*(N606/100-120),45))))</f>
        <v/>
      </c>
    </row>
    <row r="607">
      <c r="A607" t="n">
        <v>12.08</v>
      </c>
      <c r="B607" t="n">
        <v>19.531</v>
      </c>
      <c r="C607" t="n">
        <v>45</v>
      </c>
      <c r="D607" t="n">
        <v>107</v>
      </c>
      <c r="E607" s="102" t="n">
        <v>0.8</v>
      </c>
      <c r="F607" s="102">
        <f>IF(C607=0,1,ABS(C607))</f>
        <v/>
      </c>
      <c r="G607" s="102">
        <f>+B607*1000+D607*(1-E607)</f>
        <v/>
      </c>
      <c r="H607" s="102">
        <f>+A608-A607</f>
        <v/>
      </c>
      <c r="I607" s="102">
        <f>+A607+H607/2</f>
        <v/>
      </c>
      <c r="J607" s="102">
        <f>IF(I607&lt;$B$1,17,19)</f>
        <v/>
      </c>
      <c r="K607" s="102">
        <f>+J607*I607</f>
        <v/>
      </c>
      <c r="L607" s="102">
        <f>IF(I607&lt;$B$1,0,9.81*(I607-$B$1))</f>
        <v/>
      </c>
      <c r="M607" s="105">
        <f>+K607-L607</f>
        <v/>
      </c>
      <c r="N607" s="105">
        <f>AVERAGE(B607:B608)*1000</f>
        <v/>
      </c>
      <c r="O607" s="105">
        <f>AVERAGE(G607:G608)</f>
        <v/>
      </c>
      <c r="P607" s="105">
        <f>AVERAGE(F607:F608)</f>
        <v/>
      </c>
      <c r="Q607" s="105">
        <f>AVERAGE(D607:D608)</f>
        <v/>
      </c>
      <c r="R607" s="106">
        <f>(O607-K607)/M607</f>
        <v/>
      </c>
      <c r="S607" s="105">
        <f>+P607/(O607-K607)*100</f>
        <v/>
      </c>
      <c r="T607" s="105">
        <f>+SQRT((3.47-LOG(R607))^2+(1.22+LOG(S607))^2)</f>
        <v/>
      </c>
      <c r="U607" s="39">
        <f>(IF(T607&lt;1.31, "gravelly sand to dense sand", IF(T607&lt;2.05, "sands", IF(T607&lt;2.6, "sand mixtures", IF(T607&lt;2.95, "silt mixtures", IF(T607&lt;3.6, "clays","organic clay"))))))</f>
        <v/>
      </c>
      <c r="V607" s="107">
        <f>DEGREES(ATAN(0.373*(LOG(O607/M607)+0.29)))</f>
        <v/>
      </c>
      <c r="W607" s="107">
        <f>17.6+11*LOG(R607)</f>
        <v/>
      </c>
      <c r="X607" s="107">
        <f>IF(N607/100&lt;20, 30,IF(N607/100&lt;40,30+5/20*(N607/100-20),IF(N607/100&lt;120, 35+5/80*(N607/100-40), IF(N607/100&lt;200, 40+5/80*(N607/100-120),45))))</f>
        <v/>
      </c>
    </row>
    <row r="608">
      <c r="A608" t="n">
        <v>12.1</v>
      </c>
      <c r="B608" t="n">
        <v>19.323</v>
      </c>
      <c r="C608" t="n">
        <v>48</v>
      </c>
      <c r="D608" t="n">
        <v>106</v>
      </c>
      <c r="E608" s="102" t="n">
        <v>0.8</v>
      </c>
      <c r="F608" s="102">
        <f>IF(C608=0,1,ABS(C608))</f>
        <v/>
      </c>
      <c r="G608" s="102">
        <f>+B608*1000+D608*(1-E608)</f>
        <v/>
      </c>
      <c r="H608" s="102">
        <f>+A609-A608</f>
        <v/>
      </c>
      <c r="I608" s="102">
        <f>+A608+H608/2</f>
        <v/>
      </c>
      <c r="J608" s="102">
        <f>IF(I608&lt;$B$1,17,19)</f>
        <v/>
      </c>
      <c r="K608" s="102">
        <f>+J608*I608</f>
        <v/>
      </c>
      <c r="L608" s="102">
        <f>IF(I608&lt;$B$1,0,9.81*(I608-$B$1))</f>
        <v/>
      </c>
      <c r="M608" s="105">
        <f>+K608-L608</f>
        <v/>
      </c>
      <c r="N608" s="105">
        <f>AVERAGE(B608:B609)*1000</f>
        <v/>
      </c>
      <c r="O608" s="105">
        <f>AVERAGE(G608:G609)</f>
        <v/>
      </c>
      <c r="P608" s="105">
        <f>AVERAGE(F608:F609)</f>
        <v/>
      </c>
      <c r="Q608" s="105">
        <f>AVERAGE(D608:D609)</f>
        <v/>
      </c>
      <c r="R608" s="106">
        <f>(O608-K608)/M608</f>
        <v/>
      </c>
      <c r="S608" s="105">
        <f>+P608/(O608-K608)*100</f>
        <v/>
      </c>
      <c r="T608" s="105">
        <f>+SQRT((3.47-LOG(R608))^2+(1.22+LOG(S608))^2)</f>
        <v/>
      </c>
      <c r="U608" s="39">
        <f>(IF(T608&lt;1.31, "gravelly sand to dense sand", IF(T608&lt;2.05, "sands", IF(T608&lt;2.6, "sand mixtures", IF(T608&lt;2.95, "silt mixtures", IF(T608&lt;3.6, "clays","organic clay"))))))</f>
        <v/>
      </c>
      <c r="V608" s="107">
        <f>DEGREES(ATAN(0.373*(LOG(O608/M608)+0.29)))</f>
        <v/>
      </c>
      <c r="W608" s="107">
        <f>17.6+11*LOG(R608)</f>
        <v/>
      </c>
      <c r="X608" s="107">
        <f>IF(N608/100&lt;20, 30,IF(N608/100&lt;40,30+5/20*(N608/100-20),IF(N608/100&lt;120, 35+5/80*(N608/100-40), IF(N608/100&lt;200, 40+5/80*(N608/100-120),45))))</f>
        <v/>
      </c>
    </row>
    <row r="609">
      <c r="A609" t="n">
        <v>12.12</v>
      </c>
      <c r="B609" t="n">
        <v>19.001</v>
      </c>
      <c r="C609" t="n">
        <v>52</v>
      </c>
      <c r="D609" t="n">
        <v>107</v>
      </c>
      <c r="E609" s="102" t="n">
        <v>0.8</v>
      </c>
      <c r="F609" s="102">
        <f>IF(C609=0,1,ABS(C609))</f>
        <v/>
      </c>
      <c r="G609" s="102">
        <f>+B609*1000+D609*(1-E609)</f>
        <v/>
      </c>
      <c r="H609" s="102">
        <f>+A610-A609</f>
        <v/>
      </c>
      <c r="I609" s="102">
        <f>+A609+H609/2</f>
        <v/>
      </c>
      <c r="J609" s="102">
        <f>IF(I609&lt;$B$1,17,19)</f>
        <v/>
      </c>
      <c r="K609" s="102">
        <f>+J609*I609</f>
        <v/>
      </c>
      <c r="L609" s="102">
        <f>IF(I609&lt;$B$1,0,9.81*(I609-$B$1))</f>
        <v/>
      </c>
      <c r="M609" s="105">
        <f>+K609-L609</f>
        <v/>
      </c>
      <c r="N609" s="105">
        <f>AVERAGE(B609:B610)*1000</f>
        <v/>
      </c>
      <c r="O609" s="105">
        <f>AVERAGE(G609:G610)</f>
        <v/>
      </c>
      <c r="P609" s="105">
        <f>AVERAGE(F609:F610)</f>
        <v/>
      </c>
      <c r="Q609" s="105">
        <f>AVERAGE(D609:D610)</f>
        <v/>
      </c>
      <c r="R609" s="106">
        <f>(O609-K609)/M609</f>
        <v/>
      </c>
      <c r="S609" s="105">
        <f>+P609/(O609-K609)*100</f>
        <v/>
      </c>
      <c r="T609" s="105">
        <f>+SQRT((3.47-LOG(R609))^2+(1.22+LOG(S609))^2)</f>
        <v/>
      </c>
      <c r="U609" s="39">
        <f>(IF(T609&lt;1.31, "gravelly sand to dense sand", IF(T609&lt;2.05, "sands", IF(T609&lt;2.6, "sand mixtures", IF(T609&lt;2.95, "silt mixtures", IF(T609&lt;3.6, "clays","organic clay"))))))</f>
        <v/>
      </c>
      <c r="V609" s="107">
        <f>DEGREES(ATAN(0.373*(LOG(O609/M609)+0.29)))</f>
        <v/>
      </c>
      <c r="W609" s="107">
        <f>17.6+11*LOG(R609)</f>
        <v/>
      </c>
      <c r="X609" s="107">
        <f>IF(N609/100&lt;20, 30,IF(N609/100&lt;40,30+5/20*(N609/100-20),IF(N609/100&lt;120, 35+5/80*(N609/100-40), IF(N609/100&lt;200, 40+5/80*(N609/100-120),45))))</f>
        <v/>
      </c>
    </row>
    <row r="610">
      <c r="A610" t="n">
        <v>12.14</v>
      </c>
      <c r="B610" t="n">
        <v>17.485</v>
      </c>
      <c r="C610" t="n">
        <v>47</v>
      </c>
      <c r="D610" t="n">
        <v>98</v>
      </c>
      <c r="E610" s="102" t="n">
        <v>0.8</v>
      </c>
      <c r="F610" s="102">
        <f>IF(C610=0,1,ABS(C610))</f>
        <v/>
      </c>
      <c r="G610" s="102">
        <f>+B610*1000+D610*(1-E610)</f>
        <v/>
      </c>
      <c r="H610" s="102">
        <f>+A611-A610</f>
        <v/>
      </c>
      <c r="I610" s="102">
        <f>+A610+H610/2</f>
        <v/>
      </c>
      <c r="J610" s="102">
        <f>IF(I610&lt;$B$1,17,19)</f>
        <v/>
      </c>
      <c r="K610" s="102">
        <f>+J610*I610</f>
        <v/>
      </c>
      <c r="L610" s="102">
        <f>IF(I610&lt;$B$1,0,9.81*(I610-$B$1))</f>
        <v/>
      </c>
      <c r="M610" s="105">
        <f>+K610-L610</f>
        <v/>
      </c>
      <c r="N610" s="105">
        <f>AVERAGE(B610:B611)*1000</f>
        <v/>
      </c>
      <c r="O610" s="105">
        <f>AVERAGE(G610:G611)</f>
        <v/>
      </c>
      <c r="P610" s="105">
        <f>AVERAGE(F610:F611)</f>
        <v/>
      </c>
      <c r="Q610" s="105">
        <f>AVERAGE(D610:D611)</f>
        <v/>
      </c>
      <c r="R610" s="106">
        <f>(O610-K610)/M610</f>
        <v/>
      </c>
      <c r="S610" s="105">
        <f>+P610/(O610-K610)*100</f>
        <v/>
      </c>
      <c r="T610" s="105">
        <f>+SQRT((3.47-LOG(R610))^2+(1.22+LOG(S610))^2)</f>
        <v/>
      </c>
      <c r="U610" s="39">
        <f>(IF(T610&lt;1.31, "gravelly sand to dense sand", IF(T610&lt;2.05, "sands", IF(T610&lt;2.6, "sand mixtures", IF(T610&lt;2.95, "silt mixtures", IF(T610&lt;3.6, "clays","organic clay"))))))</f>
        <v/>
      </c>
      <c r="V610" s="107">
        <f>DEGREES(ATAN(0.373*(LOG(O610/M610)+0.29)))</f>
        <v/>
      </c>
      <c r="W610" s="107">
        <f>17.6+11*LOG(R610)</f>
        <v/>
      </c>
      <c r="X610" s="107">
        <f>IF(N610/100&lt;20, 30,IF(N610/100&lt;40,30+5/20*(N610/100-20),IF(N610/100&lt;120, 35+5/80*(N610/100-40), IF(N610/100&lt;200, 40+5/80*(N610/100-120),45))))</f>
        <v/>
      </c>
    </row>
    <row r="611">
      <c r="A611" t="n">
        <v>12.16</v>
      </c>
      <c r="B611" t="n">
        <v>18.3</v>
      </c>
      <c r="C611" t="n">
        <v>52</v>
      </c>
      <c r="D611" t="n">
        <v>100</v>
      </c>
      <c r="E611" s="102" t="n">
        <v>0.8</v>
      </c>
      <c r="F611" s="102">
        <f>IF(C611=0,1,ABS(C611))</f>
        <v/>
      </c>
      <c r="G611" s="102">
        <f>+B611*1000+D611*(1-E611)</f>
        <v/>
      </c>
      <c r="H611" s="102">
        <f>+A612-A611</f>
        <v/>
      </c>
      <c r="I611" s="102">
        <f>+A611+H611/2</f>
        <v/>
      </c>
      <c r="J611" s="102">
        <f>IF(I611&lt;$B$1,17,19)</f>
        <v/>
      </c>
      <c r="K611" s="102">
        <f>+J611*I611</f>
        <v/>
      </c>
      <c r="L611" s="102">
        <f>IF(I611&lt;$B$1,0,9.81*(I611-$B$1))</f>
        <v/>
      </c>
      <c r="M611" s="105">
        <f>+K611-L611</f>
        <v/>
      </c>
      <c r="N611" s="105">
        <f>AVERAGE(B611:B612)*1000</f>
        <v/>
      </c>
      <c r="O611" s="105">
        <f>AVERAGE(G611:G612)</f>
        <v/>
      </c>
      <c r="P611" s="105">
        <f>AVERAGE(F611:F612)</f>
        <v/>
      </c>
      <c r="Q611" s="105">
        <f>AVERAGE(D611:D612)</f>
        <v/>
      </c>
      <c r="R611" s="106">
        <f>(O611-K611)/M611</f>
        <v/>
      </c>
      <c r="S611" s="105">
        <f>+P611/(O611-K611)*100</f>
        <v/>
      </c>
      <c r="T611" s="105">
        <f>+SQRT((3.47-LOG(R611))^2+(1.22+LOG(S611))^2)</f>
        <v/>
      </c>
      <c r="U611" s="39">
        <f>(IF(T611&lt;1.31, "gravelly sand to dense sand", IF(T611&lt;2.05, "sands", IF(T611&lt;2.6, "sand mixtures", IF(T611&lt;2.95, "silt mixtures", IF(T611&lt;3.6, "clays","organic clay"))))))</f>
        <v/>
      </c>
      <c r="V611" s="107">
        <f>DEGREES(ATAN(0.373*(LOG(O611/M611)+0.29)))</f>
        <v/>
      </c>
      <c r="W611" s="107">
        <f>17.6+11*LOG(R611)</f>
        <v/>
      </c>
      <c r="X611" s="107">
        <f>IF(N611/100&lt;20, 30,IF(N611/100&lt;40,30+5/20*(N611/100-20),IF(N611/100&lt;120, 35+5/80*(N611/100-40), IF(N611/100&lt;200, 40+5/80*(N611/100-120),45))))</f>
        <v/>
      </c>
    </row>
    <row r="612">
      <c r="A612" t="n">
        <v>12.18</v>
      </c>
      <c r="B612" t="n">
        <v>18.319</v>
      </c>
      <c r="C612" t="n">
        <v>55</v>
      </c>
      <c r="D612" t="n">
        <v>100</v>
      </c>
      <c r="E612" s="102" t="n">
        <v>0.8</v>
      </c>
      <c r="F612" s="102">
        <f>IF(C612=0,1,ABS(C612))</f>
        <v/>
      </c>
      <c r="G612" s="102">
        <f>+B612*1000+D612*(1-E612)</f>
        <v/>
      </c>
      <c r="H612" s="102">
        <f>+A613-A612</f>
        <v/>
      </c>
      <c r="I612" s="102">
        <f>+A612+H612/2</f>
        <v/>
      </c>
      <c r="J612" s="102">
        <f>IF(I612&lt;$B$1,17,19)</f>
        <v/>
      </c>
      <c r="K612" s="102">
        <f>+J612*I612</f>
        <v/>
      </c>
      <c r="L612" s="102">
        <f>IF(I612&lt;$B$1,0,9.81*(I612-$B$1))</f>
        <v/>
      </c>
      <c r="M612" s="105">
        <f>+K612-L612</f>
        <v/>
      </c>
      <c r="N612" s="105">
        <f>AVERAGE(B612:B613)*1000</f>
        <v/>
      </c>
      <c r="O612" s="105">
        <f>AVERAGE(G612:G613)</f>
        <v/>
      </c>
      <c r="P612" s="105">
        <f>AVERAGE(F612:F613)</f>
        <v/>
      </c>
      <c r="Q612" s="105">
        <f>AVERAGE(D612:D613)</f>
        <v/>
      </c>
      <c r="R612" s="106">
        <f>(O612-K612)/M612</f>
        <v/>
      </c>
      <c r="S612" s="105">
        <f>+P612/(O612-K612)*100</f>
        <v/>
      </c>
      <c r="T612" s="105">
        <f>+SQRT((3.47-LOG(R612))^2+(1.22+LOG(S612))^2)</f>
        <v/>
      </c>
      <c r="U612" s="39">
        <f>(IF(T612&lt;1.31, "gravelly sand to dense sand", IF(T612&lt;2.05, "sands", IF(T612&lt;2.6, "sand mixtures", IF(T612&lt;2.95, "silt mixtures", IF(T612&lt;3.6, "clays","organic clay"))))))</f>
        <v/>
      </c>
      <c r="V612" s="107">
        <f>DEGREES(ATAN(0.373*(LOG(O612/M612)+0.29)))</f>
        <v/>
      </c>
      <c r="W612" s="107">
        <f>17.6+11*LOG(R612)</f>
        <v/>
      </c>
      <c r="X612" s="107">
        <f>IF(N612/100&lt;20, 30,IF(N612/100&lt;40,30+5/20*(N612/100-20),IF(N612/100&lt;120, 35+5/80*(N612/100-40), IF(N612/100&lt;200, 40+5/80*(N612/100-120),45))))</f>
        <v/>
      </c>
    </row>
    <row r="613">
      <c r="A613" t="n">
        <v>12.2</v>
      </c>
      <c r="B613" t="n">
        <v>18.414</v>
      </c>
      <c r="C613" t="n">
        <v>52</v>
      </c>
      <c r="D613" t="n">
        <v>103</v>
      </c>
      <c r="F613" s="102">
        <f>IF(C613=0,1,ABS(C613))</f>
        <v/>
      </c>
      <c r="M613" s="105" t="n"/>
      <c r="N613" s="105" t="n"/>
      <c r="O613" s="105" t="n"/>
      <c r="P613" s="105" t="n"/>
      <c r="Q613" s="105" t="n"/>
      <c r="R613" s="106" t="n"/>
      <c r="S613" s="105" t="n"/>
      <c r="T613" s="105" t="n"/>
      <c r="V613" s="107" t="n"/>
      <c r="W613" s="107" t="n"/>
      <c r="X613" s="107" t="n"/>
    </row>
    <row r="614">
      <c r="A614" t="n">
        <v>12.22</v>
      </c>
      <c r="B614" t="n">
        <v>19.38</v>
      </c>
      <c r="C614" t="n">
        <v>45</v>
      </c>
      <c r="D614" t="n">
        <v>104</v>
      </c>
      <c r="F614" s="102">
        <f>IF(C614=0,1,ABS(C614))</f>
        <v/>
      </c>
      <c r="M614" s="105" t="n"/>
      <c r="N614" s="105" t="n"/>
      <c r="O614" s="105" t="n"/>
      <c r="P614" s="105" t="n"/>
      <c r="Q614" s="105" t="n"/>
      <c r="R614" s="106" t="n"/>
      <c r="S614" s="105" t="n"/>
      <c r="T614" s="105" t="n"/>
      <c r="V614" s="107" t="n"/>
      <c r="W614" s="107" t="n"/>
      <c r="X614" s="107" t="n"/>
    </row>
    <row r="615">
      <c r="A615" t="n">
        <v>12.24</v>
      </c>
      <c r="B615" t="n">
        <v>20.365</v>
      </c>
      <c r="C615" t="n">
        <v>46</v>
      </c>
      <c r="D615" t="n">
        <v>105</v>
      </c>
      <c r="F615" s="102">
        <f>IF(C615=0,1,ABS(C615))</f>
        <v/>
      </c>
    </row>
    <row r="616">
      <c r="A616" t="n">
        <v>12.26</v>
      </c>
      <c r="B616" t="n">
        <v>21.483</v>
      </c>
      <c r="C616" t="n">
        <v>42</v>
      </c>
      <c r="D616" t="n">
        <v>110</v>
      </c>
      <c r="F616" s="102">
        <f>IF(C616=0,1,ABS(C616))</f>
        <v/>
      </c>
    </row>
    <row r="617">
      <c r="A617" t="n">
        <v>12.28</v>
      </c>
      <c r="B617" t="n">
        <v>22.373</v>
      </c>
      <c r="C617" t="n">
        <v>43</v>
      </c>
      <c r="D617" t="n">
        <v>113</v>
      </c>
      <c r="F617" s="102">
        <f>IF(C617=0,1,ABS(C617))</f>
        <v/>
      </c>
    </row>
    <row r="618">
      <c r="A618" t="n">
        <v>12.3</v>
      </c>
      <c r="B618" t="n">
        <v>22.392</v>
      </c>
      <c r="C618" t="n">
        <v>40</v>
      </c>
      <c r="D618" t="n">
        <v>114</v>
      </c>
      <c r="F618" s="102">
        <f>IF(C618=0,1,ABS(C618))</f>
        <v/>
      </c>
    </row>
    <row r="619">
      <c r="A619" t="n">
        <v>12.32</v>
      </c>
      <c r="B619" t="n">
        <v>22.676</v>
      </c>
      <c r="C619" t="n">
        <v>41</v>
      </c>
      <c r="D619" t="n">
        <v>115</v>
      </c>
      <c r="F619" s="102">
        <f>IF(C619=0,1,ABS(C619))</f>
        <v/>
      </c>
    </row>
    <row r="620">
      <c r="A620" t="n">
        <v>12.34</v>
      </c>
      <c r="B620" t="n">
        <v>23.623</v>
      </c>
      <c r="C620" t="n">
        <v>48</v>
      </c>
      <c r="D620" t="n">
        <v>117</v>
      </c>
      <c r="F620" s="102">
        <f>IF(C620=0,1,ABS(C620))</f>
        <v/>
      </c>
    </row>
    <row r="621">
      <c r="A621" t="n">
        <v>12.36</v>
      </c>
      <c r="B621" t="n">
        <v>23.718</v>
      </c>
      <c r="C621" t="n">
        <v>51</v>
      </c>
      <c r="D621" t="n">
        <v>114</v>
      </c>
      <c r="F621" s="102">
        <f>IF(C621=0,1,ABS(C621))</f>
        <v/>
      </c>
    </row>
    <row r="622">
      <c r="A622" t="n">
        <v>12.38</v>
      </c>
      <c r="B622" t="n">
        <v>23.339</v>
      </c>
      <c r="C622" t="n">
        <v>44</v>
      </c>
      <c r="D622" t="n">
        <v>115</v>
      </c>
      <c r="F622" s="102">
        <f>IF(C622=0,1,ABS(C622))</f>
        <v/>
      </c>
    </row>
    <row r="623">
      <c r="A623" t="n">
        <v>12.4</v>
      </c>
      <c r="B623" t="n">
        <v>24.078</v>
      </c>
      <c r="C623" t="n">
        <v>52</v>
      </c>
      <c r="D623" t="n">
        <v>119</v>
      </c>
      <c r="F623" s="102">
        <f>IF(C623=0,1,ABS(C623))</f>
        <v/>
      </c>
    </row>
    <row r="624">
      <c r="A624" t="n">
        <v>12.42</v>
      </c>
      <c r="B624" t="n">
        <v>23.889</v>
      </c>
      <c r="C624" t="n">
        <v>56</v>
      </c>
      <c r="D624" t="n">
        <v>106</v>
      </c>
      <c r="F624" s="102">
        <f>IF(C624=0,1,ABS(C624))</f>
        <v/>
      </c>
    </row>
    <row r="625">
      <c r="A625" t="n">
        <v>12.44</v>
      </c>
      <c r="B625" t="n">
        <v>24.04</v>
      </c>
      <c r="C625" t="n">
        <v>53</v>
      </c>
      <c r="D625" t="n">
        <v>110</v>
      </c>
      <c r="F625" s="102">
        <f>IF(C625=0,1,ABS(C625))</f>
        <v/>
      </c>
    </row>
    <row r="626">
      <c r="A626" t="n">
        <v>12.46</v>
      </c>
      <c r="B626" t="n">
        <v>23.491</v>
      </c>
      <c r="C626" t="n">
        <v>46</v>
      </c>
      <c r="D626" t="n">
        <v>109</v>
      </c>
      <c r="F626" s="102">
        <f>IF(C626=0,1,ABS(C626))</f>
        <v/>
      </c>
    </row>
    <row r="627">
      <c r="A627" t="n">
        <v>12.48</v>
      </c>
      <c r="B627" t="n">
        <v>23.282</v>
      </c>
      <c r="C627" t="n">
        <v>50</v>
      </c>
      <c r="D627" t="n">
        <v>110</v>
      </c>
      <c r="F627" s="102">
        <f>IF(C627=0,1,ABS(C627))</f>
        <v/>
      </c>
    </row>
    <row r="628">
      <c r="A628" t="n">
        <v>12.5</v>
      </c>
      <c r="B628" t="n">
        <v>22.828</v>
      </c>
      <c r="C628" t="n">
        <v>58</v>
      </c>
      <c r="D628" t="n">
        <v>112</v>
      </c>
      <c r="F628" s="102">
        <f>IF(C628=0,1,ABS(C628))</f>
        <v/>
      </c>
    </row>
    <row r="629">
      <c r="A629" t="n">
        <v>12.52</v>
      </c>
      <c r="B629" t="n">
        <v>22.089</v>
      </c>
      <c r="C629" t="n">
        <v>60</v>
      </c>
      <c r="D629" t="n">
        <v>110</v>
      </c>
      <c r="F629" s="102">
        <f>IF(C629=0,1,ABS(C629))</f>
        <v/>
      </c>
    </row>
    <row r="630">
      <c r="A630" t="n">
        <v>12.54</v>
      </c>
      <c r="B630" t="n">
        <v>22.6</v>
      </c>
      <c r="C630" t="n">
        <v>66</v>
      </c>
      <c r="D630" t="n">
        <v>112</v>
      </c>
      <c r="F630" s="102">
        <f>IF(C630=0,1,ABS(C630))</f>
        <v/>
      </c>
    </row>
    <row r="631">
      <c r="A631" t="n">
        <v>12.56</v>
      </c>
      <c r="B631" t="n">
        <v>24.23</v>
      </c>
      <c r="C631" t="n">
        <v>67</v>
      </c>
      <c r="D631" t="n">
        <v>113</v>
      </c>
      <c r="F631" s="102">
        <f>IF(C631=0,1,ABS(C631))</f>
        <v/>
      </c>
    </row>
    <row r="632">
      <c r="A632" t="n">
        <v>12.58</v>
      </c>
      <c r="B632" t="n">
        <v>24.495</v>
      </c>
      <c r="C632" t="n">
        <v>62</v>
      </c>
      <c r="D632" t="n">
        <v>116</v>
      </c>
      <c r="F632" s="102">
        <f>IF(C632=0,1,ABS(C632))</f>
        <v/>
      </c>
    </row>
    <row r="633">
      <c r="A633" t="n">
        <v>12.6</v>
      </c>
      <c r="B633" t="n">
        <v>24.078</v>
      </c>
      <c r="C633" t="n">
        <v>61</v>
      </c>
      <c r="D633" t="n">
        <v>115</v>
      </c>
      <c r="F633" s="102">
        <f>IF(C633=0,1,ABS(C633))</f>
        <v/>
      </c>
    </row>
    <row r="634">
      <c r="A634" t="n">
        <v>12.62</v>
      </c>
      <c r="B634" t="n">
        <v>22.998</v>
      </c>
      <c r="C634" t="n">
        <v>56</v>
      </c>
      <c r="D634" t="n">
        <v>114</v>
      </c>
      <c r="F634" s="102">
        <f>IF(C634=0,1,ABS(C634))</f>
        <v/>
      </c>
    </row>
    <row r="635">
      <c r="A635" t="n">
        <v>12.64</v>
      </c>
      <c r="B635" t="n">
        <v>22.165</v>
      </c>
      <c r="C635" t="n">
        <v>54</v>
      </c>
      <c r="D635" t="n">
        <v>112</v>
      </c>
      <c r="F635" s="102">
        <f>IF(C635=0,1,ABS(C635))</f>
        <v/>
      </c>
    </row>
    <row r="636">
      <c r="A636" t="n">
        <v>12.66</v>
      </c>
      <c r="B636" t="n">
        <v>21.142</v>
      </c>
      <c r="C636" t="n">
        <v>51</v>
      </c>
      <c r="D636" t="n">
        <v>108</v>
      </c>
      <c r="F636" s="102">
        <f>IF(C636=0,1,ABS(C636))</f>
        <v/>
      </c>
    </row>
    <row r="637">
      <c r="A637" t="n">
        <v>12.68</v>
      </c>
      <c r="B637" t="n">
        <v>19.058</v>
      </c>
      <c r="C637" t="n">
        <v>53</v>
      </c>
      <c r="D637" t="n">
        <v>104</v>
      </c>
      <c r="F637" s="102">
        <f>IF(C637=0,1,ABS(C637))</f>
        <v/>
      </c>
    </row>
    <row r="638">
      <c r="A638" t="n">
        <v>12.7</v>
      </c>
      <c r="B638" t="n">
        <v>17.997</v>
      </c>
      <c r="C638" t="n">
        <v>55</v>
      </c>
      <c r="D638" t="n">
        <v>97</v>
      </c>
      <c r="F638" s="102">
        <f>IF(C638=0,1,ABS(C638))</f>
        <v/>
      </c>
    </row>
    <row r="639">
      <c r="A639" t="n">
        <v>12.72</v>
      </c>
      <c r="B639" t="n">
        <v>16.614</v>
      </c>
      <c r="C639" t="n">
        <v>67</v>
      </c>
      <c r="D639" t="n">
        <v>91</v>
      </c>
      <c r="F639" s="102">
        <f>IF(C639=0,1,ABS(C639))</f>
        <v/>
      </c>
    </row>
    <row r="640">
      <c r="A640" t="n">
        <v>12.74</v>
      </c>
      <c r="B640" t="n">
        <v>13.109</v>
      </c>
      <c r="C640" t="n">
        <v>68</v>
      </c>
      <c r="D640" t="n">
        <v>89</v>
      </c>
      <c r="F640" s="102">
        <f>IF(C640=0,1,ABS(C640))</f>
        <v/>
      </c>
    </row>
    <row r="641">
      <c r="A641" t="n">
        <v>12.76</v>
      </c>
      <c r="B641" t="n">
        <v>11.12</v>
      </c>
      <c r="C641" t="n">
        <v>64</v>
      </c>
      <c r="D641" t="n">
        <v>86</v>
      </c>
      <c r="F641" s="102">
        <f>IF(C641=0,1,ABS(C641))</f>
        <v/>
      </c>
    </row>
    <row r="642">
      <c r="A642" t="n">
        <v>12.78</v>
      </c>
      <c r="B642" t="n">
        <v>9.207000000000001</v>
      </c>
      <c r="C642" t="n">
        <v>57</v>
      </c>
      <c r="D642" t="n">
        <v>86</v>
      </c>
      <c r="F642" s="102">
        <f>IF(C642=0,1,ABS(C642))</f>
        <v/>
      </c>
    </row>
    <row r="643">
      <c r="A643" t="n">
        <v>12.8</v>
      </c>
      <c r="B643" t="n">
        <v>7.445</v>
      </c>
      <c r="C643" t="n">
        <v>51</v>
      </c>
      <c r="D643" t="n">
        <v>89</v>
      </c>
      <c r="F643" s="102">
        <f>IF(C643=0,1,ABS(C643))</f>
        <v/>
      </c>
    </row>
    <row r="644">
      <c r="A644" t="n">
        <v>12.82</v>
      </c>
      <c r="B644" t="n">
        <v>5.418</v>
      </c>
      <c r="C644" t="n">
        <v>47</v>
      </c>
      <c r="D644" t="n">
        <v>93</v>
      </c>
      <c r="F644" s="102">
        <f>IF(C644=0,1,ABS(C644))</f>
        <v/>
      </c>
    </row>
    <row r="645">
      <c r="A645" t="n">
        <v>12.84</v>
      </c>
      <c r="B645" t="n">
        <v>5.02</v>
      </c>
      <c r="C645" t="n">
        <v>36</v>
      </c>
      <c r="D645" t="n">
        <v>99</v>
      </c>
      <c r="F645" s="102">
        <f>IF(C645=0,1,ABS(C645))</f>
        <v/>
      </c>
    </row>
    <row r="646">
      <c r="A646" t="n">
        <v>12.86</v>
      </c>
      <c r="B646" t="n">
        <v>5.001</v>
      </c>
      <c r="C646" t="n">
        <v>34</v>
      </c>
      <c r="D646" t="n">
        <v>103</v>
      </c>
      <c r="F646" s="102">
        <f>IF(C646=0,1,ABS(C646))</f>
        <v/>
      </c>
    </row>
    <row r="647">
      <c r="A647" t="n">
        <v>12.88</v>
      </c>
      <c r="B647" t="n">
        <v>5.551</v>
      </c>
      <c r="C647" t="n">
        <v>32</v>
      </c>
      <c r="D647" t="n">
        <v>106</v>
      </c>
      <c r="F647" s="102">
        <f>IF(C647=0,1,ABS(C647))</f>
        <v/>
      </c>
    </row>
    <row r="648">
      <c r="A648" t="n">
        <v>12.9</v>
      </c>
      <c r="B648" t="n">
        <v>5.721</v>
      </c>
      <c r="C648" t="n">
        <v>34</v>
      </c>
      <c r="D648" t="n">
        <v>110</v>
      </c>
      <c r="F648" s="102">
        <f>IF(C648=0,1,ABS(C648))</f>
        <v/>
      </c>
    </row>
    <row r="649">
      <c r="A649" t="n">
        <v>12.92</v>
      </c>
      <c r="B649" t="n">
        <v>5.835</v>
      </c>
      <c r="C649" t="n">
        <v>27</v>
      </c>
      <c r="D649" t="n">
        <v>112</v>
      </c>
      <c r="F649" s="102">
        <f>IF(C649=0,1,ABS(C649))</f>
        <v/>
      </c>
    </row>
    <row r="650">
      <c r="A650" t="n">
        <v>12.94</v>
      </c>
      <c r="B650" t="n">
        <v>5.702</v>
      </c>
      <c r="C650" t="n">
        <v>20</v>
      </c>
      <c r="D650" t="n">
        <v>114</v>
      </c>
      <c r="F650" s="102">
        <f>IF(C650=0,1,ABS(C650))</f>
        <v/>
      </c>
    </row>
    <row r="651">
      <c r="A651" t="n">
        <v>12.96</v>
      </c>
      <c r="B651" t="n">
        <v>5.664</v>
      </c>
      <c r="C651" t="n">
        <v>18</v>
      </c>
      <c r="D651" t="n">
        <v>114</v>
      </c>
      <c r="F651" s="102">
        <f>IF(C651=0,1,ABS(C651))</f>
        <v/>
      </c>
    </row>
    <row r="652">
      <c r="A652" t="n">
        <v>12.98</v>
      </c>
      <c r="B652" t="n">
        <v>5.607</v>
      </c>
      <c r="C652" t="n">
        <v>25</v>
      </c>
      <c r="D652" t="n">
        <v>104</v>
      </c>
      <c r="F652" s="102">
        <f>IF(C652=0,1,ABS(C652))</f>
        <v/>
      </c>
    </row>
    <row r="653">
      <c r="A653" t="n">
        <v>13</v>
      </c>
      <c r="B653" t="n">
        <v>4.982</v>
      </c>
      <c r="C653" t="n">
        <v>26</v>
      </c>
      <c r="D653" t="n">
        <v>100</v>
      </c>
      <c r="F653" s="102">
        <f>IF(C653=0,1,ABS(C653))</f>
        <v/>
      </c>
    </row>
    <row r="654">
      <c r="A654" t="n">
        <v>13.02</v>
      </c>
      <c r="B654" t="n">
        <v>4.755</v>
      </c>
      <c r="C654" t="n">
        <v>23</v>
      </c>
      <c r="D654" t="n">
        <v>96</v>
      </c>
      <c r="F654" s="102">
        <f>IF(C654=0,1,ABS(C654))</f>
        <v/>
      </c>
    </row>
    <row r="655">
      <c r="A655" t="n">
        <v>13.04</v>
      </c>
      <c r="B655" t="n">
        <v>4.717</v>
      </c>
      <c r="C655" t="n">
        <v>16</v>
      </c>
      <c r="D655" t="n">
        <v>88</v>
      </c>
      <c r="F655" s="102">
        <f>IF(C655=0,1,ABS(C655))</f>
        <v/>
      </c>
    </row>
    <row r="656">
      <c r="A656" t="n">
        <v>13.06</v>
      </c>
      <c r="B656" t="n">
        <v>4.736</v>
      </c>
      <c r="C656" t="n">
        <v>18</v>
      </c>
      <c r="D656" t="n">
        <v>89</v>
      </c>
      <c r="F656" s="102">
        <f>IF(C656=0,1,ABS(C656))</f>
        <v/>
      </c>
    </row>
    <row r="657">
      <c r="A657" t="n">
        <v>13.08</v>
      </c>
      <c r="B657" t="n">
        <v>4.831</v>
      </c>
      <c r="C657" t="n">
        <v>13</v>
      </c>
      <c r="D657" t="n">
        <v>89</v>
      </c>
      <c r="F657" s="102">
        <f>IF(C657=0,1,ABS(C657))</f>
        <v/>
      </c>
    </row>
    <row r="658">
      <c r="A658" t="n">
        <v>13.1</v>
      </c>
      <c r="B658" t="n">
        <v>4.812</v>
      </c>
      <c r="C658" t="n">
        <v>12</v>
      </c>
      <c r="D658" t="n">
        <v>85</v>
      </c>
      <c r="F658" s="102">
        <f>IF(C658=0,1,ABS(C658))</f>
        <v/>
      </c>
    </row>
    <row r="659">
      <c r="A659" t="n">
        <v>13.12</v>
      </c>
      <c r="B659" t="n">
        <v>4.812</v>
      </c>
      <c r="C659" t="n">
        <v>13</v>
      </c>
      <c r="D659" t="n">
        <v>85</v>
      </c>
      <c r="F659" s="102">
        <f>IF(C659=0,1,ABS(C659))</f>
        <v/>
      </c>
    </row>
    <row r="660">
      <c r="A660" t="n">
        <v>13.14</v>
      </c>
      <c r="B660" t="n">
        <v>3.561</v>
      </c>
      <c r="C660" t="n">
        <v>16</v>
      </c>
      <c r="D660" t="n">
        <v>95</v>
      </c>
      <c r="F660" s="102">
        <f>IF(C660=0,1,ABS(C660))</f>
        <v/>
      </c>
    </row>
    <row r="661">
      <c r="A661" t="n">
        <v>13.16</v>
      </c>
      <c r="B661" t="n">
        <v>4.774</v>
      </c>
      <c r="C661" t="n">
        <v>16</v>
      </c>
      <c r="D661" t="n">
        <v>91</v>
      </c>
      <c r="F661" s="102">
        <f>IF(C661=0,1,ABS(C661))</f>
        <v/>
      </c>
    </row>
    <row r="662">
      <c r="A662" t="n">
        <v>13.18</v>
      </c>
      <c r="B662" t="n">
        <v>4.736</v>
      </c>
      <c r="C662" t="n">
        <v>22</v>
      </c>
      <c r="D662" t="n">
        <v>85</v>
      </c>
      <c r="F662" s="102">
        <f>IF(C662=0,1,ABS(C662))</f>
        <v/>
      </c>
    </row>
    <row r="663">
      <c r="A663" t="n">
        <v>13.2</v>
      </c>
      <c r="B663" t="n">
        <v>4.717</v>
      </c>
      <c r="C663" t="n">
        <v>24</v>
      </c>
      <c r="D663" t="n">
        <v>84</v>
      </c>
      <c r="F663" s="102">
        <f>IF(C663=0,1,ABS(C663))</f>
        <v/>
      </c>
    </row>
    <row r="664">
      <c r="A664" t="n">
        <v>13.22</v>
      </c>
      <c r="B664" t="n">
        <v>3.978</v>
      </c>
      <c r="C664" t="n">
        <v>21</v>
      </c>
      <c r="D664" t="n">
        <v>82</v>
      </c>
      <c r="F664" s="102">
        <f>IF(C664=0,1,ABS(C664))</f>
        <v/>
      </c>
    </row>
    <row r="665">
      <c r="A665" t="n">
        <v>13.24</v>
      </c>
      <c r="B665" t="n">
        <v>3.467</v>
      </c>
      <c r="C665" t="n">
        <v>16</v>
      </c>
      <c r="D665" t="n">
        <v>78</v>
      </c>
      <c r="F665" s="102">
        <f>IF(C665=0,1,ABS(C665))</f>
        <v/>
      </c>
    </row>
    <row r="666">
      <c r="A666" t="n">
        <v>13.26</v>
      </c>
      <c r="B666" t="n">
        <v>2.936</v>
      </c>
      <c r="C666" t="n">
        <v>14</v>
      </c>
      <c r="D666" t="n">
        <v>80</v>
      </c>
      <c r="F666" s="102">
        <f>IF(C666=0,1,ABS(C666))</f>
        <v/>
      </c>
    </row>
    <row r="667">
      <c r="A667" t="n">
        <v>13.28</v>
      </c>
      <c r="B667" t="n">
        <v>2.766</v>
      </c>
      <c r="C667" t="n">
        <v>16</v>
      </c>
      <c r="D667" t="n">
        <v>80</v>
      </c>
      <c r="F667" s="102">
        <f>IF(C667=0,1,ABS(C667))</f>
        <v/>
      </c>
    </row>
    <row r="668">
      <c r="A668" t="n">
        <v>13.3</v>
      </c>
      <c r="B668" t="n">
        <v>3.069</v>
      </c>
      <c r="C668" t="n">
        <v>23</v>
      </c>
      <c r="D668" t="n">
        <v>86</v>
      </c>
      <c r="F668" s="102">
        <f>IF(C668=0,1,ABS(C668))</f>
        <v/>
      </c>
    </row>
    <row r="669">
      <c r="A669" t="n">
        <v>13.32</v>
      </c>
      <c r="B669" t="n">
        <v>3.353</v>
      </c>
      <c r="C669" t="n">
        <v>24</v>
      </c>
      <c r="D669" t="n">
        <v>86</v>
      </c>
      <c r="F669" s="102">
        <f>IF(C669=0,1,ABS(C669))</f>
        <v/>
      </c>
    </row>
    <row r="670">
      <c r="A670" t="n">
        <v>13.34</v>
      </c>
      <c r="B670" t="n">
        <v>3.088</v>
      </c>
      <c r="C670" t="n">
        <v>24</v>
      </c>
      <c r="D670" t="n">
        <v>86</v>
      </c>
      <c r="F670" s="102">
        <f>IF(C670=0,1,ABS(C670))</f>
        <v/>
      </c>
    </row>
    <row r="671">
      <c r="A671" t="n">
        <v>13.36</v>
      </c>
      <c r="B671" t="n">
        <v>2.955</v>
      </c>
      <c r="C671" t="n">
        <v>21</v>
      </c>
      <c r="D671" t="n">
        <v>86</v>
      </c>
      <c r="F671" s="102">
        <f>IF(C671=0,1,ABS(C671))</f>
        <v/>
      </c>
    </row>
    <row r="672">
      <c r="A672" t="n">
        <v>13.38</v>
      </c>
      <c r="B672" t="n">
        <v>2.955</v>
      </c>
      <c r="C672" t="n">
        <v>22</v>
      </c>
      <c r="D672" t="n">
        <v>88</v>
      </c>
      <c r="F672" s="102">
        <f>IF(C672=0,1,ABS(C672))</f>
        <v/>
      </c>
    </row>
    <row r="673">
      <c r="A673" t="n">
        <v>13.4</v>
      </c>
      <c r="B673" t="n">
        <v>3.277</v>
      </c>
      <c r="C673" t="n">
        <v>23</v>
      </c>
      <c r="D673" t="n">
        <v>91</v>
      </c>
      <c r="F673" s="102">
        <f>IF(C673=0,1,ABS(C673))</f>
        <v/>
      </c>
    </row>
    <row r="674">
      <c r="A674" t="n">
        <v>13.42</v>
      </c>
      <c r="B674" t="n">
        <v>3.41</v>
      </c>
      <c r="C674" t="n">
        <v>20</v>
      </c>
      <c r="D674" t="n">
        <v>97</v>
      </c>
      <c r="F674" s="102">
        <f>IF(C674=0,1,ABS(C674))</f>
        <v/>
      </c>
    </row>
    <row r="675">
      <c r="A675" t="n">
        <v>13.44</v>
      </c>
      <c r="B675" t="n">
        <v>3.467</v>
      </c>
      <c r="C675" t="n">
        <v>14</v>
      </c>
      <c r="D675" t="n">
        <v>99</v>
      </c>
      <c r="F675" s="102">
        <f>IF(C675=0,1,ABS(C675))</f>
        <v/>
      </c>
    </row>
    <row r="676">
      <c r="A676" t="n">
        <v>13.46</v>
      </c>
      <c r="B676" t="n">
        <v>3.505</v>
      </c>
      <c r="C676" t="n">
        <v>12</v>
      </c>
      <c r="D676" t="n">
        <v>103</v>
      </c>
      <c r="F676" s="102">
        <f>IF(C676=0,1,ABS(C676))</f>
        <v/>
      </c>
    </row>
    <row r="677">
      <c r="A677" t="n">
        <v>13.48</v>
      </c>
      <c r="B677" t="n">
        <v>3.391</v>
      </c>
      <c r="C677" t="n">
        <v>12</v>
      </c>
      <c r="D677" t="n">
        <v>105</v>
      </c>
      <c r="F677" s="102">
        <f>IF(C677=0,1,ABS(C677))</f>
        <v/>
      </c>
    </row>
    <row r="678">
      <c r="A678" t="n">
        <v>13.5</v>
      </c>
      <c r="B678" t="n">
        <v>3.164</v>
      </c>
      <c r="C678" t="n">
        <v>8</v>
      </c>
      <c r="D678" t="n">
        <v>111</v>
      </c>
      <c r="F678" s="102">
        <f>IF(C678=0,1,ABS(C678))</f>
        <v/>
      </c>
    </row>
    <row r="679">
      <c r="A679" t="n">
        <v>13.52</v>
      </c>
      <c r="B679" t="n">
        <v>3.05</v>
      </c>
      <c r="C679" t="n">
        <v>6</v>
      </c>
      <c r="D679" t="n">
        <v>115</v>
      </c>
      <c r="F679" s="102">
        <f>IF(C679=0,1,ABS(C679))</f>
        <v/>
      </c>
    </row>
    <row r="680">
      <c r="A680" t="n">
        <v>13.54</v>
      </c>
      <c r="B680" t="n">
        <v>3.126</v>
      </c>
      <c r="C680" t="n">
        <v>6</v>
      </c>
      <c r="D680" t="n">
        <v>119</v>
      </c>
      <c r="F680" s="102">
        <f>IF(C680=0,1,ABS(C680))</f>
        <v/>
      </c>
    </row>
    <row r="681">
      <c r="A681" t="n">
        <v>13.56</v>
      </c>
      <c r="B681" t="n">
        <v>3.088</v>
      </c>
      <c r="C681" t="n">
        <v>8</v>
      </c>
      <c r="D681" t="n">
        <v>125</v>
      </c>
      <c r="F681" s="102">
        <f>IF(C681=0,1,ABS(C681))</f>
        <v/>
      </c>
    </row>
    <row r="682">
      <c r="A682" t="n">
        <v>13.58</v>
      </c>
      <c r="B682" t="n">
        <v>2.993</v>
      </c>
      <c r="C682" t="n">
        <v>8</v>
      </c>
      <c r="D682" t="n">
        <v>127</v>
      </c>
      <c r="F682" s="102">
        <f>IF(C682=0,1,ABS(C682))</f>
        <v/>
      </c>
    </row>
    <row r="683">
      <c r="A683" t="n">
        <v>13.6</v>
      </c>
      <c r="B683" t="n">
        <v>3.012</v>
      </c>
      <c r="C683" t="n">
        <v>10</v>
      </c>
      <c r="D683" t="n">
        <v>131</v>
      </c>
      <c r="F683" s="102">
        <f>IF(C683=0,1,ABS(C683))</f>
        <v/>
      </c>
    </row>
    <row r="684">
      <c r="A684" t="n">
        <v>13.62</v>
      </c>
      <c r="B684" t="n">
        <v>2.974</v>
      </c>
      <c r="C684" t="n">
        <v>14</v>
      </c>
      <c r="D684" t="n">
        <v>137</v>
      </c>
      <c r="F684" s="102">
        <f>IF(C684=0,1,ABS(C684))</f>
        <v/>
      </c>
    </row>
    <row r="685">
      <c r="A685" t="n">
        <v>13.64</v>
      </c>
      <c r="B685" t="n">
        <v>2.898</v>
      </c>
      <c r="C685" t="n">
        <v>14</v>
      </c>
      <c r="D685" t="n">
        <v>139</v>
      </c>
      <c r="F685" s="102">
        <f>IF(C685=0,1,ABS(C685))</f>
        <v/>
      </c>
    </row>
    <row r="686">
      <c r="A686" t="n">
        <v>13.66</v>
      </c>
      <c r="B686" t="n">
        <v>2.633</v>
      </c>
      <c r="C686" t="n">
        <v>12</v>
      </c>
      <c r="D686" t="n">
        <v>142</v>
      </c>
      <c r="F686" s="102">
        <f>IF(C686=0,1,ABS(C686))</f>
        <v/>
      </c>
    </row>
    <row r="687">
      <c r="A687" t="n">
        <v>13.68</v>
      </c>
      <c r="B687" t="n">
        <v>2.482</v>
      </c>
      <c r="C687" t="n">
        <v>9</v>
      </c>
      <c r="D687" t="n">
        <v>149</v>
      </c>
      <c r="F687" s="102">
        <f>IF(C687=0,1,ABS(C687))</f>
        <v/>
      </c>
    </row>
    <row r="688">
      <c r="A688" t="n">
        <v>13.7</v>
      </c>
      <c r="B688" t="n">
        <v>2.311</v>
      </c>
      <c r="C688" t="n">
        <v>8</v>
      </c>
      <c r="D688" t="n">
        <v>153</v>
      </c>
      <c r="F688" s="102">
        <f>IF(C688=0,1,ABS(C688))</f>
        <v/>
      </c>
    </row>
    <row r="689">
      <c r="A689" t="n">
        <v>13.72</v>
      </c>
      <c r="B689" t="n">
        <v>1.932</v>
      </c>
      <c r="C689" t="n">
        <v>7</v>
      </c>
      <c r="D689" t="n">
        <v>156</v>
      </c>
      <c r="F689" s="102">
        <f>IF(C689=0,1,ABS(C689))</f>
        <v/>
      </c>
    </row>
    <row r="690">
      <c r="A690" t="n">
        <v>13.74</v>
      </c>
      <c r="B690" t="n">
        <v>1.838</v>
      </c>
      <c r="C690" t="n">
        <v>4</v>
      </c>
      <c r="D690" t="n">
        <v>166</v>
      </c>
      <c r="F690" s="102">
        <f>IF(C690=0,1,ABS(C690))</f>
        <v/>
      </c>
    </row>
    <row r="691">
      <c r="A691" t="n">
        <v>13.76</v>
      </c>
      <c r="B691" t="n">
        <v>1.819</v>
      </c>
      <c r="C691" t="n">
        <v>2</v>
      </c>
      <c r="D691" t="n">
        <v>173</v>
      </c>
      <c r="F691" s="102">
        <f>IF(C691=0,1,ABS(C691))</f>
        <v/>
      </c>
    </row>
    <row r="692">
      <c r="A692" t="n">
        <v>13.78</v>
      </c>
      <c r="B692" t="n">
        <v>2.046</v>
      </c>
      <c r="C692" t="n">
        <v>4</v>
      </c>
      <c r="D692" t="n">
        <v>181</v>
      </c>
      <c r="F692" s="102">
        <f>IF(C692=0,1,ABS(C692))</f>
        <v/>
      </c>
    </row>
    <row r="693">
      <c r="A693" t="n">
        <v>13.8</v>
      </c>
      <c r="B693" t="n">
        <v>2.122</v>
      </c>
      <c r="C693" t="n">
        <v>8</v>
      </c>
      <c r="D693" t="n">
        <v>185</v>
      </c>
      <c r="F693" s="102">
        <f>IF(C693=0,1,ABS(C693))</f>
        <v/>
      </c>
    </row>
    <row r="694">
      <c r="A694" t="n">
        <v>13.82</v>
      </c>
      <c r="B694" t="n">
        <v>2.103</v>
      </c>
      <c r="C694" t="n">
        <v>8</v>
      </c>
      <c r="D694" t="n">
        <v>186</v>
      </c>
      <c r="F694" s="102">
        <f>IF(C694=0,1,ABS(C694))</f>
        <v/>
      </c>
    </row>
    <row r="695">
      <c r="A695" t="n">
        <v>13.84</v>
      </c>
      <c r="B695" t="n">
        <v>1.743</v>
      </c>
      <c r="C695" t="n">
        <v>6</v>
      </c>
      <c r="D695" t="n">
        <v>185</v>
      </c>
      <c r="F695" s="102">
        <f>IF(C695=0,1,ABS(C695))</f>
        <v/>
      </c>
    </row>
    <row r="696">
      <c r="A696" t="n">
        <v>13.86</v>
      </c>
      <c r="B696" t="n">
        <v>1.591</v>
      </c>
      <c r="C696" t="n">
        <v>5</v>
      </c>
      <c r="D696" t="n">
        <v>184</v>
      </c>
      <c r="F696" s="102">
        <f>IF(C696=0,1,ABS(C696))</f>
        <v/>
      </c>
    </row>
    <row r="697">
      <c r="A697" t="n">
        <v>13.88</v>
      </c>
      <c r="B697" t="n">
        <v>1.44</v>
      </c>
      <c r="C697" t="n">
        <v>5</v>
      </c>
      <c r="D697" t="n">
        <v>191</v>
      </c>
      <c r="F697" s="102">
        <f>IF(C697=0,1,ABS(C697))</f>
        <v/>
      </c>
    </row>
    <row r="698">
      <c r="A698" t="n">
        <v>13.9</v>
      </c>
      <c r="B698" t="n">
        <v>1.269</v>
      </c>
      <c r="C698" t="n">
        <v>6</v>
      </c>
      <c r="D698" t="n">
        <v>195</v>
      </c>
      <c r="F698" s="102">
        <f>IF(C698=0,1,ABS(C698))</f>
        <v/>
      </c>
    </row>
    <row r="699">
      <c r="A699" t="n">
        <v>13.92</v>
      </c>
      <c r="B699" t="n">
        <v>1.193</v>
      </c>
      <c r="C699" t="n">
        <v>5</v>
      </c>
      <c r="D699" t="n">
        <v>202</v>
      </c>
      <c r="F699" s="102">
        <f>IF(C699=0,1,ABS(C699))</f>
        <v/>
      </c>
    </row>
    <row r="700">
      <c r="A700" t="n">
        <v>13.94</v>
      </c>
      <c r="B700" t="n">
        <v>1.156</v>
      </c>
      <c r="C700" t="n">
        <v>8</v>
      </c>
      <c r="D700" t="n">
        <v>222</v>
      </c>
      <c r="F700" s="102">
        <f>IF(C700=0,1,ABS(C700))</f>
        <v/>
      </c>
    </row>
    <row r="701">
      <c r="A701" t="n">
        <v>13.96</v>
      </c>
      <c r="B701" t="n">
        <v>1.288</v>
      </c>
      <c r="C701" t="n">
        <v>10</v>
      </c>
      <c r="D701" t="n">
        <v>233</v>
      </c>
      <c r="F701" s="102">
        <f>IF(C701=0,1,ABS(C701))</f>
        <v/>
      </c>
    </row>
    <row r="702">
      <c r="A702" t="n">
        <v>13.98</v>
      </c>
      <c r="B702" t="n">
        <v>1.8</v>
      </c>
      <c r="C702" t="n">
        <v>13</v>
      </c>
      <c r="D702" t="n">
        <v>241</v>
      </c>
      <c r="F702" s="102">
        <f>IF(C702=0,1,ABS(C702))</f>
        <v/>
      </c>
    </row>
    <row r="703">
      <c r="A703" t="n">
        <v>14</v>
      </c>
      <c r="B703" t="n">
        <v>2.198</v>
      </c>
      <c r="C703" t="n">
        <v>8</v>
      </c>
      <c r="D703" t="n">
        <v>213</v>
      </c>
      <c r="F703" s="102">
        <f>IF(C703=0,1,ABS(C703))</f>
        <v/>
      </c>
    </row>
    <row r="704">
      <c r="A704" t="n">
        <v>14.02</v>
      </c>
      <c r="B704" t="n">
        <v>2.425</v>
      </c>
      <c r="C704" t="n">
        <v>7</v>
      </c>
      <c r="D704" t="n">
        <v>199</v>
      </c>
      <c r="F704" s="102">
        <f>IF(C704=0,1,ABS(C704))</f>
        <v/>
      </c>
    </row>
    <row r="705">
      <c r="A705" t="n">
        <v>14.04</v>
      </c>
      <c r="B705" t="n">
        <v>2.254</v>
      </c>
      <c r="C705" t="n">
        <v>9</v>
      </c>
      <c r="D705" t="n">
        <v>184</v>
      </c>
      <c r="F705" s="102">
        <f>IF(C705=0,1,ABS(C705))</f>
        <v/>
      </c>
    </row>
    <row r="706">
      <c r="A706" t="n">
        <v>14.06</v>
      </c>
      <c r="B706" t="n">
        <v>2.103</v>
      </c>
      <c r="C706" t="n">
        <v>8</v>
      </c>
      <c r="D706" t="n">
        <v>178</v>
      </c>
      <c r="F706" s="102">
        <f>IF(C706=0,1,ABS(C706))</f>
        <v/>
      </c>
    </row>
    <row r="707">
      <c r="A707" t="n">
        <v>14.08</v>
      </c>
      <c r="B707" t="n">
        <v>1.838</v>
      </c>
      <c r="C707" t="n">
        <v>9</v>
      </c>
      <c r="D707" t="n">
        <v>181</v>
      </c>
      <c r="F707" s="102">
        <f>IF(C707=0,1,ABS(C707))</f>
        <v/>
      </c>
    </row>
    <row r="708">
      <c r="A708" t="n">
        <v>14.1</v>
      </c>
      <c r="B708" t="n">
        <v>1.572</v>
      </c>
      <c r="C708" t="n">
        <v>12</v>
      </c>
      <c r="D708" t="n">
        <v>184</v>
      </c>
      <c r="F708" s="102">
        <f>IF(C708=0,1,ABS(C708))</f>
        <v/>
      </c>
    </row>
    <row r="709">
      <c r="A709" t="n">
        <v>14.12</v>
      </c>
      <c r="B709" t="n">
        <v>1.497</v>
      </c>
      <c r="C709" t="n">
        <v>17</v>
      </c>
      <c r="D709" t="n">
        <v>198</v>
      </c>
      <c r="F709" s="102">
        <f>IF(C709=0,1,ABS(C709))</f>
        <v/>
      </c>
    </row>
    <row r="710">
      <c r="A710" t="n">
        <v>14.14</v>
      </c>
      <c r="B710" t="n">
        <v>0.947</v>
      </c>
      <c r="C710" t="n">
        <v>20</v>
      </c>
      <c r="D710" t="n">
        <v>155</v>
      </c>
      <c r="F710" s="102">
        <f>IF(C710=0,1,ABS(C710))</f>
        <v/>
      </c>
    </row>
    <row r="711">
      <c r="A711" t="n">
        <v>14.16</v>
      </c>
      <c r="B711" t="n">
        <v>1.288</v>
      </c>
      <c r="C711" t="n">
        <v>13</v>
      </c>
      <c r="D711" t="n">
        <v>164</v>
      </c>
      <c r="F711" s="102">
        <f>IF(C711=0,1,ABS(C711))</f>
        <v/>
      </c>
    </row>
    <row r="712">
      <c r="A712" t="n">
        <v>14.18</v>
      </c>
      <c r="B712" t="n">
        <v>1.459</v>
      </c>
      <c r="C712" t="n">
        <v>12</v>
      </c>
      <c r="D712" t="n">
        <v>177</v>
      </c>
      <c r="F712" s="102">
        <f>IF(C712=0,1,ABS(C712))</f>
        <v/>
      </c>
    </row>
    <row r="713">
      <c r="A713" t="n">
        <v>14.2</v>
      </c>
      <c r="B713" t="n">
        <v>1.648</v>
      </c>
      <c r="C713" t="n">
        <v>18</v>
      </c>
      <c r="D713" t="n">
        <v>193</v>
      </c>
      <c r="F713" s="102">
        <f>IF(C713=0,1,ABS(C713))</f>
        <v/>
      </c>
    </row>
    <row r="714">
      <c r="A714" t="n">
        <v>14.22</v>
      </c>
      <c r="B714" t="n">
        <v>1.857</v>
      </c>
      <c r="C714" t="n">
        <v>19</v>
      </c>
      <c r="D714" t="n">
        <v>193</v>
      </c>
      <c r="F714" s="102">
        <f>IF(C714=0,1,ABS(C714))</f>
        <v/>
      </c>
    </row>
    <row r="715">
      <c r="A715" t="n">
        <v>14.24</v>
      </c>
      <c r="B715" t="n">
        <v>1.838</v>
      </c>
      <c r="C715" t="n">
        <v>19</v>
      </c>
      <c r="D715" t="n">
        <v>189</v>
      </c>
      <c r="F715" s="102">
        <f>IF(C715=0,1,ABS(C715))</f>
        <v/>
      </c>
    </row>
    <row r="716">
      <c r="A716" t="n">
        <v>14.26</v>
      </c>
      <c r="B716" t="n">
        <v>1.724</v>
      </c>
      <c r="C716" t="n">
        <v>16</v>
      </c>
      <c r="D716" t="n">
        <v>180</v>
      </c>
      <c r="F716" s="102">
        <f>IF(C716=0,1,ABS(C716))</f>
        <v/>
      </c>
    </row>
    <row r="717">
      <c r="A717" t="n">
        <v>14.28</v>
      </c>
      <c r="B717" t="n">
        <v>1.326</v>
      </c>
      <c r="C717" t="n">
        <v>14</v>
      </c>
      <c r="D717" t="n">
        <v>180</v>
      </c>
      <c r="F717" s="102">
        <f>IF(C717=0,1,ABS(C717))</f>
        <v/>
      </c>
    </row>
    <row r="718">
      <c r="A718" t="n">
        <v>14.3</v>
      </c>
      <c r="B718" t="n">
        <v>1.212</v>
      </c>
      <c r="C718" t="n">
        <v>12</v>
      </c>
      <c r="D718" t="n">
        <v>185</v>
      </c>
      <c r="F718" s="102">
        <f>IF(C718=0,1,ABS(C718))</f>
        <v/>
      </c>
    </row>
    <row r="719">
      <c r="A719" t="n">
        <v>14.32</v>
      </c>
      <c r="B719" t="n">
        <v>1.099</v>
      </c>
      <c r="C719" t="n">
        <v>10</v>
      </c>
      <c r="D719" t="n">
        <v>199</v>
      </c>
      <c r="F719" s="102">
        <f>IF(C719=0,1,ABS(C719))</f>
        <v/>
      </c>
    </row>
    <row r="720">
      <c r="A720" t="n">
        <v>14.34</v>
      </c>
      <c r="B720" t="n">
        <v>1.023</v>
      </c>
      <c r="C720" t="n">
        <v>11</v>
      </c>
      <c r="D720" t="n">
        <v>209</v>
      </c>
      <c r="F720" s="102">
        <f>IF(C720=0,1,ABS(C720))</f>
        <v/>
      </c>
    </row>
    <row r="721">
      <c r="A721" t="n">
        <v>14.36</v>
      </c>
      <c r="B721" t="n">
        <v>1.08</v>
      </c>
      <c r="C721" t="n">
        <v>12</v>
      </c>
      <c r="D721" t="n">
        <v>222</v>
      </c>
      <c r="F721" s="102">
        <f>IF(C721=0,1,ABS(C721))</f>
        <v/>
      </c>
    </row>
    <row r="722">
      <c r="A722" t="n">
        <v>14.38</v>
      </c>
      <c r="B722" t="n">
        <v>1.061</v>
      </c>
      <c r="C722" t="n">
        <v>7</v>
      </c>
      <c r="D722" t="n">
        <v>242</v>
      </c>
      <c r="F722" s="102">
        <f>IF(C722=0,1,ABS(C722))</f>
        <v/>
      </c>
    </row>
    <row r="723">
      <c r="A723" t="n">
        <v>14.4</v>
      </c>
      <c r="B723" t="n">
        <v>0.966</v>
      </c>
      <c r="C723" t="n">
        <v>9</v>
      </c>
      <c r="D723" t="n">
        <v>246</v>
      </c>
      <c r="F723" s="102">
        <f>IF(C723=0,1,ABS(C723))</f>
        <v/>
      </c>
    </row>
    <row r="724">
      <c r="A724" t="n">
        <v>14.42</v>
      </c>
      <c r="B724" t="n">
        <v>1.061</v>
      </c>
      <c r="C724" t="n">
        <v>7</v>
      </c>
      <c r="D724" t="n">
        <v>253</v>
      </c>
      <c r="F724" s="102">
        <f>IF(C724=0,1,ABS(C724))</f>
        <v/>
      </c>
    </row>
    <row r="725">
      <c r="A725" t="n">
        <v>14.44</v>
      </c>
      <c r="B725" t="n">
        <v>1.402</v>
      </c>
      <c r="C725" t="n">
        <v>12</v>
      </c>
      <c r="D725" t="n">
        <v>288</v>
      </c>
      <c r="F725" s="102">
        <f>IF(C725=0,1,ABS(C725))</f>
        <v/>
      </c>
    </row>
    <row r="726">
      <c r="A726" t="n">
        <v>14.46</v>
      </c>
      <c r="B726" t="n">
        <v>1.667</v>
      </c>
      <c r="C726" t="n">
        <v>8</v>
      </c>
      <c r="D726" t="n">
        <v>261</v>
      </c>
      <c r="F726" s="102">
        <f>IF(C726=0,1,ABS(C726))</f>
        <v/>
      </c>
    </row>
    <row r="727">
      <c r="A727" t="n">
        <v>14.48</v>
      </c>
      <c r="B727" t="n">
        <v>1.402</v>
      </c>
      <c r="C727" t="n">
        <v>8</v>
      </c>
      <c r="D727" t="n">
        <v>214</v>
      </c>
      <c r="F727" s="102">
        <f>IF(C727=0,1,ABS(C727))</f>
        <v/>
      </c>
    </row>
    <row r="728">
      <c r="A728" t="n">
        <v>14.5</v>
      </c>
      <c r="B728" t="n">
        <v>1.193</v>
      </c>
      <c r="C728" t="n">
        <v>16</v>
      </c>
      <c r="D728" t="n">
        <v>209</v>
      </c>
      <c r="F728" s="102">
        <f>IF(C728=0,1,ABS(C728))</f>
        <v/>
      </c>
    </row>
    <row r="729">
      <c r="A729" t="n">
        <v>14.52</v>
      </c>
      <c r="B729" t="n">
        <v>0.985</v>
      </c>
      <c r="C729" t="n">
        <v>22</v>
      </c>
      <c r="D729" t="n">
        <v>217</v>
      </c>
      <c r="F729" s="102">
        <f>IF(C729=0,1,ABS(C729))</f>
        <v/>
      </c>
    </row>
    <row r="730">
      <c r="A730" t="n">
        <v>14.54</v>
      </c>
      <c r="B730" t="n">
        <v>0.909</v>
      </c>
      <c r="C730" t="n">
        <v>24</v>
      </c>
      <c r="D730" t="n">
        <v>226</v>
      </c>
      <c r="F730" s="102">
        <f>IF(C730=0,1,ABS(C730))</f>
        <v/>
      </c>
    </row>
    <row r="731">
      <c r="A731" t="n">
        <v>14.56</v>
      </c>
      <c r="B731" t="n">
        <v>0.928</v>
      </c>
      <c r="C731" t="n">
        <v>20</v>
      </c>
      <c r="D731" t="n">
        <v>258</v>
      </c>
      <c r="F731" s="102">
        <f>IF(C731=0,1,ABS(C731))</f>
        <v/>
      </c>
    </row>
    <row r="732">
      <c r="A732" t="n">
        <v>14.58</v>
      </c>
      <c r="B732" t="n">
        <v>1.137</v>
      </c>
      <c r="C732" t="n">
        <v>19</v>
      </c>
      <c r="D732" t="n">
        <v>273</v>
      </c>
      <c r="F732" s="102">
        <f>IF(C732=0,1,ABS(C732))</f>
        <v/>
      </c>
    </row>
    <row r="733">
      <c r="A733" t="n">
        <v>14.6</v>
      </c>
      <c r="B733" t="n">
        <v>1.118</v>
      </c>
      <c r="C733" t="n">
        <v>20</v>
      </c>
      <c r="D733" t="n">
        <v>283</v>
      </c>
      <c r="F733" s="102">
        <f>IF(C733=0,1,ABS(C733))</f>
        <v/>
      </c>
    </row>
    <row r="734">
      <c r="A734" t="n">
        <v>14.62</v>
      </c>
      <c r="B734" t="n">
        <v>0.947</v>
      </c>
      <c r="C734" t="n">
        <v>14</v>
      </c>
      <c r="D734" t="n">
        <v>281</v>
      </c>
      <c r="F734" s="102">
        <f>IF(C734=0,1,ABS(C734))</f>
        <v/>
      </c>
    </row>
    <row r="735">
      <c r="A735" t="n">
        <v>14.64</v>
      </c>
      <c r="B735" t="n">
        <v>0.871</v>
      </c>
      <c r="C735" t="n">
        <v>13</v>
      </c>
      <c r="D735" t="n">
        <v>288</v>
      </c>
      <c r="F735" s="102">
        <f>IF(C735=0,1,ABS(C735))</f>
        <v/>
      </c>
    </row>
    <row r="736">
      <c r="A736" t="n">
        <v>14.66</v>
      </c>
      <c r="B736" t="n">
        <v>0.871</v>
      </c>
      <c r="C736" t="n">
        <v>10</v>
      </c>
      <c r="D736" t="n">
        <v>303</v>
      </c>
      <c r="F736" s="102">
        <f>IF(C736=0,1,ABS(C736))</f>
        <v/>
      </c>
    </row>
    <row r="737">
      <c r="A737" t="n">
        <v>14.68</v>
      </c>
      <c r="B737" t="n">
        <v>0.834</v>
      </c>
      <c r="C737" t="n">
        <v>8</v>
      </c>
      <c r="D737" t="n">
        <v>313</v>
      </c>
      <c r="F737" s="102">
        <f>IF(C737=0,1,ABS(C737))</f>
        <v/>
      </c>
    </row>
    <row r="738">
      <c r="A738" t="n">
        <v>14.7</v>
      </c>
      <c r="B738" t="n">
        <v>0.796</v>
      </c>
      <c r="C738" t="n">
        <v>9</v>
      </c>
      <c r="D738" t="n">
        <v>323</v>
      </c>
      <c r="F738" s="102">
        <f>IF(C738=0,1,ABS(C738))</f>
        <v/>
      </c>
    </row>
    <row r="739">
      <c r="A739" t="n">
        <v>14.72</v>
      </c>
      <c r="B739" t="n">
        <v>0.909</v>
      </c>
      <c r="C739" t="n">
        <v>9</v>
      </c>
      <c r="D739" t="n">
        <v>346</v>
      </c>
      <c r="F739" s="102">
        <f>IF(C739=0,1,ABS(C739))</f>
        <v/>
      </c>
    </row>
    <row r="740">
      <c r="A740" t="n">
        <v>14.74</v>
      </c>
      <c r="B740" t="n">
        <v>1.042</v>
      </c>
      <c r="C740" t="n">
        <v>8</v>
      </c>
      <c r="D740" t="n">
        <v>374</v>
      </c>
      <c r="F740" s="102">
        <f>IF(C740=0,1,ABS(C740))</f>
        <v/>
      </c>
    </row>
    <row r="741">
      <c r="A741" t="n">
        <v>14.76</v>
      </c>
      <c r="B741" t="n">
        <v>1.269</v>
      </c>
      <c r="C741" t="n">
        <v>8</v>
      </c>
      <c r="D741" t="n">
        <v>371</v>
      </c>
      <c r="F741" s="102">
        <f>IF(C741=0,1,ABS(C741))</f>
        <v/>
      </c>
    </row>
    <row r="742">
      <c r="A742" t="n">
        <v>14.78</v>
      </c>
      <c r="B742" t="n">
        <v>1.534</v>
      </c>
      <c r="C742" t="n">
        <v>11</v>
      </c>
      <c r="D742" t="n">
        <v>377</v>
      </c>
      <c r="F742" s="102">
        <f>IF(C742=0,1,ABS(C742))</f>
        <v/>
      </c>
    </row>
    <row r="743">
      <c r="A743" t="n">
        <v>14.8</v>
      </c>
      <c r="B743" t="n">
        <v>1.459</v>
      </c>
      <c r="C743" t="n">
        <v>5</v>
      </c>
      <c r="D743" t="n">
        <v>297</v>
      </c>
      <c r="F743" s="102">
        <f>IF(C743=0,1,ABS(C743))</f>
        <v/>
      </c>
    </row>
    <row r="744">
      <c r="A744" t="n">
        <v>14.82</v>
      </c>
      <c r="B744" t="n">
        <v>1.326</v>
      </c>
      <c r="C744" t="n">
        <v>10</v>
      </c>
      <c r="D744" t="n">
        <v>277</v>
      </c>
      <c r="F744" s="102">
        <f>IF(C744=0,1,ABS(C744))</f>
        <v/>
      </c>
    </row>
    <row r="745">
      <c r="A745" t="n">
        <v>14.84</v>
      </c>
      <c r="B745" t="n">
        <v>1.118</v>
      </c>
      <c r="C745" t="n">
        <v>15</v>
      </c>
      <c r="D745" t="n">
        <v>284</v>
      </c>
      <c r="F745" s="102">
        <f>IF(C745=0,1,ABS(C745))</f>
        <v/>
      </c>
    </row>
    <row r="746">
      <c r="A746" t="n">
        <v>14.86</v>
      </c>
      <c r="B746" t="n">
        <v>1.023</v>
      </c>
      <c r="C746" t="n">
        <v>18</v>
      </c>
      <c r="D746" t="n">
        <v>292</v>
      </c>
      <c r="F746" s="102">
        <f>IF(C746=0,1,ABS(C746))</f>
        <v/>
      </c>
    </row>
    <row r="747">
      <c r="A747" t="n">
        <v>14.88</v>
      </c>
      <c r="B747" t="n">
        <v>0.928</v>
      </c>
      <c r="C747" t="n">
        <v>13</v>
      </c>
      <c r="D747" t="n">
        <v>319</v>
      </c>
      <c r="F747" s="102">
        <f>IF(C747=0,1,ABS(C747))</f>
        <v/>
      </c>
    </row>
    <row r="748">
      <c r="A748" t="n">
        <v>14.9</v>
      </c>
      <c r="B748" t="n">
        <v>0.89</v>
      </c>
      <c r="C748" t="n">
        <v>16</v>
      </c>
      <c r="D748" t="n">
        <v>337</v>
      </c>
      <c r="F748" s="102">
        <f>IF(C748=0,1,ABS(C748))</f>
        <v/>
      </c>
    </row>
    <row r="749">
      <c r="A749" t="n">
        <v>14.92</v>
      </c>
      <c r="B749" t="n">
        <v>1.08</v>
      </c>
      <c r="C749" t="n">
        <v>16</v>
      </c>
      <c r="D749" t="n">
        <v>364</v>
      </c>
      <c r="F749" s="102">
        <f>IF(C749=0,1,ABS(C749))</f>
        <v/>
      </c>
    </row>
    <row r="750">
      <c r="A750" t="n">
        <v>14.94</v>
      </c>
      <c r="B750" t="n">
        <v>1.175</v>
      </c>
      <c r="C750" t="n">
        <v>10</v>
      </c>
      <c r="D750" t="n">
        <v>368</v>
      </c>
      <c r="F750" s="102">
        <f>IF(C750=0,1,ABS(C750))</f>
        <v/>
      </c>
    </row>
    <row r="751">
      <c r="A751" t="n">
        <v>14.96</v>
      </c>
      <c r="B751" t="n">
        <v>1.193</v>
      </c>
      <c r="C751" t="n">
        <v>10</v>
      </c>
      <c r="D751" t="n">
        <v>364</v>
      </c>
      <c r="F751" s="102">
        <f>IF(C751=0,1,ABS(C751))</f>
        <v/>
      </c>
    </row>
    <row r="752">
      <c r="A752" t="n">
        <v>14.98</v>
      </c>
      <c r="B752" t="n">
        <v>1.023</v>
      </c>
      <c r="C752" t="n">
        <v>11</v>
      </c>
      <c r="D752" t="n">
        <v>369</v>
      </c>
      <c r="F752" s="102">
        <f>IF(C752=0,1,ABS(C752))</f>
        <v/>
      </c>
    </row>
    <row r="753">
      <c r="A753" t="n">
        <v>15</v>
      </c>
      <c r="B753" t="n">
        <v>0.947</v>
      </c>
      <c r="C753" t="n">
        <v>10</v>
      </c>
      <c r="D753" t="n">
        <v>375</v>
      </c>
      <c r="F753" s="102">
        <f>IF(C753=0,1,ABS(C753))</f>
        <v/>
      </c>
    </row>
    <row r="754">
      <c r="A754" t="n">
        <v>15.02</v>
      </c>
      <c r="B754" t="n">
        <v>0.871</v>
      </c>
      <c r="C754" t="n">
        <v>8</v>
      </c>
      <c r="D754" t="n">
        <v>400</v>
      </c>
      <c r="F754" s="102">
        <f>IF(C754=0,1,ABS(C754))</f>
        <v/>
      </c>
    </row>
    <row r="755">
      <c r="A755" t="n">
        <v>15.04</v>
      </c>
      <c r="B755" t="n">
        <v>1.061</v>
      </c>
      <c r="C755" t="n">
        <v>7</v>
      </c>
      <c r="D755" t="n">
        <v>434</v>
      </c>
      <c r="F755" s="102">
        <f>IF(C755=0,1,ABS(C755))</f>
        <v/>
      </c>
    </row>
    <row r="756">
      <c r="A756" t="n">
        <v>15.06</v>
      </c>
      <c r="B756" t="n">
        <v>1.193</v>
      </c>
      <c r="C756" t="n">
        <v>7</v>
      </c>
      <c r="D756" t="n">
        <v>457</v>
      </c>
      <c r="F756" s="102">
        <f>IF(C756=0,1,ABS(C756))</f>
        <v/>
      </c>
    </row>
    <row r="757">
      <c r="A757" t="n">
        <v>15.08</v>
      </c>
      <c r="B757" t="n">
        <v>1.345</v>
      </c>
      <c r="C757" t="n">
        <v>10</v>
      </c>
      <c r="D757" t="n">
        <v>390</v>
      </c>
      <c r="F757" s="102">
        <f>IF(C757=0,1,ABS(C757))</f>
        <v/>
      </c>
    </row>
    <row r="758">
      <c r="A758" t="n">
        <v>15.1</v>
      </c>
      <c r="B758" t="n">
        <v>1.156</v>
      </c>
      <c r="C758" t="n">
        <v>4</v>
      </c>
      <c r="D758" t="n">
        <v>357</v>
      </c>
      <c r="F758" s="102">
        <f>IF(C758=0,1,ABS(C758))</f>
        <v/>
      </c>
    </row>
    <row r="759">
      <c r="A759" t="n">
        <v>15.12</v>
      </c>
      <c r="B759" t="n">
        <v>1.004</v>
      </c>
      <c r="C759" t="n">
        <v>7</v>
      </c>
      <c r="D759" t="n">
        <v>359</v>
      </c>
      <c r="F759" s="102">
        <f>IF(C759=0,1,ABS(C759))</f>
        <v/>
      </c>
    </row>
    <row r="760">
      <c r="A760" t="n">
        <v>15.14</v>
      </c>
      <c r="B760" t="n">
        <v>0.928</v>
      </c>
      <c r="C760" t="n">
        <v>24</v>
      </c>
      <c r="D760" t="n">
        <v>298</v>
      </c>
      <c r="F760" s="102">
        <f>IF(C760=0,1,ABS(C760))</f>
        <v/>
      </c>
    </row>
    <row r="761">
      <c r="A761" t="n">
        <v>15.16</v>
      </c>
      <c r="B761" t="n">
        <v>0.909</v>
      </c>
      <c r="C761" t="n">
        <v>10</v>
      </c>
      <c r="D761" t="n">
        <v>352</v>
      </c>
      <c r="F761" s="102">
        <f>IF(C761=0,1,ABS(C761))</f>
        <v/>
      </c>
    </row>
    <row r="762">
      <c r="A762" t="n">
        <v>15.18</v>
      </c>
      <c r="B762" t="n">
        <v>0.928</v>
      </c>
      <c r="C762" t="n">
        <v>12</v>
      </c>
      <c r="D762" t="n">
        <v>378</v>
      </c>
      <c r="F762" s="102">
        <f>IF(C762=0,1,ABS(C762))</f>
        <v/>
      </c>
    </row>
    <row r="763">
      <c r="A763" t="n">
        <v>15.2</v>
      </c>
      <c r="B763" t="n">
        <v>0.928</v>
      </c>
      <c r="C763" t="n">
        <v>13</v>
      </c>
      <c r="D763" t="n">
        <v>393</v>
      </c>
      <c r="F763" s="102">
        <f>IF(C763=0,1,ABS(C763))</f>
        <v/>
      </c>
    </row>
    <row r="764">
      <c r="A764" t="n">
        <v>15.22</v>
      </c>
      <c r="B764" t="n">
        <v>0.89</v>
      </c>
      <c r="C764" t="n">
        <v>13</v>
      </c>
      <c r="D764" t="n">
        <v>421</v>
      </c>
      <c r="F764" s="102">
        <f>IF(C764=0,1,ABS(C764))</f>
        <v/>
      </c>
    </row>
    <row r="765">
      <c r="A765" t="n">
        <v>15.24</v>
      </c>
      <c r="B765" t="n">
        <v>0.852</v>
      </c>
      <c r="C765" t="n">
        <v>12</v>
      </c>
      <c r="D765" t="n">
        <v>442</v>
      </c>
      <c r="F765" s="102">
        <f>IF(C765=0,1,ABS(C765))</f>
        <v/>
      </c>
    </row>
    <row r="766">
      <c r="A766" t="n">
        <v>15.26</v>
      </c>
      <c r="B766" t="n">
        <v>0.909</v>
      </c>
      <c r="C766" t="n">
        <v>8</v>
      </c>
      <c r="D766" t="n">
        <v>469</v>
      </c>
      <c r="F766" s="102">
        <f>IF(C766=0,1,ABS(C766))</f>
        <v/>
      </c>
    </row>
    <row r="767">
      <c r="A767" t="n">
        <v>15.28</v>
      </c>
      <c r="B767" t="n">
        <v>0.852</v>
      </c>
      <c r="C767" t="n">
        <v>7</v>
      </c>
      <c r="D767" t="n">
        <v>478</v>
      </c>
      <c r="F767" s="102">
        <f>IF(C767=0,1,ABS(C767))</f>
        <v/>
      </c>
    </row>
    <row r="768">
      <c r="A768" t="n">
        <v>15.3</v>
      </c>
      <c r="B768" t="n">
        <v>0.852</v>
      </c>
      <c r="C768" t="n">
        <v>7</v>
      </c>
      <c r="D768" t="n">
        <v>484</v>
      </c>
      <c r="F768" s="102">
        <f>IF(C768=0,1,ABS(C768))</f>
        <v/>
      </c>
    </row>
    <row r="769">
      <c r="A769" t="n">
        <v>15.32</v>
      </c>
      <c r="B769" t="n">
        <v>0.834</v>
      </c>
      <c r="C769" t="n">
        <v>7</v>
      </c>
      <c r="D769" t="n">
        <v>492</v>
      </c>
      <c r="F769" s="102">
        <f>IF(C769=0,1,ABS(C769))</f>
        <v/>
      </c>
    </row>
    <row r="770">
      <c r="A770" t="n">
        <v>15.34</v>
      </c>
      <c r="B770" t="n">
        <v>0.852</v>
      </c>
      <c r="C770" t="n">
        <v>8</v>
      </c>
      <c r="D770" t="n">
        <v>495</v>
      </c>
      <c r="F770" s="102">
        <f>IF(C770=0,1,ABS(C770))</f>
        <v/>
      </c>
    </row>
    <row r="771">
      <c r="A771" t="n">
        <v>15.36</v>
      </c>
      <c r="B771" t="n">
        <v>0.8149999999999999</v>
      </c>
      <c r="C771" t="n">
        <v>7</v>
      </c>
      <c r="D771" t="n">
        <v>520</v>
      </c>
      <c r="F771" s="102">
        <f>IF(C771=0,1,ABS(C771))</f>
        <v/>
      </c>
    </row>
    <row r="772">
      <c r="A772" t="n">
        <v>15.38</v>
      </c>
      <c r="B772" t="n">
        <v>0.796</v>
      </c>
      <c r="C772" t="n">
        <v>7</v>
      </c>
      <c r="D772" t="n">
        <v>522</v>
      </c>
      <c r="F772" s="102">
        <f>IF(C772=0,1,ABS(C772))</f>
        <v/>
      </c>
    </row>
    <row r="773">
      <c r="A773" t="n">
        <v>15.4</v>
      </c>
      <c r="B773" t="n">
        <v>0.777</v>
      </c>
      <c r="C773" t="n">
        <v>8</v>
      </c>
      <c r="D773" t="n">
        <v>514</v>
      </c>
      <c r="F773" s="102">
        <f>IF(C773=0,1,ABS(C773))</f>
        <v/>
      </c>
    </row>
    <row r="774">
      <c r="A774" t="n">
        <v>15.42</v>
      </c>
      <c r="B774" t="n">
        <v>0.796</v>
      </c>
      <c r="C774" t="n">
        <v>7</v>
      </c>
      <c r="D774" t="n">
        <v>535</v>
      </c>
      <c r="F774" s="102">
        <f>IF(C774=0,1,ABS(C774))</f>
        <v/>
      </c>
    </row>
    <row r="775">
      <c r="A775" t="n">
        <v>15.44</v>
      </c>
      <c r="B775" t="n">
        <v>0.871</v>
      </c>
      <c r="C775" t="n">
        <v>6</v>
      </c>
      <c r="D775" t="n">
        <v>559</v>
      </c>
      <c r="F775" s="102">
        <f>IF(C775=0,1,ABS(C775))</f>
        <v/>
      </c>
    </row>
    <row r="776">
      <c r="A776" t="n">
        <v>15.46</v>
      </c>
      <c r="B776" t="n">
        <v>0.909</v>
      </c>
      <c r="C776" t="n">
        <v>5</v>
      </c>
      <c r="D776" t="n">
        <v>577</v>
      </c>
      <c r="F776" s="102">
        <f>IF(C776=0,1,ABS(C776))</f>
        <v/>
      </c>
    </row>
    <row r="777">
      <c r="A777" t="n">
        <v>15.48</v>
      </c>
      <c r="B777" t="n">
        <v>0.966</v>
      </c>
      <c r="C777" t="n">
        <v>4</v>
      </c>
      <c r="D777" t="n">
        <v>536</v>
      </c>
      <c r="F777" s="102">
        <f>IF(C777=0,1,ABS(C777))</f>
        <v/>
      </c>
    </row>
    <row r="778">
      <c r="A778" t="n">
        <v>15.5</v>
      </c>
      <c r="B778" t="n">
        <v>1.004</v>
      </c>
      <c r="C778" t="n">
        <v>5</v>
      </c>
      <c r="D778" t="n">
        <v>541</v>
      </c>
      <c r="F778" s="102">
        <f>IF(C778=0,1,ABS(C778))</f>
        <v/>
      </c>
    </row>
    <row r="779">
      <c r="A779" t="n">
        <v>15.52</v>
      </c>
      <c r="B779" t="n">
        <v>1.762</v>
      </c>
      <c r="C779" t="n">
        <v>5</v>
      </c>
      <c r="D779" t="n">
        <v>598</v>
      </c>
      <c r="F779" s="102">
        <f>IF(C779=0,1,ABS(C779))</f>
        <v/>
      </c>
    </row>
    <row r="780">
      <c r="A780" t="n">
        <v>15.54</v>
      </c>
      <c r="B780" t="n">
        <v>1.989</v>
      </c>
      <c r="C780" t="n">
        <v>2</v>
      </c>
      <c r="D780" t="n">
        <v>301</v>
      </c>
      <c r="F780" s="102">
        <f>IF(C780=0,1,ABS(C780))</f>
        <v/>
      </c>
    </row>
    <row r="781">
      <c r="A781" t="n">
        <v>15.56</v>
      </c>
      <c r="B781" t="n">
        <v>1.8</v>
      </c>
      <c r="C781" t="n">
        <v>5</v>
      </c>
      <c r="D781" t="n">
        <v>279</v>
      </c>
      <c r="F781" s="102">
        <f>IF(C781=0,1,ABS(C781))</f>
        <v/>
      </c>
    </row>
    <row r="782">
      <c r="A782" t="n">
        <v>15.58</v>
      </c>
      <c r="B782" t="n">
        <v>1.421</v>
      </c>
      <c r="C782" t="n">
        <v>13</v>
      </c>
      <c r="D782" t="n">
        <v>291</v>
      </c>
      <c r="F782" s="102">
        <f>IF(C782=0,1,ABS(C782))</f>
        <v/>
      </c>
    </row>
    <row r="783">
      <c r="A783" t="n">
        <v>15.6</v>
      </c>
      <c r="B783" t="n">
        <v>1.402</v>
      </c>
      <c r="C783" t="n">
        <v>20</v>
      </c>
      <c r="D783" t="n">
        <v>301</v>
      </c>
      <c r="F783" s="102">
        <f>IF(C783=0,1,ABS(C783))</f>
        <v/>
      </c>
    </row>
    <row r="784">
      <c r="A784" t="n">
        <v>15.62</v>
      </c>
      <c r="B784" t="n">
        <v>1.307</v>
      </c>
      <c r="C784" t="n">
        <v>17</v>
      </c>
      <c r="D784" t="n">
        <v>311</v>
      </c>
      <c r="F784" s="102">
        <f>IF(C784=0,1,ABS(C784))</f>
        <v/>
      </c>
    </row>
    <row r="785">
      <c r="A785" t="n">
        <v>15.64</v>
      </c>
      <c r="B785" t="n">
        <v>0.966</v>
      </c>
      <c r="C785" t="n">
        <v>25</v>
      </c>
      <c r="D785" t="n">
        <v>316</v>
      </c>
      <c r="F785" s="102">
        <f>IF(C785=0,1,ABS(C785))</f>
        <v/>
      </c>
    </row>
    <row r="786">
      <c r="A786" t="n">
        <v>15.66</v>
      </c>
      <c r="B786" t="n">
        <v>0.947</v>
      </c>
      <c r="C786" t="n">
        <v>28</v>
      </c>
      <c r="D786" t="n">
        <v>335</v>
      </c>
      <c r="F786" s="102">
        <f>IF(C786=0,1,ABS(C786))</f>
        <v/>
      </c>
    </row>
    <row r="787">
      <c r="A787" t="n">
        <v>15.68</v>
      </c>
      <c r="B787" t="n">
        <v>0.947</v>
      </c>
      <c r="C787" t="n">
        <v>29</v>
      </c>
      <c r="D787" t="n">
        <v>413</v>
      </c>
      <c r="F787" s="102">
        <f>IF(C787=0,1,ABS(C787))</f>
        <v/>
      </c>
    </row>
    <row r="788">
      <c r="A788" t="n">
        <v>15.7</v>
      </c>
      <c r="B788" t="n">
        <v>0.928</v>
      </c>
      <c r="C788" t="n">
        <v>28</v>
      </c>
      <c r="D788" t="n">
        <v>468</v>
      </c>
      <c r="F788" s="102">
        <f>IF(C788=0,1,ABS(C788))</f>
        <v/>
      </c>
    </row>
    <row r="789">
      <c r="A789" t="n">
        <v>15.72</v>
      </c>
      <c r="B789" t="n">
        <v>0.909</v>
      </c>
      <c r="C789" t="n">
        <v>23</v>
      </c>
      <c r="D789" t="n">
        <v>484</v>
      </c>
      <c r="F789" s="102">
        <f>IF(C789=0,1,ABS(C789))</f>
        <v/>
      </c>
    </row>
    <row r="790">
      <c r="A790" t="n">
        <v>15.74</v>
      </c>
      <c r="B790" t="n">
        <v>0.909</v>
      </c>
      <c r="C790" t="n">
        <v>17</v>
      </c>
      <c r="D790" t="n">
        <v>534</v>
      </c>
      <c r="F790" s="102">
        <f>IF(C790=0,1,ABS(C790))</f>
        <v/>
      </c>
    </row>
    <row r="791">
      <c r="A791" t="n">
        <v>15.76</v>
      </c>
      <c r="B791" t="n">
        <v>0.909</v>
      </c>
      <c r="C791" t="n">
        <v>11</v>
      </c>
      <c r="D791" t="n">
        <v>546</v>
      </c>
      <c r="F791" s="102">
        <f>IF(C791=0,1,ABS(C791))</f>
        <v/>
      </c>
    </row>
    <row r="792">
      <c r="A792" t="n">
        <v>15.78</v>
      </c>
      <c r="B792" t="n">
        <v>0.909</v>
      </c>
      <c r="C792" t="n">
        <v>6</v>
      </c>
      <c r="D792" t="n">
        <v>559</v>
      </c>
      <c r="F792" s="102">
        <f>IF(C792=0,1,ABS(C792))</f>
        <v/>
      </c>
    </row>
    <row r="793">
      <c r="A793" t="n">
        <v>15.8</v>
      </c>
      <c r="B793" t="n">
        <v>0.909</v>
      </c>
      <c r="C793" t="n">
        <v>6</v>
      </c>
      <c r="D793" t="n">
        <v>563</v>
      </c>
      <c r="F793" s="102">
        <f>IF(C793=0,1,ABS(C793))</f>
        <v/>
      </c>
    </row>
    <row r="794">
      <c r="A794" t="n">
        <v>15.82</v>
      </c>
      <c r="B794" t="n">
        <v>0.909</v>
      </c>
      <c r="C794" t="n">
        <v>6</v>
      </c>
      <c r="D794" t="n">
        <v>571</v>
      </c>
      <c r="F794" s="102">
        <f>IF(C794=0,1,ABS(C794))</f>
        <v/>
      </c>
    </row>
    <row r="795">
      <c r="A795" t="n">
        <v>15.84</v>
      </c>
      <c r="B795" t="n">
        <v>0.89</v>
      </c>
      <c r="C795" t="n">
        <v>6</v>
      </c>
      <c r="D795" t="n">
        <v>582</v>
      </c>
      <c r="F795" s="102">
        <f>IF(C795=0,1,ABS(C795))</f>
        <v/>
      </c>
    </row>
    <row r="796">
      <c r="A796" t="n">
        <v>15.86</v>
      </c>
      <c r="B796" t="n">
        <v>0.89</v>
      </c>
      <c r="C796" t="n">
        <v>6</v>
      </c>
      <c r="D796" t="n">
        <v>592</v>
      </c>
      <c r="F796" s="102">
        <f>IF(C796=0,1,ABS(C796))</f>
        <v/>
      </c>
    </row>
    <row r="797">
      <c r="A797" t="n">
        <v>15.88</v>
      </c>
      <c r="B797" t="n">
        <v>0.89</v>
      </c>
      <c r="C797" t="n">
        <v>6</v>
      </c>
      <c r="D797" t="n">
        <v>602</v>
      </c>
      <c r="F797" s="102">
        <f>IF(C797=0,1,ABS(C797))</f>
        <v/>
      </c>
    </row>
    <row r="798">
      <c r="A798" t="n">
        <v>15.9</v>
      </c>
      <c r="B798" t="n">
        <v>0.89</v>
      </c>
      <c r="C798" t="n">
        <v>6</v>
      </c>
      <c r="D798" t="n">
        <v>607</v>
      </c>
      <c r="F798" s="102">
        <f>IF(C798=0,1,ABS(C798))</f>
        <v/>
      </c>
    </row>
    <row r="799">
      <c r="A799" t="n">
        <v>15.92</v>
      </c>
      <c r="B799" t="n">
        <v>0.928</v>
      </c>
      <c r="C799" t="n">
        <v>7</v>
      </c>
      <c r="D799" t="n">
        <v>613</v>
      </c>
      <c r="F799" s="102">
        <f>IF(C799=0,1,ABS(C799))</f>
        <v/>
      </c>
    </row>
    <row r="800">
      <c r="A800" t="n">
        <v>15.94</v>
      </c>
      <c r="B800" t="n">
        <v>0.928</v>
      </c>
      <c r="C800" t="n">
        <v>7</v>
      </c>
      <c r="D800" t="n">
        <v>613</v>
      </c>
      <c r="F800" s="102">
        <f>IF(C800=0,1,ABS(C800))</f>
        <v/>
      </c>
    </row>
    <row r="801">
      <c r="A801" t="n">
        <v>15.96</v>
      </c>
      <c r="B801" t="n">
        <v>0.947</v>
      </c>
      <c r="C801" t="n">
        <v>8</v>
      </c>
      <c r="D801" t="n">
        <v>601</v>
      </c>
      <c r="F801" s="102">
        <f>IF(C801=0,1,ABS(C801))</f>
        <v/>
      </c>
    </row>
    <row r="802">
      <c r="A802" t="n">
        <v>15.98</v>
      </c>
      <c r="B802" t="n">
        <v>1.023</v>
      </c>
      <c r="C802" t="n">
        <v>8</v>
      </c>
      <c r="D802" t="n">
        <v>619</v>
      </c>
      <c r="F802" s="102">
        <f>IF(C802=0,1,ABS(C802))</f>
        <v/>
      </c>
    </row>
    <row r="803">
      <c r="A803" t="n">
        <v>16</v>
      </c>
      <c r="B803" t="n">
        <v>1.383</v>
      </c>
      <c r="C803" t="n">
        <v>8</v>
      </c>
      <c r="D803" t="n">
        <v>659</v>
      </c>
      <c r="F803" s="102">
        <f>IF(C803=0,1,ABS(C803))</f>
        <v/>
      </c>
    </row>
    <row r="804">
      <c r="A804" t="n">
        <v>16.02</v>
      </c>
      <c r="B804" t="n">
        <v>1.857</v>
      </c>
      <c r="C804" t="n">
        <v>6</v>
      </c>
      <c r="D804" t="n">
        <v>495</v>
      </c>
      <c r="F804" s="102">
        <f>IF(C804=0,1,ABS(C804))</f>
        <v/>
      </c>
    </row>
    <row r="805">
      <c r="A805" t="n">
        <v>16.04</v>
      </c>
      <c r="B805" t="n">
        <v>2.539</v>
      </c>
      <c r="C805" t="n">
        <v>11</v>
      </c>
      <c r="D805" t="n">
        <v>284</v>
      </c>
      <c r="F805" s="102">
        <f>IF(C805=0,1,ABS(C805))</f>
        <v/>
      </c>
    </row>
    <row r="806">
      <c r="A806" t="n">
        <v>16.06</v>
      </c>
      <c r="B806" t="n">
        <v>2.898</v>
      </c>
      <c r="C806" t="n">
        <v>21</v>
      </c>
      <c r="D806" t="n">
        <v>263</v>
      </c>
      <c r="F806" s="102">
        <f>IF(C806=0,1,ABS(C806))</f>
        <v/>
      </c>
    </row>
    <row r="807">
      <c r="A807" t="n">
        <v>16.08</v>
      </c>
      <c r="B807" t="n">
        <v>2.917</v>
      </c>
      <c r="C807" t="n">
        <v>10</v>
      </c>
      <c r="D807" t="n">
        <v>227</v>
      </c>
      <c r="F807" s="102">
        <f>IF(C807=0,1,ABS(C807))</f>
        <v/>
      </c>
    </row>
    <row r="808">
      <c r="A808" t="n">
        <v>16.1</v>
      </c>
      <c r="B808" t="n">
        <v>2.747</v>
      </c>
      <c r="C808" t="n">
        <v>18</v>
      </c>
      <c r="D808" t="n">
        <v>191</v>
      </c>
      <c r="F808" s="102">
        <f>IF(C808=0,1,ABS(C808))</f>
        <v/>
      </c>
    </row>
    <row r="809">
      <c r="A809" t="n">
        <v>16.12</v>
      </c>
      <c r="B809" t="n">
        <v>1.838</v>
      </c>
      <c r="C809" t="n">
        <v>24</v>
      </c>
      <c r="D809" t="n">
        <v>187</v>
      </c>
      <c r="F809" s="102">
        <f>IF(C809=0,1,ABS(C809))</f>
        <v/>
      </c>
    </row>
    <row r="810">
      <c r="A810" t="n">
        <v>16.14</v>
      </c>
      <c r="B810" t="n">
        <v>1.326</v>
      </c>
      <c r="C810" t="n">
        <v>36</v>
      </c>
      <c r="D810" t="n">
        <v>172</v>
      </c>
      <c r="F810" s="102">
        <f>IF(C810=0,1,ABS(C810))</f>
        <v/>
      </c>
    </row>
    <row r="811">
      <c r="A811" t="n">
        <v>16.16</v>
      </c>
      <c r="B811" t="n">
        <v>1.326</v>
      </c>
      <c r="C811" t="n">
        <v>39</v>
      </c>
      <c r="D811" t="n">
        <v>185</v>
      </c>
      <c r="F811" s="102">
        <f>IF(C811=0,1,ABS(C811))</f>
        <v/>
      </c>
    </row>
    <row r="812">
      <c r="A812" t="n">
        <v>16.18</v>
      </c>
      <c r="B812" t="n">
        <v>1.25</v>
      </c>
      <c r="C812" t="n">
        <v>36</v>
      </c>
      <c r="D812" t="n">
        <v>232</v>
      </c>
      <c r="F812" s="102">
        <f>IF(C812=0,1,ABS(C812))</f>
        <v/>
      </c>
    </row>
    <row r="813">
      <c r="A813" t="n">
        <v>16.2</v>
      </c>
      <c r="B813" t="n">
        <v>1.364</v>
      </c>
      <c r="C813" t="n">
        <v>34</v>
      </c>
      <c r="D813" t="n">
        <v>263</v>
      </c>
      <c r="F813" s="102">
        <f>IF(C813=0,1,ABS(C813))</f>
        <v/>
      </c>
    </row>
    <row r="814">
      <c r="A814" t="n">
        <v>16.22</v>
      </c>
      <c r="B814" t="n">
        <v>2.008</v>
      </c>
      <c r="C814" t="n">
        <v>26</v>
      </c>
      <c r="D814" t="n">
        <v>287</v>
      </c>
      <c r="F814" s="102">
        <f>IF(C814=0,1,ABS(C814))</f>
        <v/>
      </c>
    </row>
    <row r="815">
      <c r="A815" t="n">
        <v>16.24</v>
      </c>
      <c r="B815" t="n">
        <v>1.819</v>
      </c>
      <c r="C815" t="n">
        <v>19</v>
      </c>
      <c r="D815" t="n">
        <v>298</v>
      </c>
      <c r="F815" s="102">
        <f>IF(C815=0,1,ABS(C815))</f>
        <v/>
      </c>
    </row>
    <row r="816">
      <c r="A816" t="n">
        <v>16.26</v>
      </c>
      <c r="B816" t="n">
        <v>1.534</v>
      </c>
      <c r="C816" t="n">
        <v>19</v>
      </c>
      <c r="D816" t="n">
        <v>281</v>
      </c>
      <c r="F816" s="102">
        <f>IF(C816=0,1,ABS(C816))</f>
        <v/>
      </c>
    </row>
    <row r="817">
      <c r="A817" t="n">
        <v>16.28</v>
      </c>
      <c r="B817" t="n">
        <v>1.061</v>
      </c>
      <c r="C817" t="n">
        <v>25</v>
      </c>
      <c r="D817" t="n">
        <v>283</v>
      </c>
      <c r="F817" s="102">
        <f>IF(C817=0,1,ABS(C817))</f>
        <v/>
      </c>
    </row>
    <row r="818">
      <c r="A818" t="n">
        <v>16.3</v>
      </c>
      <c r="B818" t="n">
        <v>1.004</v>
      </c>
      <c r="C818" t="n">
        <v>24</v>
      </c>
      <c r="D818" t="n">
        <v>301</v>
      </c>
      <c r="F818" s="102">
        <f>IF(C818=0,1,ABS(C818))</f>
        <v/>
      </c>
    </row>
    <row r="819">
      <c r="A819" t="n">
        <v>16.32</v>
      </c>
      <c r="B819" t="n">
        <v>1.004</v>
      </c>
      <c r="C819" t="n">
        <v>21</v>
      </c>
      <c r="D819" t="n">
        <v>358</v>
      </c>
      <c r="F819" s="102">
        <f>IF(C819=0,1,ABS(C819))</f>
        <v/>
      </c>
    </row>
    <row r="820">
      <c r="A820" t="n">
        <v>16.34</v>
      </c>
      <c r="B820" t="n">
        <v>1.193</v>
      </c>
      <c r="C820" t="n">
        <v>22</v>
      </c>
      <c r="D820" t="n">
        <v>392</v>
      </c>
      <c r="F820" s="102">
        <f>IF(C820=0,1,ABS(C820))</f>
        <v/>
      </c>
    </row>
    <row r="821">
      <c r="A821" t="n">
        <v>16.36</v>
      </c>
      <c r="B821" t="n">
        <v>1.762</v>
      </c>
      <c r="C821" t="n">
        <v>22</v>
      </c>
      <c r="D821" t="n">
        <v>430</v>
      </c>
      <c r="F821" s="102">
        <f>IF(C821=0,1,ABS(C821))</f>
        <v/>
      </c>
    </row>
    <row r="822">
      <c r="A822" t="n">
        <v>16.38</v>
      </c>
      <c r="B822" t="n">
        <v>2.52</v>
      </c>
      <c r="C822" t="n">
        <v>24</v>
      </c>
      <c r="D822" t="n">
        <v>476</v>
      </c>
      <c r="F822" s="102">
        <f>IF(C822=0,1,ABS(C822))</f>
        <v/>
      </c>
    </row>
    <row r="823">
      <c r="A823" t="n">
        <v>16.4</v>
      </c>
      <c r="B823" t="n">
        <v>2.52</v>
      </c>
      <c r="C823" t="n">
        <v>20</v>
      </c>
      <c r="D823" t="n">
        <v>290</v>
      </c>
      <c r="F823" s="102">
        <f>IF(C823=0,1,ABS(C823))</f>
        <v/>
      </c>
    </row>
    <row r="824">
      <c r="A824" t="n">
        <v>16.42</v>
      </c>
      <c r="B824" t="n">
        <v>2.103</v>
      </c>
      <c r="C824" t="n">
        <v>8</v>
      </c>
      <c r="D824" t="n">
        <v>201</v>
      </c>
      <c r="F824" s="102">
        <f>IF(C824=0,1,ABS(C824))</f>
        <v/>
      </c>
    </row>
    <row r="825">
      <c r="A825" t="n">
        <v>16.44</v>
      </c>
      <c r="B825" t="n">
        <v>1.857</v>
      </c>
      <c r="C825" t="n">
        <v>22</v>
      </c>
      <c r="D825" t="n">
        <v>207</v>
      </c>
      <c r="F825" s="102">
        <f>IF(C825=0,1,ABS(C825))</f>
        <v/>
      </c>
    </row>
    <row r="826">
      <c r="A826" t="n">
        <v>16.46</v>
      </c>
      <c r="B826" t="n">
        <v>1.516</v>
      </c>
      <c r="C826" t="n">
        <v>30</v>
      </c>
      <c r="D826" t="n">
        <v>221</v>
      </c>
      <c r="F826" s="102">
        <f>IF(C826=0,1,ABS(C826))</f>
        <v/>
      </c>
    </row>
    <row r="827">
      <c r="A827" t="n">
        <v>16.48</v>
      </c>
      <c r="B827" t="n">
        <v>1.497</v>
      </c>
      <c r="C827" t="n">
        <v>30</v>
      </c>
      <c r="D827" t="n">
        <v>240</v>
      </c>
      <c r="F827" s="102">
        <f>IF(C827=0,1,ABS(C827))</f>
        <v/>
      </c>
    </row>
    <row r="828">
      <c r="A828" t="n">
        <v>16.5</v>
      </c>
      <c r="B828" t="n">
        <v>2.33</v>
      </c>
      <c r="C828" t="n">
        <v>39</v>
      </c>
      <c r="D828" t="n">
        <v>324</v>
      </c>
      <c r="F828" s="102">
        <f>IF(C828=0,1,ABS(C828))</f>
        <v/>
      </c>
    </row>
    <row r="829">
      <c r="A829" t="n">
        <v>16.52</v>
      </c>
      <c r="B829" t="n">
        <v>3.618</v>
      </c>
      <c r="C829" t="n">
        <v>45</v>
      </c>
      <c r="D829" t="n">
        <v>345</v>
      </c>
      <c r="F829" s="102">
        <f>IF(C829=0,1,ABS(C829))</f>
        <v/>
      </c>
    </row>
    <row r="830">
      <c r="A830" t="n">
        <v>16.54</v>
      </c>
      <c r="B830" t="n">
        <v>4.414</v>
      </c>
      <c r="C830" t="n">
        <v>32</v>
      </c>
      <c r="D830" t="n">
        <v>191</v>
      </c>
      <c r="F830" s="102">
        <f>IF(C830=0,1,ABS(C830))</f>
        <v/>
      </c>
    </row>
    <row r="831">
      <c r="A831" t="n">
        <v>16.56</v>
      </c>
      <c r="B831" t="n">
        <v>4.243</v>
      </c>
      <c r="C831" t="n">
        <v>32</v>
      </c>
      <c r="D831" t="n">
        <v>139</v>
      </c>
      <c r="F831" s="102">
        <f>IF(C831=0,1,ABS(C831))</f>
        <v/>
      </c>
    </row>
    <row r="832">
      <c r="A832" t="n">
        <v>16.58</v>
      </c>
      <c r="B832" t="n">
        <v>3.77</v>
      </c>
      <c r="C832" t="n">
        <v>36</v>
      </c>
      <c r="D832" t="n">
        <v>123</v>
      </c>
      <c r="F832" s="102">
        <f>IF(C832=0,1,ABS(C832))</f>
        <v/>
      </c>
    </row>
    <row r="833">
      <c r="A833" t="n">
        <v>16.6</v>
      </c>
      <c r="B833" t="n">
        <v>3.012</v>
      </c>
      <c r="C833" t="n">
        <v>39</v>
      </c>
      <c r="D833" t="n">
        <v>126</v>
      </c>
      <c r="F833" s="102">
        <f>IF(C833=0,1,ABS(C833))</f>
        <v/>
      </c>
    </row>
    <row r="834">
      <c r="A834" t="n">
        <v>16.62</v>
      </c>
      <c r="B834" t="n">
        <v>4.736</v>
      </c>
      <c r="C834" t="n">
        <v>52</v>
      </c>
      <c r="D834" t="n">
        <v>145</v>
      </c>
      <c r="F834" s="102">
        <f>IF(C834=0,1,ABS(C834))</f>
        <v/>
      </c>
    </row>
    <row r="835">
      <c r="A835" t="n">
        <v>16.64</v>
      </c>
      <c r="B835" t="n">
        <v>7.616</v>
      </c>
      <c r="C835" t="n">
        <v>65</v>
      </c>
      <c r="D835" t="n">
        <v>221</v>
      </c>
      <c r="F835" s="102">
        <f>IF(C835=0,1,ABS(C835))</f>
        <v/>
      </c>
    </row>
    <row r="836">
      <c r="A836" t="n">
        <v>16.66</v>
      </c>
      <c r="B836" t="n">
        <v>12.617</v>
      </c>
      <c r="C836" t="n">
        <v>52</v>
      </c>
      <c r="D836" t="n">
        <v>235</v>
      </c>
      <c r="F836" s="102">
        <f>IF(C836=0,1,ABS(C836))</f>
        <v/>
      </c>
    </row>
    <row r="837">
      <c r="A837" t="n">
        <v>16.68</v>
      </c>
      <c r="B837" t="n">
        <v>14.322</v>
      </c>
      <c r="C837" t="n">
        <v>42</v>
      </c>
      <c r="D837" t="n">
        <v>138</v>
      </c>
      <c r="F837" s="102">
        <f>IF(C837=0,1,ABS(C837))</f>
        <v/>
      </c>
    </row>
    <row r="838">
      <c r="A838" t="n">
        <v>16.7</v>
      </c>
      <c r="B838" t="n">
        <v>15.288</v>
      </c>
      <c r="C838" t="n">
        <v>41</v>
      </c>
      <c r="D838" t="n">
        <v>69</v>
      </c>
      <c r="F838" s="102">
        <f>IF(C838=0,1,ABS(C838))</f>
        <v/>
      </c>
    </row>
    <row r="839">
      <c r="A839" t="n">
        <v>16.72</v>
      </c>
      <c r="B839" t="n">
        <v>15.875</v>
      </c>
      <c r="C839" t="n">
        <v>45</v>
      </c>
      <c r="D839" t="n">
        <v>60</v>
      </c>
      <c r="F839" s="102">
        <f>IF(C839=0,1,ABS(C839))</f>
        <v/>
      </c>
    </row>
    <row r="840">
      <c r="A840" t="n">
        <v>16.74</v>
      </c>
      <c r="B840" t="n">
        <v>15.875</v>
      </c>
      <c r="C840" t="n">
        <v>46</v>
      </c>
      <c r="D840" t="n">
        <v>57</v>
      </c>
      <c r="F840" s="102">
        <f>IF(C840=0,1,ABS(C840))</f>
        <v/>
      </c>
    </row>
    <row r="841">
      <c r="A841" t="n">
        <v>16.76</v>
      </c>
      <c r="B841" t="n">
        <v>15.818</v>
      </c>
      <c r="C841" t="n">
        <v>46</v>
      </c>
      <c r="D841" t="n">
        <v>60</v>
      </c>
      <c r="F841" s="102">
        <f>IF(C841=0,1,ABS(C841))</f>
        <v/>
      </c>
    </row>
    <row r="842">
      <c r="A842" t="n">
        <v>16.78</v>
      </c>
      <c r="B842" t="n">
        <v>16.065</v>
      </c>
      <c r="C842" t="n">
        <v>47</v>
      </c>
      <c r="D842" t="n">
        <v>63</v>
      </c>
      <c r="F842" s="102">
        <f>IF(C842=0,1,ABS(C842))</f>
        <v/>
      </c>
    </row>
    <row r="843">
      <c r="A843" t="n">
        <v>16.8</v>
      </c>
      <c r="B843" t="n">
        <v>16.406</v>
      </c>
      <c r="C843" t="n">
        <v>38</v>
      </c>
      <c r="D843" t="n">
        <v>72</v>
      </c>
      <c r="F843" s="102">
        <f>IF(C843=0,1,ABS(C843))</f>
        <v/>
      </c>
    </row>
    <row r="844">
      <c r="A844" t="n">
        <v>16.82</v>
      </c>
      <c r="B844" t="n">
        <v>17.107</v>
      </c>
      <c r="C844" t="n">
        <v>46</v>
      </c>
      <c r="D844" t="n">
        <v>78</v>
      </c>
      <c r="F844" s="102">
        <f>IF(C844=0,1,ABS(C844))</f>
        <v/>
      </c>
    </row>
    <row r="845">
      <c r="A845" t="n">
        <v>16.84</v>
      </c>
      <c r="B845" t="n">
        <v>18.963</v>
      </c>
      <c r="C845" t="n">
        <v>57</v>
      </c>
      <c r="D845" t="n">
        <v>84</v>
      </c>
      <c r="F845" s="102">
        <f>IF(C845=0,1,ABS(C845))</f>
        <v/>
      </c>
    </row>
    <row r="846">
      <c r="A846" t="n">
        <v>16.86</v>
      </c>
      <c r="B846" t="n">
        <v>19.853</v>
      </c>
      <c r="C846" t="n">
        <v>80</v>
      </c>
      <c r="D846" t="n">
        <v>99</v>
      </c>
      <c r="F846" s="102">
        <f>IF(C846=0,1,ABS(C846))</f>
        <v/>
      </c>
    </row>
    <row r="847">
      <c r="A847" t="n">
        <v>16.88</v>
      </c>
      <c r="B847" t="n">
        <v>20.46</v>
      </c>
      <c r="C847" t="n">
        <v>93</v>
      </c>
      <c r="D847" t="n">
        <v>105</v>
      </c>
      <c r="F847" s="102">
        <f>IF(C847=0,1,ABS(C847))</f>
        <v/>
      </c>
    </row>
    <row r="848">
      <c r="A848" t="n">
        <v>16.9</v>
      </c>
      <c r="B848" t="n">
        <v>21.369</v>
      </c>
      <c r="C848" t="n">
        <v>104</v>
      </c>
      <c r="D848" t="n">
        <v>110</v>
      </c>
      <c r="F848" s="102">
        <f>IF(C848=0,1,ABS(C848))</f>
        <v/>
      </c>
    </row>
    <row r="849">
      <c r="A849" t="n">
        <v>16.92</v>
      </c>
      <c r="B849" t="n">
        <v>21.805</v>
      </c>
      <c r="C849" t="n">
        <v>110</v>
      </c>
      <c r="D849" t="n">
        <v>117</v>
      </c>
      <c r="F849" s="102">
        <f>IF(C849=0,1,ABS(C849))</f>
        <v/>
      </c>
    </row>
    <row r="850">
      <c r="A850" t="n">
        <v>16.94</v>
      </c>
      <c r="B850" t="n">
        <v>22.43</v>
      </c>
      <c r="C850" t="n">
        <v>112</v>
      </c>
      <c r="D850" t="n">
        <v>121</v>
      </c>
      <c r="F850" s="102">
        <f>IF(C850=0,1,ABS(C850))</f>
        <v/>
      </c>
    </row>
    <row r="851">
      <c r="A851" t="n">
        <v>16.96</v>
      </c>
      <c r="B851" t="n">
        <v>22.411</v>
      </c>
      <c r="C851" t="n">
        <v>122</v>
      </c>
      <c r="D851" t="n">
        <v>124</v>
      </c>
      <c r="F851" s="102">
        <f>IF(C851=0,1,ABS(C851))</f>
        <v/>
      </c>
    </row>
    <row r="852">
      <c r="A852" t="n">
        <v>16.98</v>
      </c>
      <c r="B852" t="n">
        <v>22.184</v>
      </c>
      <c r="C852" t="n">
        <v>105</v>
      </c>
      <c r="D852" t="n">
        <v>126</v>
      </c>
      <c r="F852" s="102">
        <f>IF(C852=0,1,ABS(C852))</f>
        <v/>
      </c>
    </row>
    <row r="853">
      <c r="A853" t="n">
        <v>17</v>
      </c>
      <c r="B853" t="n">
        <v>22.506</v>
      </c>
      <c r="C853" t="n">
        <v>99</v>
      </c>
      <c r="D853" t="n">
        <v>128</v>
      </c>
      <c r="F853" s="102">
        <f>IF(C853=0,1,ABS(C853))</f>
        <v/>
      </c>
    </row>
    <row r="854">
      <c r="A854" t="n">
        <v>17.02</v>
      </c>
      <c r="B854" t="n">
        <v>23.32</v>
      </c>
      <c r="C854" t="n">
        <v>129</v>
      </c>
      <c r="D854" t="n">
        <v>136</v>
      </c>
      <c r="F854" s="102">
        <f>IF(C854=0,1,ABS(C854))</f>
        <v/>
      </c>
    </row>
    <row r="855">
      <c r="A855" t="n">
        <v>17.04</v>
      </c>
      <c r="B855" t="n">
        <v>21.975</v>
      </c>
      <c r="C855" t="n">
        <v>86</v>
      </c>
      <c r="D855" t="n">
        <v>134</v>
      </c>
      <c r="F855" s="102">
        <f>IF(C855=0,1,ABS(C855))</f>
        <v/>
      </c>
    </row>
    <row r="856">
      <c r="A856" t="n">
        <v>17.06</v>
      </c>
      <c r="B856" t="n">
        <v>16.14</v>
      </c>
      <c r="C856" t="n">
        <v>34</v>
      </c>
      <c r="D856" t="n">
        <v>129</v>
      </c>
      <c r="F856" s="102">
        <f>IF(C856=0,1,ABS(C856))</f>
        <v/>
      </c>
    </row>
    <row r="857">
      <c r="A857" t="n">
        <v>17.08</v>
      </c>
      <c r="B857" t="n">
        <v>13.356</v>
      </c>
      <c r="C857" t="n">
        <v>25</v>
      </c>
      <c r="D857" t="n">
        <v>128</v>
      </c>
      <c r="F857" s="102">
        <f>IF(C857=0,1,ABS(C857))</f>
        <v/>
      </c>
    </row>
    <row r="858">
      <c r="A858" t="n">
        <v>17.1</v>
      </c>
      <c r="B858" t="n">
        <v>11.594</v>
      </c>
      <c r="C858" t="n">
        <v>28</v>
      </c>
      <c r="D858" t="n">
        <v>133</v>
      </c>
      <c r="F858" s="102">
        <f>IF(C858=0,1,ABS(C858))</f>
        <v/>
      </c>
    </row>
    <row r="859">
      <c r="A859" t="n">
        <v>17.12</v>
      </c>
      <c r="B859" t="n">
        <v>7.862</v>
      </c>
      <c r="C859" t="n">
        <v>38</v>
      </c>
      <c r="D859" t="n">
        <v>133</v>
      </c>
      <c r="F859" s="102">
        <f>IF(C859=0,1,ABS(C859))</f>
        <v/>
      </c>
    </row>
    <row r="860">
      <c r="A860" t="n">
        <v>17.14</v>
      </c>
      <c r="B860" t="n">
        <v>6.479</v>
      </c>
      <c r="C860" t="n">
        <v>47</v>
      </c>
      <c r="D860" t="n">
        <v>155</v>
      </c>
      <c r="F860" s="102">
        <f>IF(C860=0,1,ABS(C860))</f>
        <v/>
      </c>
    </row>
    <row r="861">
      <c r="A861" t="n">
        <v>17.16</v>
      </c>
      <c r="B861" t="n">
        <v>5.854</v>
      </c>
      <c r="C861" t="n">
        <v>47</v>
      </c>
      <c r="D861" t="n">
        <v>154</v>
      </c>
      <c r="F861" s="102">
        <f>IF(C861=0,1,ABS(C861))</f>
        <v/>
      </c>
    </row>
    <row r="862">
      <c r="A862" t="n">
        <v>17.18</v>
      </c>
      <c r="B862" t="n">
        <v>5.115</v>
      </c>
      <c r="C862" t="n">
        <v>65</v>
      </c>
      <c r="D862" t="n">
        <v>176</v>
      </c>
      <c r="F862" s="102">
        <f>IF(C862=0,1,ABS(C862))</f>
        <v/>
      </c>
    </row>
    <row r="863">
      <c r="A863" t="n">
        <v>17.2</v>
      </c>
      <c r="B863" t="n">
        <v>4.509</v>
      </c>
      <c r="C863" t="n">
        <v>67</v>
      </c>
      <c r="D863" t="n">
        <v>189</v>
      </c>
      <c r="F863" s="102">
        <f>IF(C863=0,1,ABS(C863))</f>
        <v/>
      </c>
    </row>
    <row r="864">
      <c r="A864" t="n">
        <v>17.22</v>
      </c>
      <c r="B864" t="n">
        <v>4.13</v>
      </c>
      <c r="C864" t="n">
        <v>60</v>
      </c>
      <c r="D864" t="n">
        <v>191</v>
      </c>
      <c r="F864" s="102">
        <f>IF(C864=0,1,ABS(C864))</f>
        <v/>
      </c>
    </row>
    <row r="865">
      <c r="A865" t="n">
        <v>17.24</v>
      </c>
      <c r="B865" t="n">
        <v>3.77</v>
      </c>
      <c r="C865" t="n">
        <v>61</v>
      </c>
      <c r="D865" t="n">
        <v>230</v>
      </c>
      <c r="F865" s="102">
        <f>IF(C865=0,1,ABS(C865))</f>
        <v/>
      </c>
    </row>
    <row r="866">
      <c r="A866" t="n">
        <v>17.26</v>
      </c>
      <c r="B866" t="n">
        <v>3.145</v>
      </c>
      <c r="C866" t="n">
        <v>50</v>
      </c>
      <c r="D866" t="n">
        <v>263</v>
      </c>
      <c r="F866" s="102">
        <f>IF(C866=0,1,ABS(C866))</f>
        <v/>
      </c>
    </row>
    <row r="867">
      <c r="A867" t="n">
        <v>17.28</v>
      </c>
      <c r="B867" t="n">
        <v>2.425</v>
      </c>
      <c r="C867" t="n">
        <v>50</v>
      </c>
      <c r="D867" t="n">
        <v>100</v>
      </c>
      <c r="F867" s="102">
        <f>IF(C867=0,1,ABS(C867))</f>
        <v/>
      </c>
    </row>
    <row r="868">
      <c r="A868" t="n">
        <v>17.3</v>
      </c>
      <c r="B868" t="n">
        <v>2.539</v>
      </c>
      <c r="C868" t="n">
        <v>45</v>
      </c>
      <c r="D868" t="n">
        <v>73</v>
      </c>
      <c r="F868" s="102">
        <f>IF(C868=0,1,ABS(C868))</f>
        <v/>
      </c>
    </row>
    <row r="869">
      <c r="A869" t="n">
        <v>17.32</v>
      </c>
      <c r="B869" t="n">
        <v>2.387</v>
      </c>
      <c r="C869" t="n">
        <v>42</v>
      </c>
      <c r="D869" t="n">
        <v>40</v>
      </c>
      <c r="F869" s="102">
        <f>IF(C869=0,1,ABS(C869))</f>
        <v/>
      </c>
    </row>
    <row r="870">
      <c r="A870" t="n">
        <v>17.34</v>
      </c>
      <c r="B870" t="n">
        <v>2.406</v>
      </c>
      <c r="C870" t="n">
        <v>33</v>
      </c>
      <c r="D870" t="n">
        <v>44</v>
      </c>
      <c r="F870" s="102">
        <f>IF(C870=0,1,ABS(C870))</f>
        <v/>
      </c>
    </row>
    <row r="871">
      <c r="A871" t="n">
        <v>17.36</v>
      </c>
      <c r="B871" t="n">
        <v>2.747</v>
      </c>
      <c r="C871" t="n">
        <v>32</v>
      </c>
      <c r="D871" t="n">
        <v>104</v>
      </c>
      <c r="F871" s="102">
        <f>IF(C871=0,1,ABS(C871))</f>
        <v/>
      </c>
    </row>
    <row r="872">
      <c r="A872" t="n">
        <v>17.38</v>
      </c>
      <c r="B872" t="n">
        <v>3.258</v>
      </c>
      <c r="C872" t="n">
        <v>47</v>
      </c>
      <c r="D872" t="n">
        <v>150</v>
      </c>
      <c r="F872" s="102">
        <f>IF(C872=0,1,ABS(C872))</f>
        <v/>
      </c>
    </row>
    <row r="873">
      <c r="A873" t="n">
        <v>17.4</v>
      </c>
      <c r="B873" t="n">
        <v>3.486</v>
      </c>
      <c r="C873" t="n">
        <v>60</v>
      </c>
      <c r="D873" t="n">
        <v>220</v>
      </c>
      <c r="F873" s="102">
        <f>IF(C873=0,1,ABS(C873))</f>
        <v/>
      </c>
    </row>
    <row r="874">
      <c r="A874" t="n">
        <v>17.42</v>
      </c>
      <c r="B874" t="n">
        <v>3.22</v>
      </c>
      <c r="C874" t="n">
        <v>70</v>
      </c>
      <c r="D874" t="n">
        <v>427</v>
      </c>
      <c r="F874" s="102">
        <f>IF(C874=0,1,ABS(C874))</f>
        <v/>
      </c>
    </row>
    <row r="875">
      <c r="A875" t="n">
        <v>17.44</v>
      </c>
      <c r="B875" t="n">
        <v>2.936</v>
      </c>
      <c r="C875" t="n">
        <v>61</v>
      </c>
      <c r="D875" t="n">
        <v>518</v>
      </c>
      <c r="F875" s="102">
        <f>IF(C875=0,1,ABS(C875))</f>
        <v/>
      </c>
    </row>
    <row r="876">
      <c r="A876" t="n">
        <v>17.46</v>
      </c>
      <c r="B876" t="n">
        <v>3.561</v>
      </c>
      <c r="C876" t="n">
        <v>46</v>
      </c>
      <c r="D876" t="n">
        <v>676</v>
      </c>
      <c r="F876" s="102">
        <f>IF(C876=0,1,ABS(C876))</f>
        <v/>
      </c>
    </row>
    <row r="877">
      <c r="A877" t="n">
        <v>17.48</v>
      </c>
      <c r="B877" t="n">
        <v>3.94</v>
      </c>
      <c r="C877" t="n">
        <v>36</v>
      </c>
      <c r="D877" t="n">
        <v>991</v>
      </c>
      <c r="F877" s="102">
        <f>IF(C877=0,1,ABS(C877))</f>
        <v/>
      </c>
    </row>
    <row r="878">
      <c r="A878" t="n">
        <v>17.5</v>
      </c>
      <c r="B878" t="n">
        <v>3.865</v>
      </c>
      <c r="C878" t="n">
        <v>36</v>
      </c>
      <c r="D878" t="n">
        <v>1054</v>
      </c>
      <c r="F878" s="102">
        <f>IF(C878=0,1,ABS(C878))</f>
        <v/>
      </c>
    </row>
    <row r="879">
      <c r="A879" t="n">
        <v>17.52</v>
      </c>
      <c r="B879" t="n">
        <v>4.073</v>
      </c>
      <c r="C879" t="n">
        <v>40</v>
      </c>
      <c r="D879" t="n">
        <v>1199</v>
      </c>
      <c r="F879" s="102">
        <f>IF(C879=0,1,ABS(C879))</f>
        <v/>
      </c>
    </row>
    <row r="880">
      <c r="A880" t="n">
        <v>17.54</v>
      </c>
      <c r="B880" t="n">
        <v>4.111</v>
      </c>
      <c r="C880" t="n">
        <v>49</v>
      </c>
      <c r="D880" t="n">
        <v>1521</v>
      </c>
      <c r="F880" s="102">
        <f>IF(C880=0,1,ABS(C880))</f>
        <v/>
      </c>
    </row>
    <row r="881">
      <c r="A881" t="n">
        <v>17.56</v>
      </c>
      <c r="B881" t="n">
        <v>4.187</v>
      </c>
      <c r="C881" t="n">
        <v>59</v>
      </c>
      <c r="D881" t="n">
        <v>1681</v>
      </c>
      <c r="F881" s="102">
        <f>IF(C881=0,1,ABS(C881))</f>
        <v/>
      </c>
    </row>
    <row r="882">
      <c r="A882" t="n">
        <v>17.58</v>
      </c>
      <c r="B882" t="n">
        <v>4.13</v>
      </c>
      <c r="C882" t="n">
        <v>68</v>
      </c>
      <c r="D882" t="n">
        <v>1830</v>
      </c>
      <c r="F882" s="102">
        <f>IF(C882=0,1,ABS(C882))</f>
        <v/>
      </c>
    </row>
    <row r="883">
      <c r="A883" t="n">
        <v>17.6</v>
      </c>
      <c r="B883" t="n">
        <v>4.073</v>
      </c>
      <c r="C883" t="n">
        <v>87</v>
      </c>
      <c r="D883" t="n">
        <v>2177</v>
      </c>
      <c r="F883" s="102">
        <f>IF(C883=0,1,ABS(C883))</f>
        <v/>
      </c>
    </row>
    <row r="884">
      <c r="A884" t="n">
        <v>17.62</v>
      </c>
      <c r="B884" t="n">
        <v>4.073</v>
      </c>
      <c r="C884" t="n">
        <v>94</v>
      </c>
      <c r="D884" t="n">
        <v>2316</v>
      </c>
      <c r="F884" s="102">
        <f>IF(C884=0,1,ABS(C884))</f>
        <v/>
      </c>
    </row>
    <row r="885">
      <c r="A885" t="n">
        <v>17.64</v>
      </c>
      <c r="B885" t="n">
        <v>4.206</v>
      </c>
      <c r="C885" t="n">
        <v>101</v>
      </c>
      <c r="D885" t="n">
        <v>2391</v>
      </c>
      <c r="F885" s="102">
        <f>IF(C885=0,1,ABS(C885))</f>
        <v/>
      </c>
    </row>
    <row r="886">
      <c r="A886" t="n">
        <v>17.66</v>
      </c>
      <c r="B886" t="n">
        <v>4.187</v>
      </c>
      <c r="C886" t="n">
        <v>113</v>
      </c>
      <c r="D886" t="n">
        <v>2454</v>
      </c>
      <c r="F886" s="102">
        <f>IF(C886=0,1,ABS(C886))</f>
        <v/>
      </c>
    </row>
    <row r="887">
      <c r="A887" t="n">
        <v>17.68</v>
      </c>
      <c r="B887" t="n">
        <v>4.168</v>
      </c>
      <c r="C887" t="n">
        <v>114</v>
      </c>
      <c r="D887" t="n">
        <v>2509</v>
      </c>
      <c r="F887" s="102">
        <f>IF(C887=0,1,ABS(C887))</f>
        <v/>
      </c>
    </row>
    <row r="888">
      <c r="A888" t="n">
        <v>17.7</v>
      </c>
      <c r="B888" t="n">
        <v>4.262</v>
      </c>
      <c r="C888" t="n">
        <v>116</v>
      </c>
      <c r="D888" t="n">
        <v>2515</v>
      </c>
      <c r="F888" s="102">
        <f>IF(C888=0,1,ABS(C888))</f>
        <v/>
      </c>
    </row>
    <row r="889">
      <c r="A889" t="n">
        <v>17.72</v>
      </c>
      <c r="B889" t="n">
        <v>4.243</v>
      </c>
      <c r="C889" t="n">
        <v>119</v>
      </c>
      <c r="D889" t="n">
        <v>2564</v>
      </c>
      <c r="F889" s="102">
        <f>IF(C889=0,1,ABS(C889))</f>
        <v/>
      </c>
    </row>
    <row r="890">
      <c r="A890" t="n">
        <v>17.74</v>
      </c>
      <c r="B890" t="n">
        <v>4.168</v>
      </c>
      <c r="C890" t="n">
        <v>120</v>
      </c>
      <c r="D890" t="n">
        <v>2572</v>
      </c>
      <c r="F890" s="102">
        <f>IF(C890=0,1,ABS(C890))</f>
        <v/>
      </c>
    </row>
    <row r="891">
      <c r="A891" t="n">
        <v>17.76</v>
      </c>
      <c r="B891" t="n">
        <v>4.111</v>
      </c>
      <c r="C891" t="n">
        <v>120</v>
      </c>
      <c r="D891" t="n">
        <v>2538</v>
      </c>
      <c r="F891" s="102">
        <f>IF(C891=0,1,ABS(C891))</f>
        <v/>
      </c>
    </row>
    <row r="892">
      <c r="A892" t="n">
        <v>17.78</v>
      </c>
      <c r="B892" t="n">
        <v>4.111</v>
      </c>
      <c r="C892" t="n">
        <v>117</v>
      </c>
      <c r="D892" t="n">
        <v>2536</v>
      </c>
      <c r="F892" s="102">
        <f>IF(C892=0,1,ABS(C892))</f>
        <v/>
      </c>
    </row>
    <row r="893">
      <c r="A893" t="n">
        <v>17.8</v>
      </c>
      <c r="B893" t="n">
        <v>4.111</v>
      </c>
      <c r="C893" t="n">
        <v>114</v>
      </c>
      <c r="D893" t="n">
        <v>2571</v>
      </c>
      <c r="F893" s="102">
        <f>IF(C893=0,1,ABS(C893))</f>
        <v/>
      </c>
    </row>
    <row r="894">
      <c r="A894" t="n">
        <v>17.82</v>
      </c>
      <c r="B894" t="n">
        <v>4.225</v>
      </c>
      <c r="C894" t="n">
        <v>114</v>
      </c>
      <c r="D894" t="n">
        <v>2608</v>
      </c>
      <c r="F894" s="102">
        <f>IF(C894=0,1,ABS(C894))</f>
        <v/>
      </c>
    </row>
    <row r="895">
      <c r="A895" t="n">
        <v>17.84</v>
      </c>
      <c r="B895" t="n">
        <v>4.3</v>
      </c>
      <c r="C895" t="n">
        <v>114</v>
      </c>
      <c r="D895" t="n">
        <v>2736</v>
      </c>
      <c r="F895" s="102">
        <f>IF(C895=0,1,ABS(C895))</f>
        <v/>
      </c>
    </row>
    <row r="896">
      <c r="A896" t="n">
        <v>17.86</v>
      </c>
      <c r="B896" t="n">
        <v>4.319</v>
      </c>
      <c r="C896" t="n">
        <v>113</v>
      </c>
      <c r="D896" t="n">
        <v>2736</v>
      </c>
      <c r="F896" s="102">
        <f>IF(C896=0,1,ABS(C896))</f>
        <v/>
      </c>
    </row>
    <row r="897">
      <c r="A897" t="n">
        <v>17.88</v>
      </c>
      <c r="B897" t="n">
        <v>4.414</v>
      </c>
      <c r="C897" t="n">
        <v>108</v>
      </c>
      <c r="D897" t="n">
        <v>2687</v>
      </c>
      <c r="F897" s="102">
        <f>IF(C897=0,1,ABS(C897))</f>
        <v/>
      </c>
    </row>
    <row r="898">
      <c r="A898" t="n">
        <v>17.9</v>
      </c>
      <c r="B898" t="n">
        <v>4.452</v>
      </c>
      <c r="C898" t="n">
        <v>105</v>
      </c>
      <c r="D898" t="n">
        <v>2714</v>
      </c>
      <c r="F898" s="102">
        <f>IF(C898=0,1,ABS(C898))</f>
        <v/>
      </c>
    </row>
    <row r="899">
      <c r="A899" t="n">
        <v>17.92</v>
      </c>
      <c r="B899" t="n">
        <v>4.49</v>
      </c>
      <c r="C899" t="n">
        <v>106</v>
      </c>
      <c r="D899" t="n">
        <v>2671</v>
      </c>
      <c r="F899" s="102">
        <f>IF(C899=0,1,ABS(C899))</f>
        <v/>
      </c>
    </row>
    <row r="900">
      <c r="A900" t="n">
        <v>17.94</v>
      </c>
      <c r="B900" t="n">
        <v>4.433</v>
      </c>
      <c r="C900" t="n">
        <v>107</v>
      </c>
      <c r="D900" t="n">
        <v>2700</v>
      </c>
      <c r="F900" s="102">
        <f>IF(C900=0,1,ABS(C900))</f>
        <v/>
      </c>
    </row>
    <row r="901">
      <c r="A901" t="n">
        <v>17.96</v>
      </c>
      <c r="B901" t="n">
        <v>4.433</v>
      </c>
      <c r="C901" t="n">
        <v>107</v>
      </c>
      <c r="D901" t="n">
        <v>2614</v>
      </c>
      <c r="F901" s="102">
        <f>IF(C901=0,1,ABS(C901))</f>
        <v/>
      </c>
    </row>
    <row r="902">
      <c r="A902" t="n">
        <v>17.98</v>
      </c>
      <c r="B902" t="n">
        <v>4.49</v>
      </c>
      <c r="C902" t="n">
        <v>107</v>
      </c>
      <c r="D902" t="n">
        <v>2585</v>
      </c>
      <c r="F902" s="102">
        <f>IF(C902=0,1,ABS(C902))</f>
        <v/>
      </c>
    </row>
    <row r="903">
      <c r="A903" t="n">
        <v>18</v>
      </c>
      <c r="B903" t="n">
        <v>4.49</v>
      </c>
      <c r="C903" t="n">
        <v>108</v>
      </c>
      <c r="D903" t="n">
        <v>2556</v>
      </c>
      <c r="F903" s="102">
        <f>IF(C903=0,1,ABS(C903))</f>
        <v/>
      </c>
    </row>
    <row r="904">
      <c r="A904" t="n">
        <v>18.02</v>
      </c>
      <c r="B904" t="n">
        <v>4.584</v>
      </c>
      <c r="C904" t="n">
        <v>108</v>
      </c>
      <c r="D904" t="n">
        <v>2588</v>
      </c>
      <c r="F904" s="102">
        <f>IF(C904=0,1,ABS(C904))</f>
        <v/>
      </c>
    </row>
    <row r="905">
      <c r="A905" t="n">
        <v>18.04</v>
      </c>
      <c r="B905" t="n">
        <v>4.566</v>
      </c>
      <c r="C905" t="n">
        <v>109</v>
      </c>
      <c r="D905" t="n">
        <v>2581</v>
      </c>
      <c r="F905" s="102">
        <f>IF(C905=0,1,ABS(C905))</f>
        <v/>
      </c>
    </row>
    <row r="906">
      <c r="A906" t="n">
        <v>18.06</v>
      </c>
      <c r="B906" t="n">
        <v>4.433</v>
      </c>
      <c r="C906" t="n">
        <v>111</v>
      </c>
      <c r="D906" t="n">
        <v>2605</v>
      </c>
      <c r="F906" s="102">
        <f>IF(C906=0,1,ABS(C906))</f>
        <v/>
      </c>
    </row>
    <row r="907">
      <c r="A907" t="n">
        <v>18.08</v>
      </c>
      <c r="B907" t="n">
        <v>4.414</v>
      </c>
      <c r="C907" t="n">
        <v>112</v>
      </c>
      <c r="D907" t="n">
        <v>2608</v>
      </c>
      <c r="F907" s="102">
        <f>IF(C907=0,1,ABS(C907))</f>
        <v/>
      </c>
    </row>
    <row r="908">
      <c r="A908" t="n">
        <v>18.1</v>
      </c>
      <c r="B908" t="n">
        <v>4.376</v>
      </c>
      <c r="C908" t="n">
        <v>110</v>
      </c>
      <c r="D908" t="n">
        <v>2620</v>
      </c>
      <c r="F908" s="102">
        <f>IF(C908=0,1,ABS(C908))</f>
        <v/>
      </c>
    </row>
    <row r="909">
      <c r="F909" s="102">
        <f>IF(C909=0,1,ABS(C909))</f>
        <v/>
      </c>
    </row>
    <row r="910">
      <c r="F910" s="102">
        <f>IF(C910=0,1,ABS(C910))</f>
        <v/>
      </c>
    </row>
    <row r="911">
      <c r="F911" s="102">
        <f>IF(C911=0,1,ABS(C911))</f>
        <v/>
      </c>
    </row>
    <row r="912">
      <c r="F912" s="102">
        <f>IF(C912=0,1,ABS(C912))</f>
        <v/>
      </c>
    </row>
  </sheetData>
  <mergeCells count="3">
    <mergeCell ref="Y4:AB4"/>
    <mergeCell ref="AD4:AG4"/>
    <mergeCell ref="Y23:AB23"/>
  </mergeCells>
  <conditionalFormatting sqref="S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39" operator="containsText" dxfId="0" text="gravelly">
      <formula>NOT(ISERROR(SEARCH("gravelly",S1)))</formula>
    </cfRule>
    <cfRule type="containsText" priority="38" operator="containsText" dxfId="7" text="sands">
      <formula>NOT(ISERROR(SEARCH("sands",S1)))</formula>
    </cfRule>
    <cfRule type="containsText" priority="37" operator="containsText" dxfId="6" text="sands mixtures">
      <formula>NOT(ISERROR(SEARCH("sands mixtures",S1)))</formula>
    </cfRule>
    <cfRule type="containsText" priority="36" operator="containsText" dxfId="5" text="gravelly">
      <formula>NOT(ISERROR(SEARCH("gravelly",S1)))</formula>
    </cfRule>
    <cfRule type="containsText" priority="35" operator="containsText" dxfId="0" text="sand mixtures">
      <formula>NOT(ISERROR(SEARCH("sand mixtures",S1)))</formula>
    </cfRule>
    <cfRule type="containsText" priority="34" operator="containsText" dxfId="4" text="Silt mixtures">
      <formula>NOT(ISERROR(SEARCH("Silt mixtures",S1)))</formula>
    </cfRule>
    <cfRule type="containsText" priority="33" operator="containsText" dxfId="3" text="clay">
      <formula>NOT(ISERROR(SEARCH("clay",S1)))</formula>
    </cfRule>
    <cfRule type="containsText" priority="32" operator="containsText" dxfId="2" text="organic">
      <formula>NOT(ISERROR(SEARCH("organic",S1)))</formula>
    </cfRule>
    <cfRule type="containsText" priority="31" operator="containsText" dxfId="1" text="organic">
      <formula>NOT(ISERROR(SEARCH("organic",S1)))</formula>
    </cfRule>
  </conditionalFormatting>
  <conditionalFormatting sqref="U1:U1048576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49" operator="containsText" dxfId="0" text="gravelly">
      <formula>NOT(ISERROR(SEARCH("gravelly",U1)))</formula>
    </cfRule>
    <cfRule type="containsText" priority="48" operator="containsText" dxfId="7" text="sands">
      <formula>NOT(ISERROR(SEARCH("sands",U1)))</formula>
    </cfRule>
    <cfRule type="containsText" priority="47" operator="containsText" dxfId="6" text="sands mixtures">
      <formula>NOT(ISERROR(SEARCH("sands mixtures",U1)))</formula>
    </cfRule>
    <cfRule type="containsText" priority="46" operator="containsText" dxfId="5" text="gravelly">
      <formula>NOT(ISERROR(SEARCH("gravelly",U1)))</formula>
    </cfRule>
    <cfRule type="containsText" priority="45" operator="containsText" dxfId="0" text="sand mixtures">
      <formula>NOT(ISERROR(SEARCH("sand mixtures",U1)))</formula>
    </cfRule>
    <cfRule type="containsText" priority="44" operator="containsText" dxfId="4" text="Silt mixtures">
      <formula>NOT(ISERROR(SEARCH("Silt mixtures",U1)))</formula>
    </cfRule>
    <cfRule type="containsText" priority="43" operator="containsText" dxfId="3" text="clay">
      <formula>NOT(ISERROR(SEARCH("clay",U1)))</formula>
    </cfRule>
    <cfRule type="containsText" priority="42" operator="containsText" dxfId="2" text="organic">
      <formula>NOT(ISERROR(SEARCH("organic",U1)))</formula>
    </cfRule>
    <cfRule type="containsText" priority="41" operator="containsText" dxfId="1" text="organic">
      <formula>NOT(ISERROR(SEARCH("organic",U1)))</formula>
    </cfRule>
  </conditionalFormatting>
  <conditionalFormatting sqref="Y5">
    <cfRule type="containsText" priority="26" operator="containsText" dxfId="5" text="gravelly">
      <formula>NOT(ISERROR(SEARCH("gravelly",Y5)))</formula>
    </cfRule>
    <cfRule type="containsText" priority="22" operator="containsText" dxfId="2" text="organic">
      <formula>NOT(ISERROR(SEARCH("organic",Y5)))</formula>
    </cfRule>
    <cfRule type="containsText" priority="23" operator="containsText" dxfId="3" text="clay">
      <formula>NOT(ISERROR(SEARCH("clay",Y5)))</formula>
    </cfRule>
    <cfRule type="containsText" priority="24" operator="containsText" dxfId="4" text="Silt mixtures">
      <formula>NOT(ISERROR(SEARCH("Silt mixtures",Y5)))</formula>
    </cfRule>
    <cfRule type="containsText" priority="25" operator="containsText" dxfId="0" text="sand mixtures">
      <formula>NOT(ISERROR(SEARCH("sand mixtures",Y5)))</formula>
    </cfRule>
    <cfRule type="containsText" priority="21" operator="containsText" dxfId="1" text="organic">
      <formula>NOT(ISERROR(SEARCH("organic",Y5)))</formula>
    </cfRule>
    <cfRule type="containsText" priority="27" operator="containsText" dxfId="6" text="sands mixtures">
      <formula>NOT(ISERROR(SEARCH("sands mixtures",Y5)))</formula>
    </cfRule>
    <cfRule type="containsText" priority="28" operator="containsText" dxfId="7" text="sands">
      <formula>NOT(ISERROR(SEARCH("sands",Y5)))</formula>
    </cfRule>
    <cfRule type="containsText" priority="29" operator="containsText" dxfId="0" text="gravelly">
      <formula>NOT(ISERROR(SEARCH("gravelly",Y5)))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24">
    <cfRule type="containsText" priority="1" operator="containsText" dxfId="1" text="organic">
      <formula>NOT(ISERROR(SEARCH("organic",Y24)))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9" operator="containsText" dxfId="0" text="gravelly">
      <formula>NOT(ISERROR(SEARCH("gravelly",Y24)))</formula>
    </cfRule>
    <cfRule type="containsText" priority="8" operator="containsText" dxfId="7" text="sands">
      <formula>NOT(ISERROR(SEARCH("sands",Y24)))</formula>
    </cfRule>
    <cfRule type="containsText" priority="7" operator="containsText" dxfId="6" text="sands mixtures">
      <formula>NOT(ISERROR(SEARCH("sands mixtures",Y24)))</formula>
    </cfRule>
    <cfRule type="containsText" priority="6" operator="containsText" dxfId="5" text="gravelly">
      <formula>NOT(ISERROR(SEARCH("gravelly",Y24)))</formula>
    </cfRule>
    <cfRule type="containsText" priority="5" operator="containsText" dxfId="0" text="sand mixtures">
      <formula>NOT(ISERROR(SEARCH("sand mixtures",Y24)))</formula>
    </cfRule>
    <cfRule type="containsText" priority="4" operator="containsText" dxfId="4" text="Silt mixtures">
      <formula>NOT(ISERROR(SEARCH("Silt mixtures",Y24)))</formula>
    </cfRule>
    <cfRule type="containsText" priority="3" operator="containsText" dxfId="3" text="clay">
      <formula>NOT(ISERROR(SEARCH("clay",Y24)))</formula>
    </cfRule>
    <cfRule type="containsText" priority="2" operator="containsText" dxfId="2" text="organic">
      <formula>NOT(ISERROR(SEARCH("organic",Y24)))</formula>
    </cfRule>
  </conditionalFormatting>
  <conditionalFormatting sqref="AD5">
    <cfRule type="containsText" priority="19" operator="containsText" dxfId="0" text="gravelly">
      <formula>NOT(ISERROR(SEARCH("gravelly",AD5)))</formula>
    </cfRule>
    <cfRule type="containsText" priority="18" operator="containsText" dxfId="7" text="sands">
      <formula>NOT(ISERROR(SEARCH("sands",AD5)))</formula>
    </cfRule>
    <cfRule type="containsText" priority="17" operator="containsText" dxfId="6" text="sands mixtures">
      <formula>NOT(ISERROR(SEARCH("sands mixtures",AD5)))</formula>
    </cfRule>
    <cfRule type="containsText" priority="16" operator="containsText" dxfId="5" text="gravelly">
      <formula>NOT(ISERROR(SEARCH("gravelly",AD5)))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priority="14" operator="containsText" dxfId="4" text="Silt mixtures">
      <formula>NOT(ISERROR(SEARCH("Silt mixtures",AD5)))</formula>
    </cfRule>
    <cfRule type="containsText" priority="13" operator="containsText" dxfId="3" text="clay">
      <formula>NOT(ISERROR(SEARCH("clay",AD5)))</formula>
    </cfRule>
    <cfRule type="containsText" priority="12" operator="containsText" dxfId="2" text="organic">
      <formula>NOT(ISERROR(SEARCH("organic",AD5)))</formula>
    </cfRule>
    <cfRule type="containsText" priority="11" operator="containsText" dxfId="1" text="organic">
      <formula>NOT(ISERROR(SEARCH("organic",AD5)))</formula>
    </cfRule>
    <cfRule type="containsText" priority="15" operator="containsText" dxfId="0" text="sand mixtures">
      <formula>NOT(ISERROR(SEARCH("sand mixtures",AD5)))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188"/>
  <sheetViews>
    <sheetView topLeftCell="A7" zoomScale="89" zoomScaleNormal="175" workbookViewId="0">
      <selection activeCell="L38" sqref="L3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101">
        <f>'CPT data &amp; Bearing Capacity'!AG18/'Schmertman''s method (Strip)'!B4</f>
        <v/>
      </c>
      <c r="C1" s="4" t="inlineStr">
        <is>
          <t>z1(st)=</t>
        </is>
      </c>
      <c r="D1" s="100">
        <f>$B$4</f>
        <v/>
      </c>
      <c r="E1" s="4" t="inlineStr">
        <is>
          <t>z2(st)=</t>
        </is>
      </c>
      <c r="F1" s="100">
        <f>4*$B$4</f>
        <v/>
      </c>
      <c r="H1" s="99">
        <f>+$B$3*(D1+$B$2)</f>
        <v/>
      </c>
      <c r="I1" s="4" t="inlineStr">
        <is>
          <t>Iz(m)(st)=</t>
        </is>
      </c>
      <c r="J1" s="100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'CPT data &amp; Bearing Capacity'!AG1</f>
        <v/>
      </c>
    </row>
    <row r="5">
      <c r="B5" s="5" t="n">
        <v>10</v>
      </c>
    </row>
    <row r="6">
      <c r="B6" s="5" t="n">
        <v>50</v>
      </c>
    </row>
    <row r="7">
      <c r="B7" s="99">
        <f>1-0.5*(B11/(B1-B11))</f>
        <v/>
      </c>
    </row>
    <row r="8">
      <c r="B8" s="99">
        <f>1+0.2*LOG(B6/0.1)</f>
        <v/>
      </c>
    </row>
    <row r="9">
      <c r="B9" s="99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 t="inlineStr">
        <is>
          <t>Zm (m)</t>
        </is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IF(C13=0,0,IF(IF(C13&lt;$B$4,0.2+C13/$B$4*($J$1-0.2),1/3*$J$1*(4-C13/$B$4))&lt;0,0,IF(C13&lt;$B$4,0.2+C13/$B$4*($J$1-0.2),1/3*$J$1*(4-C13/$B$4))))</f>
        <v/>
      </c>
      <c r="G13" s="69">
        <f>3.5*E13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IF(C14=0,0,IF(IF(C14&lt;$B$4,0.2+C14/$B$4*($J$1-0.2),1/3*$J$1*(4-C14/$B$4))&lt;0,0,IF(C14&lt;$B$4,0.2+C14/$B$4*($J$1-0.2),1/3*$J$1*(4-C14/$B$4))))</f>
        <v/>
      </c>
      <c r="G14" s="1">
        <f>3.5*E14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IF(C15=0,0,IF(IF(C15&lt;$B$4,0.2+C15/$B$4*($J$1-0.2),1/3*$J$1*(4-C15/$B$4))&lt;0,0,IF(C15&lt;$B$4,0.2+C15/$B$4*($J$1-0.2),1/3*$J$1*(4-C15/$B$4))))</f>
        <v/>
      </c>
      <c r="G15" s="1">
        <f>3.5*E15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IF(C16=0,0,IF(IF(C16&lt;$B$4,0.2+C16/$B$4*($J$1-0.2),1/3*$J$1*(4-C16/$B$4))&lt;0,0,IF(C16&lt;$B$4,0.2+C16/$B$4*($J$1-0.2),1/3*$J$1*(4-C16/$B$4))))</f>
        <v/>
      </c>
      <c r="G16" s="1">
        <f>3.5*E16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IF(C17=0,0,IF(IF(C17&lt;$B$4,0.2+C17/$B$4*($J$1-0.2),1/3*$J$1*(4-C17/$B$4))&lt;0,0,IF(C17&lt;$B$4,0.2+C17/$B$4*($J$1-0.2),1/3*$J$1*(4-C17/$B$4))))</f>
        <v/>
      </c>
      <c r="G17" s="1">
        <f>3.5*E17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IF(C18=0,0,IF(IF(C18&lt;$B$4,0.2+C18/$B$4*($J$1-0.2),1/3*$J$1*(4-C18/$B$4))&lt;0,0,IF(C18&lt;$B$4,0.2+C18/$B$4*($J$1-0.2),1/3*$J$1*(4-C18/$B$4))))</f>
        <v/>
      </c>
      <c r="G18" s="1">
        <f>3.5*E18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IF(C19=0,0,IF(IF(C19&lt;$B$4,0.2+C19/$B$4*($J$1-0.2),1/3*$J$1*(4-C19/$B$4))&lt;0,0,IF(C19&lt;$B$4,0.2+C19/$B$4*($J$1-0.2),1/3*$J$1*(4-C19/$B$4))))</f>
        <v/>
      </c>
      <c r="G19" s="1">
        <f>3.5*E19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IF(C20=0,0,IF(IF(C20&lt;$B$4,0.2+C20/$B$4*($J$1-0.2),1/3*$J$1*(4-C20/$B$4))&lt;0,0,IF(C20&lt;$B$4,0.2+C20/$B$4*($J$1-0.2),1/3*$J$1*(4-C20/$B$4))))</f>
        <v/>
      </c>
      <c r="G20" s="1">
        <f>3.5*E20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IF(C21=0,0,IF(IF(C21&lt;$B$4,0.2+C21/$B$4*($J$1-0.2),1/3*$J$1*(4-C21/$B$4))&lt;0,0,IF(C21&lt;$B$4,0.2+C21/$B$4*($J$1-0.2),1/3*$J$1*(4-C21/$B$4))))</f>
        <v/>
      </c>
      <c r="G21" s="1">
        <f>3.5*E21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IF(C22=0,0,IF(IF(C22&lt;$B$4,0.2+C22/$B$4*($J$1-0.2),1/3*$J$1*(4-C22/$B$4))&lt;0,0,IF(C22&lt;$B$4,0.2+C22/$B$4*($J$1-0.2),1/3*$J$1*(4-C22/$B$4))))</f>
        <v/>
      </c>
      <c r="G22" s="1">
        <f>3.5*E22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IF(C23=0,0,IF(IF(C23&lt;$B$4,0.2+C23/$B$4*($J$1-0.2),1/3*$J$1*(4-C23/$B$4))&lt;0,0,IF(C23&lt;$B$4,0.2+C23/$B$4*($J$1-0.2),1/3*$J$1*(4-C23/$B$4))))</f>
        <v/>
      </c>
      <c r="G23" s="1">
        <f>3.5*E23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IF(C24=0,0,IF(IF(C24&lt;$B$4,0.2+C24/$B$4*($J$1-0.2),1/3*$J$1*(4-C24/$B$4))&lt;0,0,IF(C24&lt;$B$4,0.2+C24/$B$4*($J$1-0.2),1/3*$J$1*(4-C24/$B$4))))</f>
        <v/>
      </c>
      <c r="G24" s="1">
        <f>3.5*E24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IF(C25=0,0,IF(IF(C25&lt;$B$4,0.2+C25/$B$4*($J$1-0.2),1/3*$J$1*(4-C25/$B$4))&lt;0,0,IF(C25&lt;$B$4,0.2+C25/$B$4*($J$1-0.2),1/3*$J$1*(4-C25/$B$4))))</f>
        <v/>
      </c>
      <c r="G25" s="1">
        <f>3.5*E25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IF(C26=0,0,IF(IF(C26&lt;$B$4,0.2+C26/$B$4*($J$1-0.2),1/3*$J$1*(4-C26/$B$4))&lt;0,0,IF(C26&lt;$B$4,0.2+C26/$B$4*($J$1-0.2),1/3*$J$1*(4-C26/$B$4))))</f>
        <v/>
      </c>
      <c r="G26" s="1">
        <f>3.5*E26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IF(C27=0,0,IF(IF(C27&lt;$B$4,0.2+C27/$B$4*($J$1-0.2),1/3*$J$1*(4-C27/$B$4))&lt;0,0,IF(C27&lt;$B$4,0.2+C27/$B$4*($J$1-0.2),1/3*$J$1*(4-C27/$B$4))))</f>
        <v/>
      </c>
      <c r="G27" s="1">
        <f>3.5*E27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IF(C28=0,0,IF(IF(C28&lt;$B$4,0.2+C28/$B$4*($J$1-0.2),1/3*$J$1*(4-C28/$B$4))&lt;0,0,IF(C28&lt;$B$4,0.2+C28/$B$4*($J$1-0.2),1/3*$J$1*(4-C28/$B$4))))</f>
        <v/>
      </c>
      <c r="G28" s="1">
        <f>3.5*E28</f>
        <v/>
      </c>
      <c r="H28" s="9">
        <f>+F28*D28/G28</f>
        <v/>
      </c>
      <c r="I28" s="76">
        <f>+$B$7*$B$8*$B$9*($B$1-$B$11)*H28*1000</f>
        <v/>
      </c>
      <c r="K28" s="7" t="n"/>
    </row>
    <row r="29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IF(C29=0,0,IF(IF(C29&lt;$B$4,0.2+C29/$B$4*($J$1-0.2),1/3*$J$1*(4-C29/$B$4))&lt;0,0,IF(C29&lt;$B$4,0.2+C29/$B$4*($J$1-0.2),1/3*$J$1*(4-C29/$B$4))))</f>
        <v/>
      </c>
      <c r="G29" s="1">
        <f>3.5*E29</f>
        <v/>
      </c>
      <c r="H29" s="9">
        <f>+F29*D29/G29</f>
        <v/>
      </c>
      <c r="I29" s="76">
        <f>+$B$7*$B$8*$B$9*($B$1-$B$11)*H29*1000</f>
        <v/>
      </c>
      <c r="K29" s="7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IF(C30=0,0,IF(IF(C30&lt;$B$4,0.2+C30/$B$4*($J$1-0.2),1/3*$J$1*(4-C30/$B$4))&lt;0,0,IF(C30&lt;$B$4,0.2+C30/$B$4*($J$1-0.2),1/3*$J$1*(4-C30/$B$4))))</f>
        <v/>
      </c>
      <c r="G30" s="1">
        <f>3.5*E30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IF(C31=0,0,IF(IF(C31&lt;$B$4,0.2+C31/$B$4*($J$1-0.2),1/3*$J$1*(4-C31/$B$4))&lt;0,0,IF(C31&lt;$B$4,0.2+C31/$B$4*($J$1-0.2),1/3*$J$1*(4-C31/$B$4))))</f>
        <v/>
      </c>
      <c r="G31" s="1">
        <f>3.5*E31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IF(C32=0,0,IF(IF(C32&lt;$B$4,0.2+C32/$B$4*($J$1-0.2),1/3*$J$1*(4-C32/$B$4))&lt;0,0,IF(C32&lt;$B$4,0.2+C32/$B$4*($J$1-0.2),1/3*$J$1*(4-C32/$B$4))))</f>
        <v/>
      </c>
      <c r="G32" s="1">
        <f>3.5*E32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IF(C33=0,0,IF(IF(C33&lt;$B$4,0.2+C33/$B$4*($J$1-0.2),1/3*$J$1*(4-C33/$B$4))&lt;0,0,IF(C33&lt;$B$4,0.2+C33/$B$4*($J$1-0.2),1/3*$J$1*(4-C33/$B$4))))</f>
        <v/>
      </c>
      <c r="G33" s="1">
        <f>3.5*E33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IF(C34=0,0,IF(IF(C34&lt;$B$4,0.2+C34/$B$4*($J$1-0.2),1/3*$J$1*(4-C34/$B$4))&lt;0,0,IF(C34&lt;$B$4,0.2+C34/$B$4*($J$1-0.2),1/3*$J$1*(4-C34/$B$4))))</f>
        <v/>
      </c>
      <c r="G34" s="1">
        <f>3.5*E34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IF(C35=0,0,IF(IF(C35&lt;$B$4,0.2+C35/$B$4*($J$1-0.2),1/3*$J$1*(4-C35/$B$4))&lt;0,0,IF(C35&lt;$B$4,0.2+C35/$B$4*($J$1-0.2),1/3*$J$1*(4-C35/$B$4))))</f>
        <v/>
      </c>
      <c r="G35" s="1">
        <f>3.5*E35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IF(C36=0,0,IF(IF(C36&lt;$B$4,0.2+C36/$B$4*($J$1-0.2),1/3*$J$1*(4-C36/$B$4))&lt;0,0,IF(C36&lt;$B$4,0.2+C36/$B$4*($J$1-0.2),1/3*$J$1*(4-C36/$B$4))))</f>
        <v/>
      </c>
      <c r="G36" s="1">
        <f>3.5*E36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IF(C37=0,0,IF(IF(C37&lt;$B$4,0.2+C37/$B$4*($J$1-0.2),1/3*$J$1*(4-C37/$B$4))&lt;0,0,IF(C37&lt;$B$4,0.2+C37/$B$4*($J$1-0.2),1/3*$J$1*(4-C37/$B$4))))</f>
        <v/>
      </c>
      <c r="G37" s="1">
        <f>3.5*E37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IF(C38=0,0,IF(IF(C38&lt;$B$4,0.2+C38/$B$4*($J$1-0.2),1/3*$J$1*(4-C38/$B$4))&lt;0,0,IF(C38&lt;$B$4,0.2+C38/$B$4*($J$1-0.2),1/3*$J$1*(4-C38/$B$4))))</f>
        <v/>
      </c>
      <c r="G38" s="1">
        <f>3.5*E38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IF(C39=0,0,IF(IF(C39&lt;$B$4,0.2+C39/$B$4*($J$1-0.2),1/3*$J$1*(4-C39/$B$4))&lt;0,0,IF(C39&lt;$B$4,0.2+C39/$B$4*($J$1-0.2),1/3*$J$1*(4-C39/$B$4))))</f>
        <v/>
      </c>
      <c r="G39" s="1">
        <f>3.5*E39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IF(C40=0,0,IF(IF(C40&lt;$B$4,0.2+C40/$B$4*($J$1-0.2),1/3*$J$1*(4-C40/$B$4))&lt;0,0,IF(C40&lt;$B$4,0.2+C40/$B$4*($J$1-0.2),1/3*$J$1*(4-C40/$B$4))))</f>
        <v/>
      </c>
      <c r="G40" s="1">
        <f>3.5*E40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IF(C41=0,0,IF(IF(C41&lt;$B$4,0.2+C41/$B$4*($J$1-0.2),1/3*$J$1*(4-C41/$B$4))&lt;0,0,IF(C41&lt;$B$4,0.2+C41/$B$4*($J$1-0.2),1/3*$J$1*(4-C41/$B$4))))</f>
        <v/>
      </c>
      <c r="G41" s="1">
        <f>3.5*E41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IF(C42=0,0,IF(IF(C42&lt;$B$4,0.2+C42/$B$4*($J$1-0.2),1/3*$J$1*(4-C42/$B$4))&lt;0,0,IF(C42&lt;$B$4,0.2+C42/$B$4*($J$1-0.2),1/3*$J$1*(4-C42/$B$4))))</f>
        <v/>
      </c>
      <c r="G42" s="1">
        <f>3.5*E42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IF(C43=0,0,IF(IF(C43&lt;$B$4,0.2+C43/$B$4*($J$1-0.2),1/3*$J$1*(4-C43/$B$4))&lt;0,0,IF(C43&lt;$B$4,0.2+C43/$B$4*($J$1-0.2),1/3*$J$1*(4-C43/$B$4))))</f>
        <v/>
      </c>
      <c r="G43" s="1">
        <f>3.5*E43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IF(C44=0,0,IF(IF(C44&lt;$B$4,0.2+C44/$B$4*($J$1-0.2),1/3*$J$1*(4-C44/$B$4))&lt;0,0,IF(C44&lt;$B$4,0.2+C44/$B$4*($J$1-0.2),1/3*$J$1*(4-C44/$B$4))))</f>
        <v/>
      </c>
      <c r="G44" s="1">
        <f>3.5*E44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IF(C45=0,0,IF(IF(C45&lt;$B$4,0.2+C45/$B$4*($J$1-0.2),1/3*$J$1*(4-C45/$B$4))&lt;0,0,IF(C45&lt;$B$4,0.2+C45/$B$4*($J$1-0.2),1/3*$J$1*(4-C45/$B$4))))</f>
        <v/>
      </c>
      <c r="G45" s="1">
        <f>3.5*E45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IF(C46=0,0,IF(IF(C46&lt;$B$4,0.2+C46/$B$4*($J$1-0.2),1/3*$J$1*(4-C46/$B$4))&lt;0,0,IF(C46&lt;$B$4,0.2+C46/$B$4*($J$1-0.2),1/3*$J$1*(4-C46/$B$4))))</f>
        <v/>
      </c>
      <c r="G46" s="1">
        <f>3.5*E46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IF(C47=0,0,IF(IF(C47&lt;$B$4,0.2+C47/$B$4*($J$1-0.2),1/3*$J$1*(4-C47/$B$4))&lt;0,0,IF(C47&lt;$B$4,0.2+C47/$B$4*($J$1-0.2),1/3*$J$1*(4-C47/$B$4))))</f>
        <v/>
      </c>
      <c r="G47" s="1">
        <f>3.5*E47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IF(C48=0,0,IF(IF(C48&lt;$B$4,0.2+C48/$B$4*($J$1-0.2),1/3*$J$1*(4-C48/$B$4))&lt;0,0,IF(C48&lt;$B$4,0.2+C48/$B$4*($J$1-0.2),1/3*$J$1*(4-C48/$B$4))))</f>
        <v/>
      </c>
      <c r="G48" s="1">
        <f>3.5*E48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IF(C49=0,0,IF(IF(C49&lt;$B$4,0.2+C49/$B$4*($J$1-0.2),1/3*$J$1*(4-C49/$B$4))&lt;0,0,IF(C49&lt;$B$4,0.2+C49/$B$4*($J$1-0.2),1/3*$J$1*(4-C49/$B$4))))</f>
        <v/>
      </c>
      <c r="G49" s="1">
        <f>3.5*E49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IF(C50=0,0,IF(IF(C50&lt;$B$4,0.2+C50/$B$4*($J$1-0.2),1/3*$J$1*(4-C50/$B$4))&lt;0,0,IF(C50&lt;$B$4,0.2+C50/$B$4*($J$1-0.2),1/3*$J$1*(4-C50/$B$4))))</f>
        <v/>
      </c>
      <c r="G50" s="1">
        <f>3.5*E50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IF(C51=0,0,IF(IF(C51&lt;$B$4,0.2+C51/$B$4*($J$1-0.2),1/3*$J$1*(4-C51/$B$4))&lt;0,0,IF(C51&lt;$B$4,0.2+C51/$B$4*($J$1-0.2),1/3*$J$1*(4-C51/$B$4))))</f>
        <v/>
      </c>
      <c r="G51" s="1">
        <f>3.5*E51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IF(C52=0,0,IF(IF(C52&lt;$B$4,0.2+C52/$B$4*($J$1-0.2),1/3*$J$1*(4-C52/$B$4))&lt;0,0,IF(C52&lt;$B$4,0.2+C52/$B$4*($J$1-0.2),1/3*$J$1*(4-C52/$B$4))))</f>
        <v/>
      </c>
      <c r="G52" s="1">
        <f>3.5*E52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IF(C53=0,0,IF(IF(C53&lt;$B$4,0.2+C53/$B$4*($J$1-0.2),1/3*$J$1*(4-C53/$B$4))&lt;0,0,IF(C53&lt;$B$4,0.2+C53/$B$4*($J$1-0.2),1/3*$J$1*(4-C53/$B$4))))</f>
        <v/>
      </c>
      <c r="G53" s="1">
        <f>3.5*E53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IF(C54=0,0,IF(IF(C54&lt;$B$4,0.2+C54/$B$4*($J$1-0.2),1/3*$J$1*(4-C54/$B$4))&lt;0,0,IF(C54&lt;$B$4,0.2+C54/$B$4*($J$1-0.2),1/3*$J$1*(4-C54/$B$4))))</f>
        <v/>
      </c>
      <c r="G54" s="1">
        <f>3.5*E54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IF(C55=0,0,IF(IF(C55&lt;$B$4,0.2+C55/$B$4*($J$1-0.2),1/3*$J$1*(4-C55/$B$4))&lt;0,0,IF(C55&lt;$B$4,0.2+C55/$B$4*($J$1-0.2),1/3*$J$1*(4-C55/$B$4))))</f>
        <v/>
      </c>
      <c r="G55" s="1">
        <f>3.5*E55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IF(C56=0,0,IF(IF(C56&lt;$B$4,0.2+C56/$B$4*($J$1-0.2),1/3*$J$1*(4-C56/$B$4))&lt;0,0,IF(C56&lt;$B$4,0.2+C56/$B$4*($J$1-0.2),1/3*$J$1*(4-C56/$B$4))))</f>
        <v/>
      </c>
      <c r="G56" s="1">
        <f>3.5*E56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IF(C57=0,0,IF(IF(C57&lt;$B$4,0.2+C57/$B$4*($J$1-0.2),1/3*$J$1*(4-C57/$B$4))&lt;0,0,IF(C57&lt;$B$4,0.2+C57/$B$4*($J$1-0.2),1/3*$J$1*(4-C57/$B$4))))</f>
        <v/>
      </c>
      <c r="G57" s="1">
        <f>3.5*E57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IF(C58=0,0,IF(IF(C58&lt;$B$4,0.2+C58/$B$4*($J$1-0.2),1/3*$J$1*(4-C58/$B$4))&lt;0,0,IF(C58&lt;$B$4,0.2+C58/$B$4*($J$1-0.2),1/3*$J$1*(4-C58/$B$4))))</f>
        <v/>
      </c>
      <c r="G58" s="1">
        <f>3.5*E58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IF(C59=0,0,IF(IF(C59&lt;$B$4,0.2+C59/$B$4*($J$1-0.2),1/3*$J$1*(4-C59/$B$4))&lt;0,0,IF(C59&lt;$B$4,0.2+C59/$B$4*($J$1-0.2),1/3*$J$1*(4-C59/$B$4))))</f>
        <v/>
      </c>
      <c r="G59" s="1">
        <f>3.5*E59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IF(C60=0,0,IF(IF(C60&lt;$B$4,0.2+C60/$B$4*($J$1-0.2),1/3*$J$1*(4-C60/$B$4))&lt;0,0,IF(C60&lt;$B$4,0.2+C60/$B$4*($J$1-0.2),1/3*$J$1*(4-C60/$B$4))))</f>
        <v/>
      </c>
      <c r="G60" s="1">
        <f>3.5*E60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IF(C61=0,0,IF(IF(C61&lt;$B$4,0.2+C61/$B$4*($J$1-0.2),1/3*$J$1*(4-C61/$B$4))&lt;0,0,IF(C61&lt;$B$4,0.2+C61/$B$4*($J$1-0.2),1/3*$J$1*(4-C61/$B$4))))</f>
        <v/>
      </c>
      <c r="G61" s="1">
        <f>3.5*E61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IF(C62=0,0,IF(IF(C62&lt;$B$4,0.2+C62/$B$4*($J$1-0.2),1/3*$J$1*(4-C62/$B$4))&lt;0,0,IF(C62&lt;$B$4,0.2+C62/$B$4*($J$1-0.2),1/3*$J$1*(4-C62/$B$4))))</f>
        <v/>
      </c>
      <c r="G62" s="1">
        <f>3.5*E62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IF(C63=0,0,IF(IF(C63&lt;$B$4,0.2+C63/$B$4*($J$1-0.2),1/3*$J$1*(4-C63/$B$4))&lt;0,0,IF(C63&lt;$B$4,0.2+C63/$B$4*($J$1-0.2),1/3*$J$1*(4-C63/$B$4))))</f>
        <v/>
      </c>
      <c r="G63" s="1">
        <f>3.5*E63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IF(C64=0,0,IF(IF(C64&lt;$B$4,0.2+C64/$B$4*($J$1-0.2),1/3*$J$1*(4-C64/$B$4))&lt;0,0,IF(C64&lt;$B$4,0.2+C64/$B$4*($J$1-0.2),1/3*$J$1*(4-C64/$B$4))))</f>
        <v/>
      </c>
      <c r="G64" s="1">
        <f>3.5*E64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IF(C65=0,0,IF(IF(C65&lt;$B$4,0.2+C65/$B$4*($J$1-0.2),1/3*$J$1*(4-C65/$B$4))&lt;0,0,IF(C65&lt;$B$4,0.2+C65/$B$4*($J$1-0.2),1/3*$J$1*(4-C65/$B$4))))</f>
        <v/>
      </c>
      <c r="G65" s="1">
        <f>3.5*E65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IF(C66=0,0,IF(IF(C66&lt;$B$4,0.2+C66/$B$4*($J$1-0.2),1/3*$J$1*(4-C66/$B$4))&lt;0,0,IF(C66&lt;$B$4,0.2+C66/$B$4*($J$1-0.2),1/3*$J$1*(4-C66/$B$4))))</f>
        <v/>
      </c>
      <c r="G66" s="1">
        <f>3.5*E66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IF(C67=0,0,IF(IF(C67&lt;$B$4,0.2+C67/$B$4*($J$1-0.2),1/3*$J$1*(4-C67/$B$4))&lt;0,0,IF(C67&lt;$B$4,0.2+C67/$B$4*($J$1-0.2),1/3*$J$1*(4-C67/$B$4))))</f>
        <v/>
      </c>
      <c r="G67" s="1">
        <f>3.5*E67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IF(C68=0,0,IF(IF(C68&lt;$B$4,0.2+C68/$B$4*($J$1-0.2),1/3*$J$1*(4-C68/$B$4))&lt;0,0,IF(C68&lt;$B$4,0.2+C68/$B$4*($J$1-0.2),1/3*$J$1*(4-C68/$B$4))))</f>
        <v/>
      </c>
      <c r="G68" s="1">
        <f>3.5*E68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IF(C69=0,0,IF(IF(C69&lt;$B$4,0.2+C69/$B$4*($J$1-0.2),1/3*$J$1*(4-C69/$B$4))&lt;0,0,IF(C69&lt;$B$4,0.2+C69/$B$4*($J$1-0.2),1/3*$J$1*(4-C69/$B$4))))</f>
        <v/>
      </c>
      <c r="G69" s="1">
        <f>3.5*E69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IF(C70=0,0,IF(IF(C70&lt;$B$4,0.2+C70/$B$4*($J$1-0.2),1/3*$J$1*(4-C70/$B$4))&lt;0,0,IF(C70&lt;$B$4,0.2+C70/$B$4*($J$1-0.2),1/3*$J$1*(4-C70/$B$4))))</f>
        <v/>
      </c>
      <c r="G70" s="1">
        <f>3.5*E70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IF(C71=0,0,IF(IF(C71&lt;$B$4,0.2+C71/$B$4*($J$1-0.2),1/3*$J$1*(4-C71/$B$4))&lt;0,0,IF(C71&lt;$B$4,0.2+C71/$B$4*($J$1-0.2),1/3*$J$1*(4-C71/$B$4))))</f>
        <v/>
      </c>
      <c r="G71" s="1">
        <f>3.5*E71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IF(C72=0,0,IF(IF(C72&lt;$B$4,0.2+C72/$B$4*($J$1-0.2),1/3*$J$1*(4-C72/$B$4))&lt;0,0,IF(C72&lt;$B$4,0.2+C72/$B$4*($J$1-0.2),1/3*$J$1*(4-C72/$B$4))))</f>
        <v/>
      </c>
      <c r="G72" s="1">
        <f>3.5*E72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IF(C73=0,0,IF(IF(C73&lt;$B$4,0.2+C73/$B$4*($J$1-0.2),1/3*$J$1*(4-C73/$B$4))&lt;0,0,IF(C73&lt;$B$4,0.2+C73/$B$4*($J$1-0.2),1/3*$J$1*(4-C73/$B$4))))</f>
        <v/>
      </c>
      <c r="G73" s="1">
        <f>3.5*E73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IF(C74=0,0,IF(IF(C74&lt;$B$4,0.2+C74/$B$4*($J$1-0.2),1/3*$J$1*(4-C74/$B$4))&lt;0,0,IF(C74&lt;$B$4,0.2+C74/$B$4*($J$1-0.2),1/3*$J$1*(4-C74/$B$4))))</f>
        <v/>
      </c>
      <c r="G74" s="1">
        <f>3.5*E74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IF(C75=0,0,IF(IF(C75&lt;$B$4,0.2+C75/$B$4*($J$1-0.2),1/3*$J$1*(4-C75/$B$4))&lt;0,0,IF(C75&lt;$B$4,0.2+C75/$B$4*($J$1-0.2),1/3*$J$1*(4-C75/$B$4))))</f>
        <v/>
      </c>
      <c r="G75" s="1">
        <f>3.5*E75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IF(C76=0,0,IF(IF(C76&lt;$B$4,0.2+C76/$B$4*($J$1-0.2),1/3*$J$1*(4-C76/$B$4))&lt;0,0,IF(C76&lt;$B$4,0.2+C76/$B$4*($J$1-0.2),1/3*$J$1*(4-C76/$B$4))))</f>
        <v/>
      </c>
      <c r="G76" s="1">
        <f>3.5*E76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IF(C77=0,0,IF(IF(C77&lt;$B$4,0.2+C77/$B$4*($J$1-0.2),1/3*$J$1*(4-C77/$B$4))&lt;0,0,IF(C77&lt;$B$4,0.2+C77/$B$4*($J$1-0.2),1/3*$J$1*(4-C77/$B$4))))</f>
        <v/>
      </c>
      <c r="G77" s="1">
        <f>3.5*E77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IF(C78=0,0,IF(IF(C78&lt;$B$4,0.2+C78/$B$4*($J$1-0.2),1/3*$J$1*(4-C78/$B$4))&lt;0,0,IF(C78&lt;$B$4,0.2+C78/$B$4*($J$1-0.2),1/3*$J$1*(4-C78/$B$4))))</f>
        <v/>
      </c>
      <c r="G78" s="1">
        <f>3.5*E78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IF(C79=0,0,IF(IF(C79&lt;$B$4,0.2+C79/$B$4*($J$1-0.2),1/3*$J$1*(4-C79/$B$4))&lt;0,0,IF(C79&lt;$B$4,0.2+C79/$B$4*($J$1-0.2),1/3*$J$1*(4-C79/$B$4))))</f>
        <v/>
      </c>
      <c r="G79" s="1">
        <f>3.5*E79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IF(C80=0,0,IF(IF(C80&lt;$B$4,0.2+C80/$B$4*($J$1-0.2),1/3*$J$1*(4-C80/$B$4))&lt;0,0,IF(C80&lt;$B$4,0.2+C80/$B$4*($J$1-0.2),1/3*$J$1*(4-C80/$B$4))))</f>
        <v/>
      </c>
      <c r="G80" s="1">
        <f>3.5*E80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IF(C81=0,0,IF(IF(C81&lt;$B$4,0.2+C81/$B$4*($J$1-0.2),1/3*$J$1*(4-C81/$B$4))&lt;0,0,IF(C81&lt;$B$4,0.2+C81/$B$4*($J$1-0.2),1/3*$J$1*(4-C81/$B$4))))</f>
        <v/>
      </c>
      <c r="G81" s="1">
        <f>3.5*E81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IF(C82=0,0,IF(IF(C82&lt;$B$4,0.2+C82/$B$4*($J$1-0.2),1/3*$J$1*(4-C82/$B$4))&lt;0,0,IF(C82&lt;$B$4,0.2+C82/$B$4*($J$1-0.2),1/3*$J$1*(4-C82/$B$4))))</f>
        <v/>
      </c>
      <c r="G82" s="1">
        <f>3.5*E82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IF(C83=0,0,IF(IF(C83&lt;$B$4,0.2+C83/$B$4*($J$1-0.2),1/3*$J$1*(4-C83/$B$4))&lt;0,0,IF(C83&lt;$B$4,0.2+C83/$B$4*($J$1-0.2),1/3*$J$1*(4-C83/$B$4))))</f>
        <v/>
      </c>
      <c r="G83" s="1">
        <f>3.5*E83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IF(C84=0,0,IF(IF(C84&lt;$B$4,0.2+C84/$B$4*($J$1-0.2),1/3*$J$1*(4-C84/$B$4))&lt;0,0,IF(C84&lt;$B$4,0.2+C84/$B$4*($J$1-0.2),1/3*$J$1*(4-C84/$B$4))))</f>
        <v/>
      </c>
      <c r="G84" s="1">
        <f>3.5*E84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IF(C85=0,0,IF(IF(C85&lt;$B$4,0.2+C85/$B$4*($J$1-0.2),1/3*$J$1*(4-C85/$B$4))&lt;0,0,IF(C85&lt;$B$4,0.2+C85/$B$4*($J$1-0.2),1/3*$J$1*(4-C85/$B$4))))</f>
        <v/>
      </c>
      <c r="G85" s="1">
        <f>3.5*E85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IF(C86=0,0,IF(IF(C86&lt;$B$4,0.2+C86/$B$4*($J$1-0.2),1/3*$J$1*(4-C86/$B$4))&lt;0,0,IF(C86&lt;$B$4,0.2+C86/$B$4*($J$1-0.2),1/3*$J$1*(4-C86/$B$4))))</f>
        <v/>
      </c>
      <c r="G86" s="1">
        <f>3.5*E86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IF(C87=0,0,IF(IF(C87&lt;$B$4,0.2+C87/$B$4*($J$1-0.2),1/3*$J$1*(4-C87/$B$4))&lt;0,0,IF(C87&lt;$B$4,0.2+C87/$B$4*($J$1-0.2),1/3*$J$1*(4-C87/$B$4))))</f>
        <v/>
      </c>
      <c r="G87" s="1">
        <f>3.5*E87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IF(C88=0,0,IF(IF(C88&lt;$B$4,0.2+C88/$B$4*($J$1-0.2),1/3*$J$1*(4-C88/$B$4))&lt;0,0,IF(C88&lt;$B$4,0.2+C88/$B$4*($J$1-0.2),1/3*$J$1*(4-C88/$B$4))))</f>
        <v/>
      </c>
      <c r="G88" s="1">
        <f>3.5*E88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IF(C89=0,0,IF(IF(C89&lt;$B$4,0.2+C89/$B$4*($J$1-0.2),1/3*$J$1*(4-C89/$B$4))&lt;0,0,IF(C89&lt;$B$4,0.2+C89/$B$4*($J$1-0.2),1/3*$J$1*(4-C89/$B$4))))</f>
        <v/>
      </c>
      <c r="G89" s="1">
        <f>3.5*E89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IF(C90=0,0,IF(IF(C90&lt;$B$4,0.2+C90/$B$4*($J$1-0.2),1/3*$J$1*(4-C90/$B$4))&lt;0,0,IF(C90&lt;$B$4,0.2+C90/$B$4*($J$1-0.2),1/3*$J$1*(4-C90/$B$4))))</f>
        <v/>
      </c>
      <c r="G90" s="1">
        <f>3.5*E90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IF(C91=0,0,IF(IF(C91&lt;$B$4,0.2+C91/$B$4*($J$1-0.2),1/3*$J$1*(4-C91/$B$4))&lt;0,0,IF(C91&lt;$B$4,0.2+C91/$B$4*($J$1-0.2),1/3*$J$1*(4-C91/$B$4))))</f>
        <v/>
      </c>
      <c r="G91" s="1">
        <f>3.5*E91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IF(C92=0,0,IF(IF(C92&lt;$B$4,0.2+C92/$B$4*($J$1-0.2),1/3*$J$1*(4-C92/$B$4))&lt;0,0,IF(C92&lt;$B$4,0.2+C92/$B$4*($J$1-0.2),1/3*$J$1*(4-C92/$B$4))))</f>
        <v/>
      </c>
      <c r="G92" s="1">
        <f>3.5*E92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IF(C93=0,0,IF(IF(C93&lt;$B$4,0.2+C93/$B$4*($J$1-0.2),1/3*$J$1*(4-C93/$B$4))&lt;0,0,IF(C93&lt;$B$4,0.2+C93/$B$4*($J$1-0.2),1/3*$J$1*(4-C93/$B$4))))</f>
        <v/>
      </c>
      <c r="G93" s="1">
        <f>3.5*E93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IF(C94=0,0,IF(IF(C94&lt;$B$4,0.2+C94/$B$4*($J$1-0.2),1/3*$J$1*(4-C94/$B$4))&lt;0,0,IF(C94&lt;$B$4,0.2+C94/$B$4*($J$1-0.2),1/3*$J$1*(4-C94/$B$4))))</f>
        <v/>
      </c>
      <c r="G94" s="1">
        <f>3.5*E94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IF(C95=0,0,IF(IF(C95&lt;$B$4,0.2+C95/$B$4*($J$1-0.2),1/3*$J$1*(4-C95/$B$4))&lt;0,0,IF(C95&lt;$B$4,0.2+C95/$B$4*($J$1-0.2),1/3*$J$1*(4-C95/$B$4))))</f>
        <v/>
      </c>
      <c r="G95" s="1">
        <f>3.5*E95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IF(C96=0,0,IF(IF(C96&lt;$B$4,0.2+C96/$B$4*($J$1-0.2),1/3*$J$1*(4-C96/$B$4))&lt;0,0,IF(C96&lt;$B$4,0.2+C96/$B$4*($J$1-0.2),1/3*$J$1*(4-C96/$B$4))))</f>
        <v/>
      </c>
      <c r="G96" s="1">
        <f>3.5*E96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IF(C97=0,0,IF(IF(C97&lt;$B$4,0.2+C97/$B$4*($J$1-0.2),1/3*$J$1*(4-C97/$B$4))&lt;0,0,IF(C97&lt;$B$4,0.2+C97/$B$4*($J$1-0.2),1/3*$J$1*(4-C97/$B$4))))</f>
        <v/>
      </c>
      <c r="G97" s="1">
        <f>3.5*E97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IF(C98=0,0,IF(IF(C98&lt;$B$4,0.2+C98/$B$4*($J$1-0.2),1/3*$J$1*(4-C98/$B$4))&lt;0,0,IF(C98&lt;$B$4,0.2+C98/$B$4*($J$1-0.2),1/3*$J$1*(4-C98/$B$4))))</f>
        <v/>
      </c>
      <c r="G98" s="1">
        <f>3.5*E98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IF(C99=0,0,IF(IF(C99&lt;$B$4,0.2+C99/$B$4*($J$1-0.2),1/3*$J$1*(4-C99/$B$4))&lt;0,0,IF(C99&lt;$B$4,0.2+C99/$B$4*($J$1-0.2),1/3*$J$1*(4-C99/$B$4))))</f>
        <v/>
      </c>
      <c r="G99" s="1">
        <f>3.5*E99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IF(C100=0,0,IF(IF(C100&lt;$B$4,0.2+C100/$B$4*($J$1-0.2),1/3*$J$1*(4-C100/$B$4))&lt;0,0,IF(C100&lt;$B$4,0.2+C100/$B$4*($J$1-0.2),1/3*$J$1*(4-C100/$B$4))))</f>
        <v/>
      </c>
      <c r="G100" s="1">
        <f>3.5*E100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IF(C101=0,0,IF(IF(C101&lt;$B$4,0.2+C101/$B$4*($J$1-0.2),1/3*$J$1*(4-C101/$B$4))&lt;0,0,IF(C101&lt;$B$4,0.2+C101/$B$4*($J$1-0.2),1/3*$J$1*(4-C101/$B$4))))</f>
        <v/>
      </c>
      <c r="G101" s="1">
        <f>3.5*E101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IF(C102=0,0,IF(IF(C102&lt;$B$4,0.2+C102/$B$4*($J$1-0.2),1/3*$J$1*(4-C102/$B$4))&lt;0,0,IF(C102&lt;$B$4,0.2+C102/$B$4*($J$1-0.2),1/3*$J$1*(4-C102/$B$4))))</f>
        <v/>
      </c>
      <c r="G102" s="1">
        <f>3.5*E102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IF(C103=0,0,IF(IF(C103&lt;$B$4,0.2+C103/$B$4*($J$1-0.2),1/3*$J$1*(4-C103/$B$4))&lt;0,0,IF(C103&lt;$B$4,0.2+C103/$B$4*($J$1-0.2),1/3*$J$1*(4-C103/$B$4))))</f>
        <v/>
      </c>
      <c r="G103" s="1">
        <f>3.5*E103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IF(C104=0,0,IF(IF(C104&lt;$B$4,0.2+C104/$B$4*($J$1-0.2),1/3*$J$1*(4-C104/$B$4))&lt;0,0,IF(C104&lt;$B$4,0.2+C104/$B$4*($J$1-0.2),1/3*$J$1*(4-C104/$B$4))))</f>
        <v/>
      </c>
      <c r="G104" s="1">
        <f>3.5*E104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IF(C105=0,0,IF(IF(C105&lt;$B$4,0.2+C105/$B$4*($J$1-0.2),1/3*$J$1*(4-C105/$B$4))&lt;0,0,IF(C105&lt;$B$4,0.2+C105/$B$4*($J$1-0.2),1/3*$J$1*(4-C105/$B$4))))</f>
        <v/>
      </c>
      <c r="G105" s="1">
        <f>3.5*E105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IF(C106=0,0,IF(IF(C106&lt;$B$4,0.2+C106/$B$4*($J$1-0.2),1/3*$J$1*(4-C106/$B$4))&lt;0,0,IF(C106&lt;$B$4,0.2+C106/$B$4*($J$1-0.2),1/3*$J$1*(4-C106/$B$4))))</f>
        <v/>
      </c>
      <c r="G106" s="1">
        <f>3.5*E106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IF(C107=0,0,IF(IF(C107&lt;$B$4,0.2+C107/$B$4*($J$1-0.2),1/3*$J$1*(4-C107/$B$4))&lt;0,0,IF(C107&lt;$B$4,0.2+C107/$B$4*($J$1-0.2),1/3*$J$1*(4-C107/$B$4))))</f>
        <v/>
      </c>
      <c r="G107" s="1">
        <f>3.5*E107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IF(C108=0,0,IF(IF(C108&lt;$B$4,0.2+C108/$B$4*($J$1-0.2),1/3*$J$1*(4-C108/$B$4))&lt;0,0,IF(C108&lt;$B$4,0.2+C108/$B$4*($J$1-0.2),1/3*$J$1*(4-C108/$B$4))))</f>
        <v/>
      </c>
      <c r="G108" s="1">
        <f>3.5*E108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IF(C109=0,0,IF(IF(C109&lt;$B$4,0.2+C109/$B$4*($J$1-0.2),1/3*$J$1*(4-C109/$B$4))&lt;0,0,IF(C109&lt;$B$4,0.2+C109/$B$4*($J$1-0.2),1/3*$J$1*(4-C109/$B$4))))</f>
        <v/>
      </c>
      <c r="G109" s="1">
        <f>3.5*E109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IF(C110=0,0,IF(IF(C110&lt;$B$4,0.2+C110/$B$4*($J$1-0.2),1/3*$J$1*(4-C110/$B$4))&lt;0,0,IF(C110&lt;$B$4,0.2+C110/$B$4*($J$1-0.2),1/3*$J$1*(4-C110/$B$4))))</f>
        <v/>
      </c>
      <c r="G110" s="1">
        <f>3.5*E110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IF(C111=0,0,IF(IF(C111&lt;$B$4,0.2+C111/$B$4*($J$1-0.2),1/3*$J$1*(4-C111/$B$4))&lt;0,0,IF(C111&lt;$B$4,0.2+C111/$B$4*($J$1-0.2),1/3*$J$1*(4-C111/$B$4))))</f>
        <v/>
      </c>
      <c r="G111" s="1">
        <f>3.5*E111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IF(C112=0,0,IF(IF(C112&lt;$B$4,0.2+C112/$B$4*($J$1-0.2),1/3*$J$1*(4-C112/$B$4))&lt;0,0,IF(C112&lt;$B$4,0.2+C112/$B$4*($J$1-0.2),1/3*$J$1*(4-C112/$B$4))))</f>
        <v/>
      </c>
      <c r="G112" s="1">
        <f>3.5*E112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IF(C113=0,0,IF(IF(C113&lt;$B$4,0.2+C113/$B$4*($J$1-0.2),1/3*$J$1*(4-C113/$B$4))&lt;0,0,IF(C113&lt;$B$4,0.2+C113/$B$4*($J$1-0.2),1/3*$J$1*(4-C113/$B$4))))</f>
        <v/>
      </c>
      <c r="G113" s="1">
        <f>3.5*E113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IF(C114=0,0,IF(IF(C114&lt;$B$4,0.2+C114/$B$4*($J$1-0.2),1/3*$J$1*(4-C114/$B$4))&lt;0,0,IF(C114&lt;$B$4,0.2+C114/$B$4*($J$1-0.2),1/3*$J$1*(4-C114/$B$4))))</f>
        <v/>
      </c>
      <c r="G114" s="1">
        <f>3.5*E114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IF(C115=0,0,IF(IF(C115&lt;$B$4,0.2+C115/$B$4*($J$1-0.2),1/3*$J$1*(4-C115/$B$4))&lt;0,0,IF(C115&lt;$B$4,0.2+C115/$B$4*($J$1-0.2),1/3*$J$1*(4-C115/$B$4))))</f>
        <v/>
      </c>
      <c r="G115" s="1">
        <f>3.5*E115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IF(C116=0,0,IF(IF(C116&lt;$B$4,0.2+C116/$B$4*($J$1-0.2),1/3*$J$1*(4-C116/$B$4))&lt;0,0,IF(C116&lt;$B$4,0.2+C116/$B$4*($J$1-0.2),1/3*$J$1*(4-C116/$B$4))))</f>
        <v/>
      </c>
      <c r="G116" s="1">
        <f>3.5*E116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IF(C117=0,0,IF(IF(C117&lt;$B$4,0.2+C117/$B$4*($J$1-0.2),1/3*$J$1*(4-C117/$B$4))&lt;0,0,IF(C117&lt;$B$4,0.2+C117/$B$4*($J$1-0.2),1/3*$J$1*(4-C117/$B$4))))</f>
        <v/>
      </c>
      <c r="G117" s="1">
        <f>3.5*E117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IF(C118=0,0,IF(IF(C118&lt;$B$4,0.2+C118/$B$4*($J$1-0.2),1/3*$J$1*(4-C118/$B$4))&lt;0,0,IF(C118&lt;$B$4,0.2+C118/$B$4*($J$1-0.2),1/3*$J$1*(4-C118/$B$4))))</f>
        <v/>
      </c>
      <c r="G118" s="1">
        <f>3.5*E118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IF(C119=0,0,IF(IF(C119&lt;$B$4,0.2+C119/$B$4*($J$1-0.2),1/3*$J$1*(4-C119/$B$4))&lt;0,0,IF(C119&lt;$B$4,0.2+C119/$B$4*($J$1-0.2),1/3*$J$1*(4-C119/$B$4))))</f>
        <v/>
      </c>
      <c r="G119" s="1">
        <f>3.5*E119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IF(C120=0,0,IF(IF(C120&lt;$B$4,0.2+C120/$B$4*($J$1-0.2),1/3*$J$1*(4-C120/$B$4))&lt;0,0,IF(C120&lt;$B$4,0.2+C120/$B$4*($J$1-0.2),1/3*$J$1*(4-C120/$B$4))))</f>
        <v/>
      </c>
      <c r="G120" s="1">
        <f>3.5*E120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IF(C121=0,0,IF(IF(C121&lt;$B$4,0.2+C121/$B$4*($J$1-0.2),1/3*$J$1*(4-C121/$B$4))&lt;0,0,IF(C121&lt;$B$4,0.2+C121/$B$4*($J$1-0.2),1/3*$J$1*(4-C121/$B$4))))</f>
        <v/>
      </c>
      <c r="G121" s="1">
        <f>3.5*E121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IF(C122=0,0,IF(IF(C122&lt;$B$4,0.2+C122/$B$4*($J$1-0.2),1/3*$J$1*(4-C122/$B$4))&lt;0,0,IF(C122&lt;$B$4,0.2+C122/$B$4*($J$1-0.2),1/3*$J$1*(4-C122/$B$4))))</f>
        <v/>
      </c>
      <c r="G122" s="1">
        <f>3.5*E122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IF(C123=0,0,IF(IF(C123&lt;$B$4,0.2+C123/$B$4*($J$1-0.2),1/3*$J$1*(4-C123/$B$4))&lt;0,0,IF(C123&lt;$B$4,0.2+C123/$B$4*($J$1-0.2),1/3*$J$1*(4-C123/$B$4))))</f>
        <v/>
      </c>
      <c r="G123" s="1">
        <f>3.5*E123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IF(C124=0,0,IF(IF(C124&lt;$B$4,0.2+C124/$B$4*($J$1-0.2),1/3*$J$1*(4-C124/$B$4))&lt;0,0,IF(C124&lt;$B$4,0.2+C124/$B$4*($J$1-0.2),1/3*$J$1*(4-C124/$B$4))))</f>
        <v/>
      </c>
      <c r="G124" s="1">
        <f>3.5*E124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IF(C125=0,0,IF(IF(C125&lt;$B$4,0.2+C125/$B$4*($J$1-0.2),1/3*$J$1*(4-C125/$B$4))&lt;0,0,IF(C125&lt;$B$4,0.2+C125/$B$4*($J$1-0.2),1/3*$J$1*(4-C125/$B$4))))</f>
        <v/>
      </c>
      <c r="G125" s="1">
        <f>3.5*E125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IF(C126=0,0,IF(IF(C126&lt;$B$4,0.2+C126/$B$4*($J$1-0.2),1/3*$J$1*(4-C126/$B$4))&lt;0,0,IF(C126&lt;$B$4,0.2+C126/$B$4*($J$1-0.2),1/3*$J$1*(4-C126/$B$4))))</f>
        <v/>
      </c>
      <c r="G126" s="1">
        <f>3.5*E126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IF(C127=0,0,IF(IF(C127&lt;$B$4,0.2+C127/$B$4*($J$1-0.2),1/3*$J$1*(4-C127/$B$4))&lt;0,0,IF(C127&lt;$B$4,0.2+C127/$B$4*($J$1-0.2),1/3*$J$1*(4-C127/$B$4))))</f>
        <v/>
      </c>
      <c r="G127" s="1">
        <f>3.5*E127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IF(C128=0,0,IF(IF(C128&lt;$B$4,0.2+C128/$B$4*($J$1-0.2),1/3*$J$1*(4-C128/$B$4))&lt;0,0,IF(C128&lt;$B$4,0.2+C128/$B$4*($J$1-0.2),1/3*$J$1*(4-C128/$B$4))))</f>
        <v/>
      </c>
      <c r="G128" s="1">
        <f>3.5*E128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IF(C129=0,0,IF(IF(C129&lt;$B$4,0.2+C129/$B$4*($J$1-0.2),1/3*$J$1*(4-C129/$B$4))&lt;0,0,IF(C129&lt;$B$4,0.2+C129/$B$4*($J$1-0.2),1/3*$J$1*(4-C129/$B$4))))</f>
        <v/>
      </c>
      <c r="G129" s="1">
        <f>3.5*E129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IF(C130=0,0,IF(IF(C130&lt;$B$4,0.2+C130/$B$4*($J$1-0.2),1/3*$J$1*(4-C130/$B$4))&lt;0,0,IF(C130&lt;$B$4,0.2+C130/$B$4*($J$1-0.2),1/3*$J$1*(4-C130/$B$4))))</f>
        <v/>
      </c>
      <c r="G130" s="1">
        <f>3.5*E130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IF(C131=0,0,IF(IF(C131&lt;$B$4,0.2+C131/$B$4*($J$1-0.2),1/3*$J$1*(4-C131/$B$4))&lt;0,0,IF(C131&lt;$B$4,0.2+C131/$B$4*($J$1-0.2),1/3*$J$1*(4-C131/$B$4))))</f>
        <v/>
      </c>
      <c r="G131" s="1">
        <f>3.5*E131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IF(C132=0,0,IF(IF(C132&lt;$B$4,0.2+C132/$B$4*($J$1-0.2),1/3*$J$1*(4-C132/$B$4))&lt;0,0,IF(C132&lt;$B$4,0.2+C132/$B$4*($J$1-0.2),1/3*$J$1*(4-C132/$B$4))))</f>
        <v/>
      </c>
      <c r="G132" s="1">
        <f>3.5*E132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IF(C133=0,0,IF(IF(C133&lt;$B$4,0.2+C133/$B$4*($J$1-0.2),1/3*$J$1*(4-C133/$B$4))&lt;0,0,IF(C133&lt;$B$4,0.2+C133/$B$4*($J$1-0.2),1/3*$J$1*(4-C133/$B$4))))</f>
        <v/>
      </c>
      <c r="G133" s="1">
        <f>3.5*E133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IF(C134=0,0,IF(IF(C134&lt;$B$4,0.2+C134/$B$4*($J$1-0.2),1/3*$J$1*(4-C134/$B$4))&lt;0,0,IF(C134&lt;$B$4,0.2+C134/$B$4*($J$1-0.2),1/3*$J$1*(4-C134/$B$4))))</f>
        <v/>
      </c>
      <c r="G134" s="1">
        <f>3.5*E134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IF(C135=0,0,IF(IF(C135&lt;$B$4,0.2+C135/$B$4*($J$1-0.2),1/3*$J$1*(4-C135/$B$4))&lt;0,0,IF(C135&lt;$B$4,0.2+C135/$B$4*($J$1-0.2),1/3*$J$1*(4-C135/$B$4))))</f>
        <v/>
      </c>
      <c r="G135" s="1">
        <f>3.5*E135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IF(C136=0,0,IF(IF(C136&lt;$B$4,0.2+C136/$B$4*($J$1-0.2),1/3*$J$1*(4-C136/$B$4))&lt;0,0,IF(C136&lt;$B$4,0.2+C136/$B$4*($J$1-0.2),1/3*$J$1*(4-C136/$B$4))))</f>
        <v/>
      </c>
      <c r="G136" s="1">
        <f>3.5*E136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IF(C137=0,0,IF(IF(C137&lt;$B$4,0.2+C137/$B$4*($J$1-0.2),1/3*$J$1*(4-C137/$B$4))&lt;0,0,IF(C137&lt;$B$4,0.2+C137/$B$4*($J$1-0.2),1/3*$J$1*(4-C137/$B$4))))</f>
        <v/>
      </c>
      <c r="G137" s="1">
        <f>3.5*E137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IF(C138=0,0,IF(IF(C138&lt;$B$4,0.2+C138/$B$4*($J$1-0.2),1/3*$J$1*(4-C138/$B$4))&lt;0,0,IF(C138&lt;$B$4,0.2+C138/$B$4*($J$1-0.2),1/3*$J$1*(4-C138/$B$4))))</f>
        <v/>
      </c>
      <c r="G138" s="1">
        <f>3.5*E138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IF(C139=0,0,IF(IF(C139&lt;$B$4,0.2+C139/$B$4*($J$1-0.2),1/3*$J$1*(4-C139/$B$4))&lt;0,0,IF(C139&lt;$B$4,0.2+C139/$B$4*($J$1-0.2),1/3*$J$1*(4-C139/$B$4))))</f>
        <v/>
      </c>
      <c r="G139" s="1">
        <f>3.5*E139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IF(C140=0,0,IF(IF(C140&lt;$B$4,0.2+C140/$B$4*($J$1-0.2),1/3*$J$1*(4-C140/$B$4))&lt;0,0,IF(C140&lt;$B$4,0.2+C140/$B$4*($J$1-0.2),1/3*$J$1*(4-C140/$B$4))))</f>
        <v/>
      </c>
      <c r="G140" s="1">
        <f>3.5*E140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IF(C141=0,0,IF(IF(C141&lt;$B$4,0.2+C141/$B$4*($J$1-0.2),1/3*$J$1*(4-C141/$B$4))&lt;0,0,IF(C141&lt;$B$4,0.2+C141/$B$4*($J$1-0.2),1/3*$J$1*(4-C141/$B$4))))</f>
        <v/>
      </c>
      <c r="G141" s="1">
        <f>3.5*E141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IF(C142=0,0,IF(IF(C142&lt;$B$4,0.2+C142/$B$4*($J$1-0.2),1/3*$J$1*(4-C142/$B$4))&lt;0,0,IF(C142&lt;$B$4,0.2+C142/$B$4*($J$1-0.2),1/3*$J$1*(4-C142/$B$4))))</f>
        <v/>
      </c>
      <c r="G142" s="1">
        <f>3.5*E142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IF(C143=0,0,IF(IF(C143&lt;$B$4,0.2+C143/$B$4*($J$1-0.2),1/3*$J$1*(4-C143/$B$4))&lt;0,0,IF(C143&lt;$B$4,0.2+C143/$B$4*($J$1-0.2),1/3*$J$1*(4-C143/$B$4))))</f>
        <v/>
      </c>
      <c r="G143" s="1">
        <f>3.5*E143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IF(C144=0,0,IF(IF(C144&lt;$B$4,0.2+C144/$B$4*($J$1-0.2),1/3*$J$1*(4-C144/$B$4))&lt;0,0,IF(C144&lt;$B$4,0.2+C144/$B$4*($J$1-0.2),1/3*$J$1*(4-C144/$B$4))))</f>
        <v/>
      </c>
      <c r="G144" s="1">
        <f>3.5*E144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IF(C145=0,0,IF(IF(C145&lt;$B$4,0.2+C145/$B$4*($J$1-0.2),1/3*$J$1*(4-C145/$B$4))&lt;0,0,IF(C145&lt;$B$4,0.2+C145/$B$4*($J$1-0.2),1/3*$J$1*(4-C145/$B$4))))</f>
        <v/>
      </c>
      <c r="G145" s="1">
        <f>3.5*E145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IF(C146=0,0,IF(IF(C146&lt;$B$4,0.2+C146/$B$4*($J$1-0.2),1/3*$J$1*(4-C146/$B$4))&lt;0,0,IF(C146&lt;$B$4,0.2+C146/$B$4*($J$1-0.2),1/3*$J$1*(4-C146/$B$4))))</f>
        <v/>
      </c>
      <c r="G146" s="1">
        <f>3.5*E146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IF(C147=0,0,IF(IF(C147&lt;$B$4,0.2+C147/$B$4*($J$1-0.2),1/3*$J$1*(4-C147/$B$4))&lt;0,0,IF(C147&lt;$B$4,0.2+C147/$B$4*($J$1-0.2),1/3*$J$1*(4-C147/$B$4))))</f>
        <v/>
      </c>
      <c r="G147" s="1">
        <f>3.5*E147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IF(C148=0,0,IF(IF(C148&lt;$B$4,0.2+C148/$B$4*($J$1-0.2),1/3*$J$1*(4-C148/$B$4))&lt;0,0,IF(C148&lt;$B$4,0.2+C148/$B$4*($J$1-0.2),1/3*$J$1*(4-C148/$B$4))))</f>
        <v/>
      </c>
      <c r="G148" s="1">
        <f>3.5*E148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IF(C149=0,0,IF(IF(C149&lt;$B$4,0.2+C149/$B$4*($J$1-0.2),1/3*$J$1*(4-C149/$B$4))&lt;0,0,IF(C149&lt;$B$4,0.2+C149/$B$4*($J$1-0.2),1/3*$J$1*(4-C149/$B$4))))</f>
        <v/>
      </c>
      <c r="G149" s="1">
        <f>3.5*E149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IF(C150=0,0,IF(IF(C150&lt;$B$4,0.2+C150/$B$4*($J$1-0.2),1/3*$J$1*(4-C150/$B$4))&lt;0,0,IF(C150&lt;$B$4,0.2+C150/$B$4*($J$1-0.2),1/3*$J$1*(4-C150/$B$4))))</f>
        <v/>
      </c>
      <c r="G150" s="1">
        <f>3.5*E150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IF(C151=0,0,IF(IF(C151&lt;$B$4,0.2+C151/$B$4*($J$1-0.2),1/3*$J$1*(4-C151/$B$4))&lt;0,0,IF(C151&lt;$B$4,0.2+C151/$B$4*($J$1-0.2),1/3*$J$1*(4-C151/$B$4))))</f>
        <v/>
      </c>
      <c r="G151" s="1">
        <f>3.5*E151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IF(C152=0,0,IF(IF(C152&lt;$B$4,0.2+C152/$B$4*($J$1-0.2),1/3*$J$1*(4-C152/$B$4))&lt;0,0,IF(C152&lt;$B$4,0.2+C152/$B$4*($J$1-0.2),1/3*$J$1*(4-C152/$B$4))))</f>
        <v/>
      </c>
      <c r="G152" s="1">
        <f>3.5*E152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IF(C153=0,0,IF(IF(C153&lt;$B$4,0.2+C153/$B$4*($J$1-0.2),1/3*$J$1*(4-C153/$B$4))&lt;0,0,IF(C153&lt;$B$4,0.2+C153/$B$4*($J$1-0.2),1/3*$J$1*(4-C153/$B$4))))</f>
        <v/>
      </c>
      <c r="G153" s="1">
        <f>3.5*E153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IF(C154=0,0,IF(IF(C154&lt;$B$4,0.2+C154/$B$4*($J$1-0.2),1/3*$J$1*(4-C154/$B$4))&lt;0,0,IF(C154&lt;$B$4,0.2+C154/$B$4*($J$1-0.2),1/3*$J$1*(4-C154/$B$4))))</f>
        <v/>
      </c>
      <c r="G154" s="1">
        <f>3.5*E154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IF(C155=0,0,IF(IF(C155&lt;$B$4,0.2+C155/$B$4*($J$1-0.2),1/3*$J$1*(4-C155/$B$4))&lt;0,0,IF(C155&lt;$B$4,0.2+C155/$B$4*($J$1-0.2),1/3*$J$1*(4-C155/$B$4))))</f>
        <v/>
      </c>
      <c r="G155" s="1">
        <f>3.5*E155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IF(C156=0,0,IF(IF(C156&lt;$B$4,0.2+C156/$B$4*($J$1-0.2),1/3*$J$1*(4-C156/$B$4))&lt;0,0,IF(C156&lt;$B$4,0.2+C156/$B$4*($J$1-0.2),1/3*$J$1*(4-C156/$B$4))))</f>
        <v/>
      </c>
      <c r="G156" s="1">
        <f>3.5*E156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IF(C157=0,0,IF(IF(C157&lt;$B$4,0.2+C157/$B$4*($J$1-0.2),1/3*$J$1*(4-C157/$B$4))&lt;0,0,IF(C157&lt;$B$4,0.2+C157/$B$4*($J$1-0.2),1/3*$J$1*(4-C157/$B$4))))</f>
        <v/>
      </c>
      <c r="G157" s="1">
        <f>3.5*E157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IF(C158=0,0,IF(IF(C158&lt;$B$4,0.2+C158/$B$4*($J$1-0.2),1/3*$J$1*(4-C158/$B$4))&lt;0,0,IF(C158&lt;$B$4,0.2+C158/$B$4*($J$1-0.2),1/3*$J$1*(4-C158/$B$4))))</f>
        <v/>
      </c>
      <c r="G158" s="1">
        <f>3.5*E158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IF(C159=0,0,IF(IF(C159&lt;$B$4,0.2+C159/$B$4*($J$1-0.2),1/3*$J$1*(4-C159/$B$4))&lt;0,0,IF(C159&lt;$B$4,0.2+C159/$B$4*($J$1-0.2),1/3*$J$1*(4-C159/$B$4))))</f>
        <v/>
      </c>
      <c r="G159" s="1">
        <f>3.5*E159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IF(C160=0,0,IF(IF(C160&lt;$B$4,0.2+C160/$B$4*($J$1-0.2),1/3*$J$1*(4-C160/$B$4))&lt;0,0,IF(C160&lt;$B$4,0.2+C160/$B$4*($J$1-0.2),1/3*$J$1*(4-C160/$B$4))))</f>
        <v/>
      </c>
      <c r="G160" s="1">
        <f>3.5*E160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IF(C161=0,0,IF(IF(C161&lt;$B$4,0.2+C161/$B$4*($J$1-0.2),1/3*$J$1*(4-C161/$B$4))&lt;0,0,IF(C161&lt;$B$4,0.2+C161/$B$4*($J$1-0.2),1/3*$J$1*(4-C161/$B$4))))</f>
        <v/>
      </c>
      <c r="G161" s="1">
        <f>3.5*E161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IF(C162=0,0,IF(IF(C162&lt;$B$4,0.2+C162/$B$4*($J$1-0.2),1/3*$J$1*(4-C162/$B$4))&lt;0,0,IF(C162&lt;$B$4,0.2+C162/$B$4*($J$1-0.2),1/3*$J$1*(4-C162/$B$4))))</f>
        <v/>
      </c>
      <c r="G162" s="1">
        <f>3.5*E162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IF(C163=0,0,IF(IF(C163&lt;$B$4,0.2+C163/$B$4*($J$1-0.2),1/3*$J$1*(4-C163/$B$4))&lt;0,0,IF(C163&lt;$B$4,0.2+C163/$B$4*($J$1-0.2),1/3*$J$1*(4-C163/$B$4))))</f>
        <v/>
      </c>
      <c r="G163" s="1">
        <f>3.5*E163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IF(C164=0,0,IF(IF(C164&lt;$B$4,0.2+C164/$B$4*($J$1-0.2),1/3*$J$1*(4-C164/$B$4))&lt;0,0,IF(C164&lt;$B$4,0.2+C164/$B$4*($J$1-0.2),1/3*$J$1*(4-C164/$B$4))))</f>
        <v/>
      </c>
      <c r="G164" s="1">
        <f>3.5*E164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IF(C165=0,0,IF(IF(C165&lt;$B$4,0.2+C165/$B$4*($J$1-0.2),1/3*$J$1*(4-C165/$B$4))&lt;0,0,IF(C165&lt;$B$4,0.2+C165/$B$4*($J$1-0.2),1/3*$J$1*(4-C165/$B$4))))</f>
        <v/>
      </c>
      <c r="G165" s="1">
        <f>3.5*E165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IF(C166=0,0,IF(IF(C166&lt;$B$4,0.2+C166/$B$4*($J$1-0.2),1/3*$J$1*(4-C166/$B$4))&lt;0,0,IF(C166&lt;$B$4,0.2+C166/$B$4*($J$1-0.2),1/3*$J$1*(4-C166/$B$4))))</f>
        <v/>
      </c>
      <c r="G166" s="1">
        <f>3.5*E166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IF(C167=0,0,IF(IF(C167&lt;$B$4,0.2+C167/$B$4*($J$1-0.2),1/3*$J$1*(4-C167/$B$4))&lt;0,0,IF(C167&lt;$B$4,0.2+C167/$B$4*($J$1-0.2),1/3*$J$1*(4-C167/$B$4))))</f>
        <v/>
      </c>
      <c r="G167" s="1">
        <f>3.5*E167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IF(C168=0,0,IF(IF(C168&lt;$B$4,0.2+C168/$B$4*($J$1-0.2),1/3*$J$1*(4-C168/$B$4))&lt;0,0,IF(C168&lt;$B$4,0.2+C168/$B$4*($J$1-0.2),1/3*$J$1*(4-C168/$B$4))))</f>
        <v/>
      </c>
      <c r="G168" s="1">
        <f>3.5*E168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IF(C169=0,0,IF(IF(C169&lt;$B$4,0.2+C169/$B$4*($J$1-0.2),1/3*$J$1*(4-C169/$B$4))&lt;0,0,IF(C169&lt;$B$4,0.2+C169/$B$4*($J$1-0.2),1/3*$J$1*(4-C169/$B$4))))</f>
        <v/>
      </c>
      <c r="G169" s="1">
        <f>3.5*E169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IF(C170=0,0,IF(IF(C170&lt;$B$4,0.2+C170/$B$4*($J$1-0.2),1/3*$J$1*(4-C170/$B$4))&lt;0,0,IF(C170&lt;$B$4,0.2+C170/$B$4*($J$1-0.2),1/3*$J$1*(4-C170/$B$4))))</f>
        <v/>
      </c>
      <c r="G170" s="1">
        <f>3.5*E170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IF(C171=0,0,IF(IF(C171&lt;$B$4,0.2+C171/$B$4*($J$1-0.2),1/3*$J$1*(4-C171/$B$4))&lt;0,0,IF(C171&lt;$B$4,0.2+C171/$B$4*($J$1-0.2),1/3*$J$1*(4-C171/$B$4))))</f>
        <v/>
      </c>
      <c r="G171" s="1">
        <f>3.5*E171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IF(C172=0,0,IF(IF(C172&lt;$B$4,0.2+C172/$B$4*($J$1-0.2),1/3*$J$1*(4-C172/$B$4))&lt;0,0,IF(C172&lt;$B$4,0.2+C172/$B$4*($J$1-0.2),1/3*$J$1*(4-C172/$B$4))))</f>
        <v/>
      </c>
      <c r="G172" s="1">
        <f>3.5*E172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IF(C173=0,0,IF(IF(C173&lt;$B$4,0.2+C173/$B$4*($J$1-0.2),1/3*$J$1*(4-C173/$B$4))&lt;0,0,IF(C173&lt;$B$4,0.2+C173/$B$4*($J$1-0.2),1/3*$J$1*(4-C173/$B$4))))</f>
        <v/>
      </c>
      <c r="G173" s="1">
        <f>3.5*E173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IF(C174=0,0,IF(IF(C174&lt;$B$4,0.2+C174/$B$4*($J$1-0.2),1/3*$J$1*(4-C174/$B$4))&lt;0,0,IF(C174&lt;$B$4,0.2+C174/$B$4*($J$1-0.2),1/3*$J$1*(4-C174/$B$4))))</f>
        <v/>
      </c>
      <c r="G174" s="1">
        <f>3.5*E174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IF(C175=0,0,IF(IF(C175&lt;$B$4,0.2+C175/$B$4*($J$1-0.2),1/3*$J$1*(4-C175/$B$4))&lt;0,0,IF(C175&lt;$B$4,0.2+C175/$B$4*($J$1-0.2),1/3*$J$1*(4-C175/$B$4))))</f>
        <v/>
      </c>
      <c r="G175" s="1">
        <f>3.5*E175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IF(C176=0,0,IF(IF(C176&lt;$B$4,0.2+C176/$B$4*($J$1-0.2),1/3*$J$1*(4-C176/$B$4))&lt;0,0,IF(C176&lt;$B$4,0.2+C176/$B$4*($J$1-0.2),1/3*$J$1*(4-C176/$B$4))))</f>
        <v/>
      </c>
      <c r="G176" s="1">
        <f>3.5*E176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IF(C177=0,0,IF(IF(C177&lt;$B$4,0.2+C177/$B$4*($J$1-0.2),1/3*$J$1*(4-C177/$B$4))&lt;0,0,IF(C177&lt;$B$4,0.2+C177/$B$4*($J$1-0.2),1/3*$J$1*(4-C177/$B$4))))</f>
        <v/>
      </c>
      <c r="G177" s="1">
        <f>3.5*E177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IF(C178=0,0,IF(IF(C178&lt;$B$4,0.2+C178/$B$4*($J$1-0.2),1/3*$J$1*(4-C178/$B$4))&lt;0,0,IF(C178&lt;$B$4,0.2+C178/$B$4*($J$1-0.2),1/3*$J$1*(4-C178/$B$4))))</f>
        <v/>
      </c>
      <c r="G178" s="1">
        <f>3.5*E178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IF(C179=0,0,IF(IF(C179&lt;$B$4,0.2+C179/$B$4*($J$1-0.2),1/3*$J$1*(4-C179/$B$4))&lt;0,0,IF(C179&lt;$B$4,0.2+C179/$B$4*($J$1-0.2),1/3*$J$1*(4-C179/$B$4))))</f>
        <v/>
      </c>
      <c r="G179" s="1">
        <f>3.5*E179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IF(C180=0,0,IF(IF(C180&lt;$B$4,0.2+C180/$B$4*($J$1-0.2),1/3*$J$1*(4-C180/$B$4))&lt;0,0,IF(C180&lt;$B$4,0.2+C180/$B$4*($J$1-0.2),1/3*$J$1*(4-C180/$B$4))))</f>
        <v/>
      </c>
      <c r="G180" s="1">
        <f>3.5*E180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IF(C181=0,0,IF(IF(C181&lt;$B$4,0.2+C181/$B$4*($J$1-0.2),1/3*$J$1*(4-C181/$B$4))&lt;0,0,IF(C181&lt;$B$4,0.2+C181/$B$4*($J$1-0.2),1/3*$J$1*(4-C181/$B$4))))</f>
        <v/>
      </c>
      <c r="G181" s="1">
        <f>3.5*E181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IF(C182=0,0,IF(IF(C182&lt;$B$4,0.2+C182/$B$4*($J$1-0.2),1/3*$J$1*(4-C182/$B$4))&lt;0,0,IF(C182&lt;$B$4,0.2+C182/$B$4*($J$1-0.2),1/3*$J$1*(4-C182/$B$4))))</f>
        <v/>
      </c>
      <c r="G182" s="1">
        <f>3.5*E182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IF(C183=0,0,IF(IF(C183&lt;$B$4,0.2+C183/$B$4*($J$1-0.2),1/3*$J$1*(4-C183/$B$4))&lt;0,0,IF(C183&lt;$B$4,0.2+C183/$B$4*($J$1-0.2),1/3*$J$1*(4-C183/$B$4))))</f>
        <v/>
      </c>
      <c r="G183" s="1">
        <f>3.5*E183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IF(C184=0,0,IF(IF(C184&lt;$B$4,0.2+C184/$B$4*($J$1-0.2),1/3*$J$1*(4-C184/$B$4))&lt;0,0,IF(C184&lt;$B$4,0.2+C184/$B$4*($J$1-0.2),1/3*$J$1*(4-C184/$B$4))))</f>
        <v/>
      </c>
      <c r="G184" s="1">
        <f>3.5*E184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IF(C185=0,0,IF(IF(C185&lt;$B$4,0.2+C185/$B$4*($J$1-0.2),1/3*$J$1*(4-C185/$B$4))&lt;0,0,IF(C185&lt;$B$4,0.2+C185/$B$4*($J$1-0.2),1/3*$J$1*(4-C185/$B$4))))</f>
        <v/>
      </c>
      <c r="G185" s="1">
        <f>3.5*E185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IF(C186=0,0,IF(IF(C186&lt;$B$4,0.2+C186/$B$4*($J$1-0.2),1/3*$J$1*(4-C186/$B$4))&lt;0,0,IF(C186&lt;$B$4,0.2+C186/$B$4*($J$1-0.2),1/3*$J$1*(4-C186/$B$4))))</f>
        <v/>
      </c>
      <c r="G186" s="1">
        <f>3.5*E186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IF(C187=0,0,IF(IF(C187&lt;$B$4,0.2+C187/$B$4*($J$1-0.2),1/3*$J$1*(4-C187/$B$4))&lt;0,0,IF(C187&lt;$B$4,0.2+C187/$B$4*($J$1-0.2),1/3*$J$1*(4-C187/$B$4))))</f>
        <v/>
      </c>
      <c r="G187" s="1">
        <f>3.5*E187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7">
        <f>IF(C188=0,0,IF(IF(C188&lt;$B$4,0.2+C188/$B$4*($J$1-0.2),1/3*$J$1*(4-C188/$B$4))&lt;0,0,IF(C188&lt;$B$4,0.2+C188/$B$4*($J$1-0.2),1/3*$J$1*(4-C188/$B$4))))</f>
        <v/>
      </c>
      <c r="G188" s="1">
        <f>3.5*E188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L188"/>
  <sheetViews>
    <sheetView zoomScale="175" zoomScaleNormal="175" workbookViewId="0">
      <selection activeCell="A12" sqref="A12:A188"/>
    </sheetView>
  </sheetViews>
  <sheetFormatPr baseColWidth="10" defaultColWidth="9.1640625" defaultRowHeight="14"/>
  <cols>
    <col width="9.1640625" customWidth="1" style="1" min="1" max="7"/>
    <col width="10.5" customWidth="1" style="1" min="8" max="8"/>
    <col width="11" customWidth="1" style="1" min="9" max="9"/>
    <col width="9.83203125" customWidth="1" style="1" min="10" max="10"/>
    <col width="9.1640625" customWidth="1" style="1" min="11" max="12"/>
    <col width="14.1640625" bestFit="1" customWidth="1" style="1" min="13" max="13"/>
    <col width="10" bestFit="1" customWidth="1" style="1" min="14" max="14"/>
    <col width="9.1640625" customWidth="1" style="1" min="15" max="16384"/>
  </cols>
  <sheetData>
    <row r="1" ht="17" customHeight="1" thickBot="1">
      <c r="B1" s="62">
        <f>'Modulus based method (square)'!B5</f>
        <v/>
      </c>
      <c r="C1" s="4" t="inlineStr">
        <is>
          <t>z1(sq)=</t>
        </is>
      </c>
      <c r="D1" s="1">
        <f>0.5*$B$4</f>
        <v/>
      </c>
      <c r="E1" s="4" t="inlineStr">
        <is>
          <t>z2(sq)=</t>
        </is>
      </c>
      <c r="F1" s="1">
        <f>2*$B$4</f>
        <v/>
      </c>
      <c r="H1" s="5">
        <f>+$B$3*(D1+$B$2)</f>
        <v/>
      </c>
      <c r="I1" s="4" t="inlineStr">
        <is>
          <t>Iz(m)(sq)=</t>
        </is>
      </c>
      <c r="J1" s="1">
        <f>0.5+0.1*SQRT(($B$1-$B$11)/H1)</f>
        <v/>
      </c>
    </row>
    <row r="2" ht="15" customHeight="1" thickBot="1">
      <c r="B2" s="5">
        <f>'Modulus based method (square)'!B4</f>
        <v/>
      </c>
      <c r="C2" s="4" t="n"/>
      <c r="E2" s="4" t="n"/>
      <c r="H2" s="5" t="n"/>
      <c r="I2" s="4" t="n"/>
    </row>
    <row r="3" ht="15" customHeight="1" thickBot="1">
      <c r="B3" s="5">
        <f>'Modulus based method (square)'!B6</f>
        <v/>
      </c>
      <c r="C3" s="4" t="n"/>
      <c r="E3" s="4" t="n"/>
      <c r="I3" s="4" t="n"/>
    </row>
    <row r="4">
      <c r="B4" s="5">
        <f>'Modulus based method (square)'!B2</f>
        <v/>
      </c>
    </row>
    <row r="5">
      <c r="B5" s="5">
        <f>'Modulus based method (square)'!B3</f>
        <v/>
      </c>
    </row>
    <row r="6">
      <c r="B6" s="5" t="n">
        <v>50</v>
      </c>
    </row>
    <row r="7">
      <c r="B7" s="5">
        <f>1-0.5*(B11/(B1-B11))</f>
        <v/>
      </c>
    </row>
    <row r="8">
      <c r="B8" s="5">
        <f>1+0.2*LOG(B6/0.1)</f>
        <v/>
      </c>
    </row>
    <row r="9">
      <c r="B9" s="5">
        <f>MAX((1.03-0.03*B5/B4),0.73)</f>
        <v/>
      </c>
    </row>
    <row r="11" ht="15" customHeight="1" thickBot="1">
      <c r="B11" s="6">
        <f>+B3*B2</f>
        <v/>
      </c>
      <c r="I11" s="10">
        <f>SUM(I13:I600)</f>
        <v/>
      </c>
    </row>
    <row r="12" ht="30" customFormat="1" customHeight="1" s="3">
      <c r="A12" s="64" t="n"/>
      <c r="B12" s="64">
        <f>+'Modulus based method (square)'!F2</f>
        <v/>
      </c>
      <c r="C12" s="64" t="inlineStr">
        <is>
          <t>zm (m)</t>
        </is>
      </c>
      <c r="D12" s="64" t="inlineStr">
        <is>
          <t>Dz (m)</t>
        </is>
      </c>
      <c r="E12" s="64" t="inlineStr">
        <is>
          <t>qc (kPa)</t>
        </is>
      </c>
      <c r="F12" s="65" t="inlineStr">
        <is>
          <t>Iz(sq)</t>
        </is>
      </c>
      <c r="G12" s="65" t="inlineStr">
        <is>
          <t>Es(sq) (kPa)</t>
        </is>
      </c>
      <c r="H12" s="66" t="inlineStr">
        <is>
          <t>Iz/EsDz (m/kPa)</t>
        </is>
      </c>
      <c r="I12" s="67" t="inlineStr">
        <is>
          <t>Se (mm)</t>
        </is>
      </c>
      <c r="K12" s="63" t="n"/>
      <c r="L12" s="63" t="n"/>
    </row>
    <row r="13">
      <c r="A13" s="68" t="n"/>
      <c r="B13" s="69">
        <f>+'Modulus based method (square)'!F3</f>
        <v/>
      </c>
      <c r="C13" s="69">
        <f>+'Modulus based method (square)'!H3</f>
        <v/>
      </c>
      <c r="D13" s="69">
        <f>+'Modulus based method (square)'!G3</f>
        <v/>
      </c>
      <c r="E13" s="70">
        <f>+'Modulus based method (square)'!O3</f>
        <v/>
      </c>
      <c r="F13" s="71">
        <f>IF(C13=0,0,IF(IF(C13&lt;$B$4/2,0.1+C13/$B$4*(2*$J$1-0.2),2/3*$J$1*(2-C13/$B$4))&lt;0,0,IF(C13&lt;$B$4/2,0.1+C13/$B$4*(2*$J$1-0.2),2/3*$J$1*(2-C13/$B$4))))</f>
        <v/>
      </c>
      <c r="G13" s="69">
        <f>2.5*E13</f>
        <v/>
      </c>
      <c r="H13" s="72">
        <f>+F13*D13/G13</f>
        <v/>
      </c>
      <c r="I13" s="73">
        <f>+$B$7*$B$8*$B$9*($B$1-$B$11)*H13*1000</f>
        <v/>
      </c>
      <c r="K13" s="7" t="n"/>
    </row>
    <row r="14">
      <c r="A14" s="74" t="n"/>
      <c r="B14" s="1">
        <f>+'Modulus based method (square)'!F4</f>
        <v/>
      </c>
      <c r="C14" s="1">
        <f>+'Modulus based method (square)'!H4</f>
        <v/>
      </c>
      <c r="D14" s="1">
        <f>+'Modulus based method (square)'!G4</f>
        <v/>
      </c>
      <c r="E14" s="75">
        <f>+'Modulus based method (square)'!O4</f>
        <v/>
      </c>
      <c r="F14" s="7">
        <f>IF(C14=0,0,IF(IF(C14&lt;$B$4/2,0.1+C14/$B$4*(2*$J$1-0.2),2/3*$J$1*(2-C14/$B$4))&lt;0,0,IF(C14&lt;$B$4/2,0.1+C14/$B$4*(2*$J$1-0.2),2/3*$J$1*(2-C14/$B$4))))</f>
        <v/>
      </c>
      <c r="G14" s="1">
        <f>2.5*E14</f>
        <v/>
      </c>
      <c r="H14" s="9">
        <f>+F14*D14/G14</f>
        <v/>
      </c>
      <c r="I14" s="76">
        <f>+$B$7*$B$8*$B$9*($B$1-$B$11)*H14*1000</f>
        <v/>
      </c>
      <c r="K14" s="7" t="n"/>
    </row>
    <row r="15">
      <c r="A15" s="74" t="n"/>
      <c r="B15" s="1">
        <f>+'Modulus based method (square)'!F5</f>
        <v/>
      </c>
      <c r="C15" s="1">
        <f>+'Modulus based method (square)'!H5</f>
        <v/>
      </c>
      <c r="D15" s="1">
        <f>+'Modulus based method (square)'!G5</f>
        <v/>
      </c>
      <c r="E15" s="75">
        <f>+'Modulus based method (square)'!O5</f>
        <v/>
      </c>
      <c r="F15" s="7">
        <f>IF(C15=0,0,IF(IF(C15&lt;$B$4/2,0.1+C15/$B$4*(2*$J$1-0.2),2/3*$J$1*(2-C15/$B$4))&lt;0,0,IF(C15&lt;$B$4/2,0.1+C15/$B$4*(2*$J$1-0.2),2/3*$J$1*(2-C15/$B$4))))</f>
        <v/>
      </c>
      <c r="G15" s="1">
        <f>2.5*E15</f>
        <v/>
      </c>
      <c r="H15" s="9">
        <f>+F15*D15/G15</f>
        <v/>
      </c>
      <c r="I15" s="76">
        <f>+$B$7*$B$8*$B$9*($B$1-$B$11)*H15*1000</f>
        <v/>
      </c>
      <c r="K15" s="7" t="n"/>
    </row>
    <row r="16">
      <c r="A16" s="74" t="n"/>
      <c r="B16" s="1">
        <f>+'Modulus based method (square)'!F6</f>
        <v/>
      </c>
      <c r="C16" s="1">
        <f>+'Modulus based method (square)'!H6</f>
        <v/>
      </c>
      <c r="D16" s="1">
        <f>+'Modulus based method (square)'!G6</f>
        <v/>
      </c>
      <c r="E16" s="75">
        <f>+'Modulus based method (square)'!O6</f>
        <v/>
      </c>
      <c r="F16" s="7">
        <f>IF(C16=0,0,IF(IF(C16&lt;$B$4/2,0.1+C16/$B$4*(2*$J$1-0.2),2/3*$J$1*(2-C16/$B$4))&lt;0,0,IF(C16&lt;$B$4/2,0.1+C16/$B$4*(2*$J$1-0.2),2/3*$J$1*(2-C16/$B$4))))</f>
        <v/>
      </c>
      <c r="G16" s="1">
        <f>2.5*E16</f>
        <v/>
      </c>
      <c r="H16" s="9">
        <f>+F16*D16/G16</f>
        <v/>
      </c>
      <c r="I16" s="76">
        <f>+$B$7*$B$8*$B$9*($B$1-$B$11)*H16*1000</f>
        <v/>
      </c>
      <c r="K16" s="7" t="n"/>
    </row>
    <row r="17">
      <c r="A17" s="74" t="n"/>
      <c r="B17" s="1">
        <f>+'Modulus based method (square)'!F7</f>
        <v/>
      </c>
      <c r="C17" s="1">
        <f>+'Modulus based method (square)'!H7</f>
        <v/>
      </c>
      <c r="D17" s="1">
        <f>+'Modulus based method (square)'!G7</f>
        <v/>
      </c>
      <c r="E17" s="75">
        <f>+'Modulus based method (square)'!O7</f>
        <v/>
      </c>
      <c r="F17" s="7">
        <f>IF(C17=0,0,IF(IF(C17&lt;$B$4/2,0.1+C17/$B$4*(2*$J$1-0.2),2/3*$J$1*(2-C17/$B$4))&lt;0,0,IF(C17&lt;$B$4/2,0.1+C17/$B$4*(2*$J$1-0.2),2/3*$J$1*(2-C17/$B$4))))</f>
        <v/>
      </c>
      <c r="G17" s="1">
        <f>2.5*E17</f>
        <v/>
      </c>
      <c r="H17" s="9">
        <f>+F17*D17/G17</f>
        <v/>
      </c>
      <c r="I17" s="76">
        <f>+$B$7*$B$8*$B$9*($B$1-$B$11)*H17*1000</f>
        <v/>
      </c>
      <c r="K17" s="7" t="n"/>
    </row>
    <row r="18">
      <c r="A18" s="74" t="n"/>
      <c r="B18" s="1">
        <f>+'Modulus based method (square)'!F8</f>
        <v/>
      </c>
      <c r="C18" s="1">
        <f>+'Modulus based method (square)'!H8</f>
        <v/>
      </c>
      <c r="D18" s="1">
        <f>+'Modulus based method (square)'!G8</f>
        <v/>
      </c>
      <c r="E18" s="75">
        <f>+'Modulus based method (square)'!O8</f>
        <v/>
      </c>
      <c r="F18" s="7">
        <f>IF(C18=0,0,IF(IF(C18&lt;$B$4/2,0.1+C18/$B$4*(2*$J$1-0.2),2/3*$J$1*(2-C18/$B$4))&lt;0,0,IF(C18&lt;$B$4/2,0.1+C18/$B$4*(2*$J$1-0.2),2/3*$J$1*(2-C18/$B$4))))</f>
        <v/>
      </c>
      <c r="G18" s="1">
        <f>2.5*E18</f>
        <v/>
      </c>
      <c r="H18" s="9">
        <f>+F18*D18/G18</f>
        <v/>
      </c>
      <c r="I18" s="76">
        <f>+$B$7*$B$8*$B$9*($B$1-$B$11)*H18*1000</f>
        <v/>
      </c>
      <c r="K18" s="7" t="n"/>
    </row>
    <row r="19">
      <c r="A19" s="74" t="n"/>
      <c r="B19" s="1">
        <f>+'Modulus based method (square)'!F9</f>
        <v/>
      </c>
      <c r="C19" s="1">
        <f>+'Modulus based method (square)'!H9</f>
        <v/>
      </c>
      <c r="D19" s="1">
        <f>+'Modulus based method (square)'!G9</f>
        <v/>
      </c>
      <c r="E19" s="75">
        <f>+'Modulus based method (square)'!O9</f>
        <v/>
      </c>
      <c r="F19" s="7">
        <f>IF(C19=0,0,IF(IF(C19&lt;$B$4/2,0.1+C19/$B$4*(2*$J$1-0.2),2/3*$J$1*(2-C19/$B$4))&lt;0,0,IF(C19&lt;$B$4/2,0.1+C19/$B$4*(2*$J$1-0.2),2/3*$J$1*(2-C19/$B$4))))</f>
        <v/>
      </c>
      <c r="G19" s="1">
        <f>2.5*E19</f>
        <v/>
      </c>
      <c r="H19" s="9">
        <f>+F19*D19/G19</f>
        <v/>
      </c>
      <c r="I19" s="76">
        <f>+$B$7*$B$8*$B$9*($B$1-$B$11)*H19*1000</f>
        <v/>
      </c>
      <c r="K19" s="7" t="n"/>
    </row>
    <row r="20">
      <c r="A20" s="74" t="n"/>
      <c r="B20" s="1">
        <f>+'Modulus based method (square)'!F10</f>
        <v/>
      </c>
      <c r="C20" s="1">
        <f>+'Modulus based method (square)'!H10</f>
        <v/>
      </c>
      <c r="D20" s="1">
        <f>+'Modulus based method (square)'!G10</f>
        <v/>
      </c>
      <c r="E20" s="75">
        <f>+'Modulus based method (square)'!O10</f>
        <v/>
      </c>
      <c r="F20" s="7">
        <f>IF(C20=0,0,IF(IF(C20&lt;$B$4/2,0.1+C20/$B$4*(2*$J$1-0.2),2/3*$J$1*(2-C20/$B$4))&lt;0,0,IF(C20&lt;$B$4/2,0.1+C20/$B$4*(2*$J$1-0.2),2/3*$J$1*(2-C20/$B$4))))</f>
        <v/>
      </c>
      <c r="G20" s="1">
        <f>2.5*E20</f>
        <v/>
      </c>
      <c r="H20" s="9">
        <f>+F20*D20/G20</f>
        <v/>
      </c>
      <c r="I20" s="76">
        <f>+$B$7*$B$8*$B$9*($B$1-$B$11)*H20*1000</f>
        <v/>
      </c>
      <c r="K20" s="7" t="n"/>
    </row>
    <row r="21">
      <c r="A21" s="74" t="n"/>
      <c r="B21" s="1">
        <f>+'Modulus based method (square)'!F11</f>
        <v/>
      </c>
      <c r="C21" s="1">
        <f>+'Modulus based method (square)'!H11</f>
        <v/>
      </c>
      <c r="D21" s="1">
        <f>+'Modulus based method (square)'!G11</f>
        <v/>
      </c>
      <c r="E21" s="75">
        <f>+'Modulus based method (square)'!O11</f>
        <v/>
      </c>
      <c r="F21" s="7">
        <f>IF(C21=0,0,IF(IF(C21&lt;$B$4/2,0.1+C21/$B$4*(2*$J$1-0.2),2/3*$J$1*(2-C21/$B$4))&lt;0,0,IF(C21&lt;$B$4/2,0.1+C21/$B$4*(2*$J$1-0.2),2/3*$J$1*(2-C21/$B$4))))</f>
        <v/>
      </c>
      <c r="G21" s="1">
        <f>2.5*E21</f>
        <v/>
      </c>
      <c r="H21" s="9">
        <f>+F21*D21/G21</f>
        <v/>
      </c>
      <c r="I21" s="76">
        <f>+$B$7*$B$8*$B$9*($B$1-$B$11)*H21*1000</f>
        <v/>
      </c>
      <c r="K21" s="7" t="n"/>
    </row>
    <row r="22">
      <c r="A22" s="74" t="n"/>
      <c r="B22" s="1">
        <f>+'Modulus based method (square)'!F12</f>
        <v/>
      </c>
      <c r="C22" s="1">
        <f>+'Modulus based method (square)'!H12</f>
        <v/>
      </c>
      <c r="D22" s="1">
        <f>+'Modulus based method (square)'!G12</f>
        <v/>
      </c>
      <c r="E22" s="75">
        <f>+'Modulus based method (square)'!O12</f>
        <v/>
      </c>
      <c r="F22" s="7">
        <f>IF(C22=0,0,IF(IF(C22&lt;$B$4/2,0.1+C22/$B$4*(2*$J$1-0.2),2/3*$J$1*(2-C22/$B$4))&lt;0,0,IF(C22&lt;$B$4/2,0.1+C22/$B$4*(2*$J$1-0.2),2/3*$J$1*(2-C22/$B$4))))</f>
        <v/>
      </c>
      <c r="G22" s="1">
        <f>2.5*E22</f>
        <v/>
      </c>
      <c r="H22" s="9">
        <f>+F22*D22/G22</f>
        <v/>
      </c>
      <c r="I22" s="76">
        <f>+$B$7*$B$8*$B$9*($B$1-$B$11)*H22*1000</f>
        <v/>
      </c>
      <c r="K22" s="7" t="n"/>
    </row>
    <row r="23">
      <c r="A23" s="74" t="n"/>
      <c r="B23" s="1">
        <f>+'Modulus based method (square)'!F13</f>
        <v/>
      </c>
      <c r="C23" s="1">
        <f>+'Modulus based method (square)'!H13</f>
        <v/>
      </c>
      <c r="D23" s="1">
        <f>+'Modulus based method (square)'!G13</f>
        <v/>
      </c>
      <c r="E23" s="75">
        <f>+'Modulus based method (square)'!O13</f>
        <v/>
      </c>
      <c r="F23" s="7">
        <f>IF(C23=0,0,IF(IF(C23&lt;$B$4/2,0.1+C23/$B$4*(2*$J$1-0.2),2/3*$J$1*(2-C23/$B$4))&lt;0,0,IF(C23&lt;$B$4/2,0.1+C23/$B$4*(2*$J$1-0.2),2/3*$J$1*(2-C23/$B$4))))</f>
        <v/>
      </c>
      <c r="G23" s="1">
        <f>2.5*E23</f>
        <v/>
      </c>
      <c r="H23" s="9">
        <f>+F23*D23/G23</f>
        <v/>
      </c>
      <c r="I23" s="76">
        <f>+$B$7*$B$8*$B$9*($B$1-$B$11)*H23*1000</f>
        <v/>
      </c>
      <c r="K23" s="7" t="n"/>
    </row>
    <row r="24">
      <c r="A24" s="74" t="n"/>
      <c r="B24" s="1">
        <f>+'Modulus based method (square)'!F14</f>
        <v/>
      </c>
      <c r="C24" s="1">
        <f>+'Modulus based method (square)'!H14</f>
        <v/>
      </c>
      <c r="D24" s="1">
        <f>+'Modulus based method (square)'!G14</f>
        <v/>
      </c>
      <c r="E24" s="75">
        <f>+'Modulus based method (square)'!O14</f>
        <v/>
      </c>
      <c r="F24" s="7">
        <f>IF(C24=0,0,IF(IF(C24&lt;$B$4/2,0.1+C24/$B$4*(2*$J$1-0.2),2/3*$J$1*(2-C24/$B$4))&lt;0,0,IF(C24&lt;$B$4/2,0.1+C24/$B$4*(2*$J$1-0.2),2/3*$J$1*(2-C24/$B$4))))</f>
        <v/>
      </c>
      <c r="G24" s="1">
        <f>2.5*E24</f>
        <v/>
      </c>
      <c r="H24" s="9">
        <f>+F24*D24/G24</f>
        <v/>
      </c>
      <c r="I24" s="76">
        <f>+$B$7*$B$8*$B$9*($B$1-$B$11)*H24*1000</f>
        <v/>
      </c>
      <c r="K24" s="7" t="n"/>
    </row>
    <row r="25">
      <c r="A25" s="74" t="n"/>
      <c r="B25" s="1">
        <f>+'Modulus based method (square)'!F15</f>
        <v/>
      </c>
      <c r="C25" s="1">
        <f>+'Modulus based method (square)'!H15</f>
        <v/>
      </c>
      <c r="D25" s="1">
        <f>+'Modulus based method (square)'!G15</f>
        <v/>
      </c>
      <c r="E25" s="75">
        <f>+'Modulus based method (square)'!O15</f>
        <v/>
      </c>
      <c r="F25" s="7">
        <f>IF(C25=0,0,IF(IF(C25&lt;$B$4/2,0.1+C25/$B$4*(2*$J$1-0.2),2/3*$J$1*(2-C25/$B$4))&lt;0,0,IF(C25&lt;$B$4/2,0.1+C25/$B$4*(2*$J$1-0.2),2/3*$J$1*(2-C25/$B$4))))</f>
        <v/>
      </c>
      <c r="G25" s="1">
        <f>2.5*E25</f>
        <v/>
      </c>
      <c r="H25" s="9">
        <f>+F25*D25/G25</f>
        <v/>
      </c>
      <c r="I25" s="76">
        <f>+$B$7*$B$8*$B$9*($B$1-$B$11)*H25*1000</f>
        <v/>
      </c>
      <c r="K25" s="7" t="n"/>
    </row>
    <row r="26">
      <c r="A26" s="74" t="n"/>
      <c r="B26" s="1">
        <f>+'Modulus based method (square)'!F16</f>
        <v/>
      </c>
      <c r="C26" s="1">
        <f>+'Modulus based method (square)'!H16</f>
        <v/>
      </c>
      <c r="D26" s="1">
        <f>+'Modulus based method (square)'!G16</f>
        <v/>
      </c>
      <c r="E26" s="75">
        <f>+'Modulus based method (square)'!O16</f>
        <v/>
      </c>
      <c r="F26" s="7">
        <f>IF(C26=0,0,IF(IF(C26&lt;$B$4/2,0.1+C26/$B$4*(2*$J$1-0.2),2/3*$J$1*(2-C26/$B$4))&lt;0,0,IF(C26&lt;$B$4/2,0.1+C26/$B$4*(2*$J$1-0.2),2/3*$J$1*(2-C26/$B$4))))</f>
        <v/>
      </c>
      <c r="G26" s="1">
        <f>2.5*E26</f>
        <v/>
      </c>
      <c r="H26" s="9">
        <f>+F26*D26/G26</f>
        <v/>
      </c>
      <c r="I26" s="76">
        <f>+$B$7*$B$8*$B$9*($B$1-$B$11)*H26*1000</f>
        <v/>
      </c>
      <c r="K26" s="7" t="n"/>
    </row>
    <row r="27">
      <c r="A27" s="74" t="n"/>
      <c r="B27" s="1">
        <f>+'Modulus based method (square)'!F17</f>
        <v/>
      </c>
      <c r="C27" s="1">
        <f>+'Modulus based method (square)'!H17</f>
        <v/>
      </c>
      <c r="D27" s="1">
        <f>+'Modulus based method (square)'!G17</f>
        <v/>
      </c>
      <c r="E27" s="75">
        <f>+'Modulus based method (square)'!O17</f>
        <v/>
      </c>
      <c r="F27" s="7">
        <f>IF(C27=0,0,IF(IF(C27&lt;$B$4/2,0.1+C27/$B$4*(2*$J$1-0.2),2/3*$J$1*(2-C27/$B$4))&lt;0,0,IF(C27&lt;$B$4/2,0.1+C27/$B$4*(2*$J$1-0.2),2/3*$J$1*(2-C27/$B$4))))</f>
        <v/>
      </c>
      <c r="G27" s="1">
        <f>2.5*E27</f>
        <v/>
      </c>
      <c r="H27" s="9">
        <f>+F27*D27/G27</f>
        <v/>
      </c>
      <c r="I27" s="76">
        <f>+$B$7*$B$8*$B$9*($B$1-$B$11)*H27*1000</f>
        <v/>
      </c>
      <c r="K27" s="7" t="n"/>
    </row>
    <row r="28">
      <c r="A28" s="74" t="n"/>
      <c r="B28" s="1">
        <f>+'Modulus based method (square)'!F18</f>
        <v/>
      </c>
      <c r="C28" s="1">
        <f>+'Modulus based method (square)'!H18</f>
        <v/>
      </c>
      <c r="D28" s="1">
        <f>+'Modulus based method (square)'!G18</f>
        <v/>
      </c>
      <c r="E28" s="75">
        <f>+'Modulus based method (square)'!O18</f>
        <v/>
      </c>
      <c r="F28" s="7">
        <f>IF(C28=0,0,IF(IF(C28&lt;$B$4/2,0.1+C28/$B$4*(2*$J$1-0.2),2/3*$J$1*(2-C28/$B$4))&lt;0,0,IF(C28&lt;$B$4/2,0.1+C28/$B$4*(2*$J$1-0.2),2/3*$J$1*(2-C28/$B$4))))</f>
        <v/>
      </c>
      <c r="G28" s="1">
        <f>2.5*E28</f>
        <v/>
      </c>
      <c r="H28" s="9">
        <f>+F28*D28/G28</f>
        <v/>
      </c>
      <c r="I28" s="76">
        <f>+$B$7*$B$8*$B$9*($B$1-$B$11)*H28*1000</f>
        <v/>
      </c>
      <c r="K28" s="7" t="n"/>
    </row>
    <row r="29" ht="15" customHeight="1" thickBot="1">
      <c r="A29" s="74" t="n"/>
      <c r="B29" s="1">
        <f>+'Modulus based method (square)'!F19</f>
        <v/>
      </c>
      <c r="C29" s="1">
        <f>+'Modulus based method (square)'!H19</f>
        <v/>
      </c>
      <c r="D29" s="1">
        <f>+'Modulus based method (square)'!G19</f>
        <v/>
      </c>
      <c r="E29" s="75">
        <f>+'Modulus based method (square)'!O19</f>
        <v/>
      </c>
      <c r="F29" s="7">
        <f>IF(C29=0,0,IF(IF(C29&lt;$B$4/2,0.1+C29/$B$4*(2*$J$1-0.2),2/3*$J$1*(2-C29/$B$4))&lt;0,0,IF(C29&lt;$B$4/2,0.1+C29/$B$4*(2*$J$1-0.2),2/3*$J$1*(2-C29/$B$4))))</f>
        <v/>
      </c>
      <c r="G29" s="1">
        <f>2.5*E29</f>
        <v/>
      </c>
      <c r="H29" s="9">
        <f>+F29*D29/G29</f>
        <v/>
      </c>
      <c r="I29" s="76">
        <f>+$B$7*$B$8*$B$9*($B$1-$B$11)*H29*1000</f>
        <v/>
      </c>
      <c r="K29" s="8" t="n"/>
      <c r="L29" s="2" t="n"/>
    </row>
    <row r="30">
      <c r="A30" s="74" t="n"/>
      <c r="B30" s="1">
        <f>+'Modulus based method (square)'!F20</f>
        <v/>
      </c>
      <c r="C30" s="1">
        <f>+'Modulus based method (square)'!H20</f>
        <v/>
      </c>
      <c r="D30" s="1">
        <f>+'Modulus based method (square)'!G20</f>
        <v/>
      </c>
      <c r="E30" s="75">
        <f>+'Modulus based method (square)'!O20</f>
        <v/>
      </c>
      <c r="F30" s="7">
        <f>IF(C30=0,0,IF(IF(C30&lt;$B$4/2,0.1+C30/$B$4*(2*$J$1-0.2),2/3*$J$1*(2-C30/$B$4))&lt;0,0,IF(C30&lt;$B$4/2,0.1+C30/$B$4*(2*$J$1-0.2),2/3*$J$1*(2-C30/$B$4))))</f>
        <v/>
      </c>
      <c r="G30" s="1">
        <f>2.5*E30</f>
        <v/>
      </c>
      <c r="H30" s="9">
        <f>+F30*D30/G30</f>
        <v/>
      </c>
      <c r="I30" s="76">
        <f>+$B$7*$B$8*$B$9*($B$1-$B$11)*H30*1000</f>
        <v/>
      </c>
    </row>
    <row r="31">
      <c r="A31" s="74" t="n"/>
      <c r="B31" s="1">
        <f>+'Modulus based method (square)'!F21</f>
        <v/>
      </c>
      <c r="C31" s="1">
        <f>+'Modulus based method (square)'!H21</f>
        <v/>
      </c>
      <c r="D31" s="1">
        <f>+'Modulus based method (square)'!G21</f>
        <v/>
      </c>
      <c r="E31" s="75">
        <f>+'Modulus based method (square)'!O21</f>
        <v/>
      </c>
      <c r="F31" s="7">
        <f>IF(C31=0,0,IF(IF(C31&lt;$B$4/2,0.1+C31/$B$4*(2*$J$1-0.2),2/3*$J$1*(2-C31/$B$4))&lt;0,0,IF(C31&lt;$B$4/2,0.1+C31/$B$4*(2*$J$1-0.2),2/3*$J$1*(2-C31/$B$4))))</f>
        <v/>
      </c>
      <c r="G31" s="1">
        <f>2.5*E31</f>
        <v/>
      </c>
      <c r="H31" s="9">
        <f>+F31*D31/G31</f>
        <v/>
      </c>
      <c r="I31" s="76">
        <f>+$B$7*$B$8*$B$9*($B$1-$B$11)*H31*1000</f>
        <v/>
      </c>
    </row>
    <row r="32">
      <c r="A32" s="74" t="n"/>
      <c r="B32" s="1">
        <f>+'Modulus based method (square)'!F22</f>
        <v/>
      </c>
      <c r="C32" s="1">
        <f>+'Modulus based method (square)'!H22</f>
        <v/>
      </c>
      <c r="D32" s="1">
        <f>+'Modulus based method (square)'!G22</f>
        <v/>
      </c>
      <c r="E32" s="75">
        <f>+'Modulus based method (square)'!O22</f>
        <v/>
      </c>
      <c r="F32" s="7">
        <f>IF(C32=0,0,IF(IF(C32&lt;$B$4/2,0.1+C32/$B$4*(2*$J$1-0.2),2/3*$J$1*(2-C32/$B$4))&lt;0,0,IF(C32&lt;$B$4/2,0.1+C32/$B$4*(2*$J$1-0.2),2/3*$J$1*(2-C32/$B$4))))</f>
        <v/>
      </c>
      <c r="G32" s="1">
        <f>2.5*E32</f>
        <v/>
      </c>
      <c r="H32" s="9">
        <f>+F32*D32/G32</f>
        <v/>
      </c>
      <c r="I32" s="76">
        <f>+$B$7*$B$8*$B$9*($B$1-$B$11)*H32*1000</f>
        <v/>
      </c>
    </row>
    <row r="33">
      <c r="A33" s="74" t="n"/>
      <c r="B33" s="1">
        <f>+'Modulus based method (square)'!F23</f>
        <v/>
      </c>
      <c r="C33" s="1">
        <f>+'Modulus based method (square)'!H23</f>
        <v/>
      </c>
      <c r="D33" s="1">
        <f>+'Modulus based method (square)'!G23</f>
        <v/>
      </c>
      <c r="E33" s="75">
        <f>+'Modulus based method (square)'!O23</f>
        <v/>
      </c>
      <c r="F33" s="7">
        <f>IF(C33=0,0,IF(IF(C33&lt;$B$4/2,0.1+C33/$B$4*(2*$J$1-0.2),2/3*$J$1*(2-C33/$B$4))&lt;0,0,IF(C33&lt;$B$4/2,0.1+C33/$B$4*(2*$J$1-0.2),2/3*$J$1*(2-C33/$B$4))))</f>
        <v/>
      </c>
      <c r="G33" s="1">
        <f>2.5*E33</f>
        <v/>
      </c>
      <c r="H33" s="9">
        <f>+F33*D33/G33</f>
        <v/>
      </c>
      <c r="I33" s="76">
        <f>+$B$7*$B$8*$B$9*($B$1-$B$11)*H33*1000</f>
        <v/>
      </c>
    </row>
    <row r="34">
      <c r="A34" s="74" t="n"/>
      <c r="B34" s="1">
        <f>+'Modulus based method (square)'!F24</f>
        <v/>
      </c>
      <c r="C34" s="1">
        <f>+'Modulus based method (square)'!H24</f>
        <v/>
      </c>
      <c r="D34" s="1">
        <f>+'Modulus based method (square)'!G24</f>
        <v/>
      </c>
      <c r="E34" s="75">
        <f>+'Modulus based method (square)'!O24</f>
        <v/>
      </c>
      <c r="F34" s="7">
        <f>IF(C34=0,0,IF(IF(C34&lt;$B$4/2,0.1+C34/$B$4*(2*$J$1-0.2),2/3*$J$1*(2-C34/$B$4))&lt;0,0,IF(C34&lt;$B$4/2,0.1+C34/$B$4*(2*$J$1-0.2),2/3*$J$1*(2-C34/$B$4))))</f>
        <v/>
      </c>
      <c r="G34" s="1">
        <f>2.5*E34</f>
        <v/>
      </c>
      <c r="H34" s="9">
        <f>+F34*D34/G34</f>
        <v/>
      </c>
      <c r="I34" s="76">
        <f>+$B$7*$B$8*$B$9*($B$1-$B$11)*H34*1000</f>
        <v/>
      </c>
    </row>
    <row r="35">
      <c r="A35" s="74" t="n"/>
      <c r="B35" s="1">
        <f>+'Modulus based method (square)'!F25</f>
        <v/>
      </c>
      <c r="C35" s="1">
        <f>+'Modulus based method (square)'!H25</f>
        <v/>
      </c>
      <c r="D35" s="1">
        <f>+'Modulus based method (square)'!G25</f>
        <v/>
      </c>
      <c r="E35" s="75">
        <f>+'Modulus based method (square)'!O25</f>
        <v/>
      </c>
      <c r="F35" s="7">
        <f>IF(C35=0,0,IF(IF(C35&lt;$B$4/2,0.1+C35/$B$4*(2*$J$1-0.2),2/3*$J$1*(2-C35/$B$4))&lt;0,0,IF(C35&lt;$B$4/2,0.1+C35/$B$4*(2*$J$1-0.2),2/3*$J$1*(2-C35/$B$4))))</f>
        <v/>
      </c>
      <c r="G35" s="1">
        <f>2.5*E35</f>
        <v/>
      </c>
      <c r="H35" s="9">
        <f>+F35*D35/G35</f>
        <v/>
      </c>
      <c r="I35" s="76">
        <f>+$B$7*$B$8*$B$9*($B$1-$B$11)*H35*1000</f>
        <v/>
      </c>
    </row>
    <row r="36">
      <c r="A36" s="74" t="n"/>
      <c r="B36" s="1">
        <f>+'Modulus based method (square)'!F26</f>
        <v/>
      </c>
      <c r="C36" s="1">
        <f>+'Modulus based method (square)'!H26</f>
        <v/>
      </c>
      <c r="D36" s="1">
        <f>+'Modulus based method (square)'!G26</f>
        <v/>
      </c>
      <c r="E36" s="75">
        <f>+'Modulus based method (square)'!O26</f>
        <v/>
      </c>
      <c r="F36" s="7">
        <f>IF(C36=0,0,IF(IF(C36&lt;$B$4/2,0.1+C36/$B$4*(2*$J$1-0.2),2/3*$J$1*(2-C36/$B$4))&lt;0,0,IF(C36&lt;$B$4/2,0.1+C36/$B$4*(2*$J$1-0.2),2/3*$J$1*(2-C36/$B$4))))</f>
        <v/>
      </c>
      <c r="G36" s="1">
        <f>2.5*E36</f>
        <v/>
      </c>
      <c r="H36" s="9">
        <f>+F36*D36/G36</f>
        <v/>
      </c>
      <c r="I36" s="76">
        <f>+$B$7*$B$8*$B$9*($B$1-$B$11)*H36*1000</f>
        <v/>
      </c>
    </row>
    <row r="37">
      <c r="A37" s="74" t="n"/>
      <c r="B37" s="1">
        <f>+'Modulus based method (square)'!F27</f>
        <v/>
      </c>
      <c r="C37" s="1">
        <f>+'Modulus based method (square)'!H27</f>
        <v/>
      </c>
      <c r="D37" s="1">
        <f>+'Modulus based method (square)'!G27</f>
        <v/>
      </c>
      <c r="E37" s="75">
        <f>+'Modulus based method (square)'!O27</f>
        <v/>
      </c>
      <c r="F37" s="7">
        <f>IF(C37=0,0,IF(IF(C37&lt;$B$4/2,0.1+C37/$B$4*(2*$J$1-0.2),2/3*$J$1*(2-C37/$B$4))&lt;0,0,IF(C37&lt;$B$4/2,0.1+C37/$B$4*(2*$J$1-0.2),2/3*$J$1*(2-C37/$B$4))))</f>
        <v/>
      </c>
      <c r="G37" s="1">
        <f>2.5*E37</f>
        <v/>
      </c>
      <c r="H37" s="9">
        <f>+F37*D37/G37</f>
        <v/>
      </c>
      <c r="I37" s="76">
        <f>+$B$7*$B$8*$B$9*($B$1-$B$11)*H37*1000</f>
        <v/>
      </c>
    </row>
    <row r="38">
      <c r="A38" s="74" t="n"/>
      <c r="B38" s="1">
        <f>+'Modulus based method (square)'!F28</f>
        <v/>
      </c>
      <c r="C38" s="1">
        <f>+'Modulus based method (square)'!H28</f>
        <v/>
      </c>
      <c r="D38" s="1">
        <f>+'Modulus based method (square)'!G28</f>
        <v/>
      </c>
      <c r="E38" s="75">
        <f>+'Modulus based method (square)'!O28</f>
        <v/>
      </c>
      <c r="F38" s="7">
        <f>IF(C38=0,0,IF(IF(C38&lt;$B$4/2,0.1+C38/$B$4*(2*$J$1-0.2),2/3*$J$1*(2-C38/$B$4))&lt;0,0,IF(C38&lt;$B$4/2,0.1+C38/$B$4*(2*$J$1-0.2),2/3*$J$1*(2-C38/$B$4))))</f>
        <v/>
      </c>
      <c r="G38" s="1">
        <f>2.5*E38</f>
        <v/>
      </c>
      <c r="H38" s="9">
        <f>+F38*D38/G38</f>
        <v/>
      </c>
      <c r="I38" s="76">
        <f>+$B$7*$B$8*$B$9*($B$1-$B$11)*H38*1000</f>
        <v/>
      </c>
    </row>
    <row r="39">
      <c r="A39" s="74" t="n"/>
      <c r="B39" s="1">
        <f>+'Modulus based method (square)'!F29</f>
        <v/>
      </c>
      <c r="C39" s="1">
        <f>+'Modulus based method (square)'!H29</f>
        <v/>
      </c>
      <c r="D39" s="1">
        <f>+'Modulus based method (square)'!G29</f>
        <v/>
      </c>
      <c r="E39" s="75">
        <f>+'Modulus based method (square)'!O29</f>
        <v/>
      </c>
      <c r="F39" s="7">
        <f>IF(C39=0,0,IF(IF(C39&lt;$B$4/2,0.1+C39/$B$4*(2*$J$1-0.2),2/3*$J$1*(2-C39/$B$4))&lt;0,0,IF(C39&lt;$B$4/2,0.1+C39/$B$4*(2*$J$1-0.2),2/3*$J$1*(2-C39/$B$4))))</f>
        <v/>
      </c>
      <c r="G39" s="1">
        <f>2.5*E39</f>
        <v/>
      </c>
      <c r="H39" s="9">
        <f>+F39*D39/G39</f>
        <v/>
      </c>
      <c r="I39" s="76">
        <f>+$B$7*$B$8*$B$9*($B$1-$B$11)*H39*1000</f>
        <v/>
      </c>
    </row>
    <row r="40">
      <c r="A40" s="74" t="n"/>
      <c r="B40" s="1">
        <f>+'Modulus based method (square)'!F30</f>
        <v/>
      </c>
      <c r="C40" s="1">
        <f>+'Modulus based method (square)'!H30</f>
        <v/>
      </c>
      <c r="D40" s="1">
        <f>+'Modulus based method (square)'!G30</f>
        <v/>
      </c>
      <c r="E40" s="75">
        <f>+'Modulus based method (square)'!O30</f>
        <v/>
      </c>
      <c r="F40" s="7">
        <f>IF(C40=0,0,IF(IF(C40&lt;$B$4/2,0.1+C40/$B$4*(2*$J$1-0.2),2/3*$J$1*(2-C40/$B$4))&lt;0,0,IF(C40&lt;$B$4/2,0.1+C40/$B$4*(2*$J$1-0.2),2/3*$J$1*(2-C40/$B$4))))</f>
        <v/>
      </c>
      <c r="G40" s="1">
        <f>2.5*E40</f>
        <v/>
      </c>
      <c r="H40" s="9">
        <f>+F40*D40/G40</f>
        <v/>
      </c>
      <c r="I40" s="76">
        <f>+$B$7*$B$8*$B$9*($B$1-$B$11)*H40*1000</f>
        <v/>
      </c>
    </row>
    <row r="41">
      <c r="A41" s="74" t="n"/>
      <c r="B41" s="1">
        <f>+'Modulus based method (square)'!F31</f>
        <v/>
      </c>
      <c r="C41" s="1">
        <f>+'Modulus based method (square)'!H31</f>
        <v/>
      </c>
      <c r="D41" s="1">
        <f>+'Modulus based method (square)'!G31</f>
        <v/>
      </c>
      <c r="E41" s="75">
        <f>+'Modulus based method (square)'!O31</f>
        <v/>
      </c>
      <c r="F41" s="7">
        <f>IF(C41=0,0,IF(IF(C41&lt;$B$4/2,0.1+C41/$B$4*(2*$J$1-0.2),2/3*$J$1*(2-C41/$B$4))&lt;0,0,IF(C41&lt;$B$4/2,0.1+C41/$B$4*(2*$J$1-0.2),2/3*$J$1*(2-C41/$B$4))))</f>
        <v/>
      </c>
      <c r="G41" s="1">
        <f>2.5*E41</f>
        <v/>
      </c>
      <c r="H41" s="9">
        <f>+F41*D41/G41</f>
        <v/>
      </c>
      <c r="I41" s="76">
        <f>+$B$7*$B$8*$B$9*($B$1-$B$11)*H41*1000</f>
        <v/>
      </c>
    </row>
    <row r="42">
      <c r="A42" s="74" t="n"/>
      <c r="B42" s="1">
        <f>+'Modulus based method (square)'!F32</f>
        <v/>
      </c>
      <c r="C42" s="1">
        <f>+'Modulus based method (square)'!H32</f>
        <v/>
      </c>
      <c r="D42" s="1">
        <f>+'Modulus based method (square)'!G32</f>
        <v/>
      </c>
      <c r="E42" s="75">
        <f>+'Modulus based method (square)'!O32</f>
        <v/>
      </c>
      <c r="F42" s="7">
        <f>IF(C42=0,0,IF(IF(C42&lt;$B$4/2,0.1+C42/$B$4*(2*$J$1-0.2),2/3*$J$1*(2-C42/$B$4))&lt;0,0,IF(C42&lt;$B$4/2,0.1+C42/$B$4*(2*$J$1-0.2),2/3*$J$1*(2-C42/$B$4))))</f>
        <v/>
      </c>
      <c r="G42" s="1">
        <f>2.5*E42</f>
        <v/>
      </c>
      <c r="H42" s="9">
        <f>+F42*D42/G42</f>
        <v/>
      </c>
      <c r="I42" s="76">
        <f>+$B$7*$B$8*$B$9*($B$1-$B$11)*H42*1000</f>
        <v/>
      </c>
    </row>
    <row r="43">
      <c r="A43" s="74" t="n"/>
      <c r="B43" s="1">
        <f>+'Modulus based method (square)'!F33</f>
        <v/>
      </c>
      <c r="C43" s="1">
        <f>+'Modulus based method (square)'!H33</f>
        <v/>
      </c>
      <c r="D43" s="1">
        <f>+'Modulus based method (square)'!G33</f>
        <v/>
      </c>
      <c r="E43" s="75">
        <f>+'Modulus based method (square)'!O33</f>
        <v/>
      </c>
      <c r="F43" s="7">
        <f>IF(C43=0,0,IF(IF(C43&lt;$B$4/2,0.1+C43/$B$4*(2*$J$1-0.2),2/3*$J$1*(2-C43/$B$4))&lt;0,0,IF(C43&lt;$B$4/2,0.1+C43/$B$4*(2*$J$1-0.2),2/3*$J$1*(2-C43/$B$4))))</f>
        <v/>
      </c>
      <c r="G43" s="1">
        <f>2.5*E43</f>
        <v/>
      </c>
      <c r="H43" s="9">
        <f>+F43*D43/G43</f>
        <v/>
      </c>
      <c r="I43" s="76">
        <f>+$B$7*$B$8*$B$9*($B$1-$B$11)*H43*1000</f>
        <v/>
      </c>
    </row>
    <row r="44">
      <c r="A44" s="74" t="n"/>
      <c r="B44" s="1">
        <f>+'Modulus based method (square)'!F34</f>
        <v/>
      </c>
      <c r="C44" s="1">
        <f>+'Modulus based method (square)'!H34</f>
        <v/>
      </c>
      <c r="D44" s="1">
        <f>+'Modulus based method (square)'!G34</f>
        <v/>
      </c>
      <c r="E44" s="75">
        <f>+'Modulus based method (square)'!O34</f>
        <v/>
      </c>
      <c r="F44" s="7">
        <f>IF(C44=0,0,IF(IF(C44&lt;$B$4/2,0.1+C44/$B$4*(2*$J$1-0.2),2/3*$J$1*(2-C44/$B$4))&lt;0,0,IF(C44&lt;$B$4/2,0.1+C44/$B$4*(2*$J$1-0.2),2/3*$J$1*(2-C44/$B$4))))</f>
        <v/>
      </c>
      <c r="G44" s="1">
        <f>2.5*E44</f>
        <v/>
      </c>
      <c r="H44" s="9">
        <f>+F44*D44/G44</f>
        <v/>
      </c>
      <c r="I44" s="76">
        <f>+$B$7*$B$8*$B$9*($B$1-$B$11)*H44*1000</f>
        <v/>
      </c>
    </row>
    <row r="45">
      <c r="A45" s="74" t="n"/>
      <c r="B45" s="1">
        <f>+'Modulus based method (square)'!F35</f>
        <v/>
      </c>
      <c r="C45" s="1">
        <f>+'Modulus based method (square)'!H35</f>
        <v/>
      </c>
      <c r="D45" s="1">
        <f>+'Modulus based method (square)'!G35</f>
        <v/>
      </c>
      <c r="E45" s="75">
        <f>+'Modulus based method (square)'!O35</f>
        <v/>
      </c>
      <c r="F45" s="7">
        <f>IF(C45=0,0,IF(IF(C45&lt;$B$4/2,0.1+C45/$B$4*(2*$J$1-0.2),2/3*$J$1*(2-C45/$B$4))&lt;0,0,IF(C45&lt;$B$4/2,0.1+C45/$B$4*(2*$J$1-0.2),2/3*$J$1*(2-C45/$B$4))))</f>
        <v/>
      </c>
      <c r="G45" s="1">
        <f>2.5*E45</f>
        <v/>
      </c>
      <c r="H45" s="9">
        <f>+F45*D45/G45</f>
        <v/>
      </c>
      <c r="I45" s="76">
        <f>+$B$7*$B$8*$B$9*($B$1-$B$11)*H45*1000</f>
        <v/>
      </c>
    </row>
    <row r="46">
      <c r="A46" s="74" t="n"/>
      <c r="B46" s="1">
        <f>+'Modulus based method (square)'!F36</f>
        <v/>
      </c>
      <c r="C46" s="1">
        <f>+'Modulus based method (square)'!H36</f>
        <v/>
      </c>
      <c r="D46" s="1">
        <f>+'Modulus based method (square)'!G36</f>
        <v/>
      </c>
      <c r="E46" s="75">
        <f>+'Modulus based method (square)'!O36</f>
        <v/>
      </c>
      <c r="F46" s="7">
        <f>IF(C46=0,0,IF(IF(C46&lt;$B$4/2,0.1+C46/$B$4*(2*$J$1-0.2),2/3*$J$1*(2-C46/$B$4))&lt;0,0,IF(C46&lt;$B$4/2,0.1+C46/$B$4*(2*$J$1-0.2),2/3*$J$1*(2-C46/$B$4))))</f>
        <v/>
      </c>
      <c r="G46" s="1">
        <f>2.5*E46</f>
        <v/>
      </c>
      <c r="H46" s="9">
        <f>+F46*D46/G46</f>
        <v/>
      </c>
      <c r="I46" s="76">
        <f>+$B$7*$B$8*$B$9*($B$1-$B$11)*H46*1000</f>
        <v/>
      </c>
    </row>
    <row r="47">
      <c r="A47" s="74" t="n"/>
      <c r="B47" s="1">
        <f>+'Modulus based method (square)'!F37</f>
        <v/>
      </c>
      <c r="C47" s="1">
        <f>+'Modulus based method (square)'!H37</f>
        <v/>
      </c>
      <c r="D47" s="1">
        <f>+'Modulus based method (square)'!G37</f>
        <v/>
      </c>
      <c r="E47" s="75">
        <f>+'Modulus based method (square)'!O37</f>
        <v/>
      </c>
      <c r="F47" s="7">
        <f>IF(C47=0,0,IF(IF(C47&lt;$B$4/2,0.1+C47/$B$4*(2*$J$1-0.2),2/3*$J$1*(2-C47/$B$4))&lt;0,0,IF(C47&lt;$B$4/2,0.1+C47/$B$4*(2*$J$1-0.2),2/3*$J$1*(2-C47/$B$4))))</f>
        <v/>
      </c>
      <c r="G47" s="1">
        <f>2.5*E47</f>
        <v/>
      </c>
      <c r="H47" s="9">
        <f>+F47*D47/G47</f>
        <v/>
      </c>
      <c r="I47" s="76">
        <f>+$B$7*$B$8*$B$9*($B$1-$B$11)*H47*1000</f>
        <v/>
      </c>
    </row>
    <row r="48">
      <c r="A48" s="74" t="n"/>
      <c r="B48" s="1">
        <f>+'Modulus based method (square)'!F38</f>
        <v/>
      </c>
      <c r="C48" s="1">
        <f>+'Modulus based method (square)'!H38</f>
        <v/>
      </c>
      <c r="D48" s="1">
        <f>+'Modulus based method (square)'!G38</f>
        <v/>
      </c>
      <c r="E48" s="75">
        <f>+'Modulus based method (square)'!O38</f>
        <v/>
      </c>
      <c r="F48" s="7">
        <f>IF(C48=0,0,IF(IF(C48&lt;$B$4/2,0.1+C48/$B$4*(2*$J$1-0.2),2/3*$J$1*(2-C48/$B$4))&lt;0,0,IF(C48&lt;$B$4/2,0.1+C48/$B$4*(2*$J$1-0.2),2/3*$J$1*(2-C48/$B$4))))</f>
        <v/>
      </c>
      <c r="G48" s="1">
        <f>2.5*E48</f>
        <v/>
      </c>
      <c r="H48" s="9">
        <f>+F48*D48/G48</f>
        <v/>
      </c>
      <c r="I48" s="76">
        <f>+$B$7*$B$8*$B$9*($B$1-$B$11)*H48*1000</f>
        <v/>
      </c>
    </row>
    <row r="49">
      <c r="A49" s="74" t="n"/>
      <c r="B49" s="1">
        <f>+'Modulus based method (square)'!F39</f>
        <v/>
      </c>
      <c r="C49" s="1">
        <f>+'Modulus based method (square)'!H39</f>
        <v/>
      </c>
      <c r="D49" s="1">
        <f>+'Modulus based method (square)'!G39</f>
        <v/>
      </c>
      <c r="E49" s="75">
        <f>+'Modulus based method (square)'!O39</f>
        <v/>
      </c>
      <c r="F49" s="7">
        <f>IF(C49=0,0,IF(IF(C49&lt;$B$4/2,0.1+C49/$B$4*(2*$J$1-0.2),2/3*$J$1*(2-C49/$B$4))&lt;0,0,IF(C49&lt;$B$4/2,0.1+C49/$B$4*(2*$J$1-0.2),2/3*$J$1*(2-C49/$B$4))))</f>
        <v/>
      </c>
      <c r="G49" s="1">
        <f>2.5*E49</f>
        <v/>
      </c>
      <c r="H49" s="9">
        <f>+F49*D49/G49</f>
        <v/>
      </c>
      <c r="I49" s="76">
        <f>+$B$7*$B$8*$B$9*($B$1-$B$11)*H49*1000</f>
        <v/>
      </c>
    </row>
    <row r="50">
      <c r="A50" s="74" t="n"/>
      <c r="B50" s="1">
        <f>+'Modulus based method (square)'!F40</f>
        <v/>
      </c>
      <c r="C50" s="1">
        <f>+'Modulus based method (square)'!H40</f>
        <v/>
      </c>
      <c r="D50" s="1">
        <f>+'Modulus based method (square)'!G40</f>
        <v/>
      </c>
      <c r="E50" s="75">
        <f>+'Modulus based method (square)'!O40</f>
        <v/>
      </c>
      <c r="F50" s="7">
        <f>IF(C50=0,0,IF(IF(C50&lt;$B$4/2,0.1+C50/$B$4*(2*$J$1-0.2),2/3*$J$1*(2-C50/$B$4))&lt;0,0,IF(C50&lt;$B$4/2,0.1+C50/$B$4*(2*$J$1-0.2),2/3*$J$1*(2-C50/$B$4))))</f>
        <v/>
      </c>
      <c r="G50" s="1">
        <f>2.5*E50</f>
        <v/>
      </c>
      <c r="H50" s="9">
        <f>+F50*D50/G50</f>
        <v/>
      </c>
      <c r="I50" s="76">
        <f>+$B$7*$B$8*$B$9*($B$1-$B$11)*H50*1000</f>
        <v/>
      </c>
    </row>
    <row r="51">
      <c r="A51" s="74" t="n"/>
      <c r="B51" s="1">
        <f>+'Modulus based method (square)'!F41</f>
        <v/>
      </c>
      <c r="C51" s="1">
        <f>+'Modulus based method (square)'!H41</f>
        <v/>
      </c>
      <c r="D51" s="1">
        <f>+'Modulus based method (square)'!G41</f>
        <v/>
      </c>
      <c r="E51" s="75">
        <f>+'Modulus based method (square)'!O41</f>
        <v/>
      </c>
      <c r="F51" s="7">
        <f>IF(C51=0,0,IF(IF(C51&lt;$B$4/2,0.1+C51/$B$4*(2*$J$1-0.2),2/3*$J$1*(2-C51/$B$4))&lt;0,0,IF(C51&lt;$B$4/2,0.1+C51/$B$4*(2*$J$1-0.2),2/3*$J$1*(2-C51/$B$4))))</f>
        <v/>
      </c>
      <c r="G51" s="1">
        <f>2.5*E51</f>
        <v/>
      </c>
      <c r="H51" s="9">
        <f>+F51*D51/G51</f>
        <v/>
      </c>
      <c r="I51" s="76">
        <f>+$B$7*$B$8*$B$9*($B$1-$B$11)*H51*1000</f>
        <v/>
      </c>
    </row>
    <row r="52">
      <c r="A52" s="74" t="n"/>
      <c r="B52" s="1">
        <f>+'Modulus based method (square)'!F42</f>
        <v/>
      </c>
      <c r="C52" s="1">
        <f>+'Modulus based method (square)'!H42</f>
        <v/>
      </c>
      <c r="D52" s="1">
        <f>+'Modulus based method (square)'!G42</f>
        <v/>
      </c>
      <c r="E52" s="75">
        <f>+'Modulus based method (square)'!O42</f>
        <v/>
      </c>
      <c r="F52" s="7">
        <f>IF(C52=0,0,IF(IF(C52&lt;$B$4/2,0.1+C52/$B$4*(2*$J$1-0.2),2/3*$J$1*(2-C52/$B$4))&lt;0,0,IF(C52&lt;$B$4/2,0.1+C52/$B$4*(2*$J$1-0.2),2/3*$J$1*(2-C52/$B$4))))</f>
        <v/>
      </c>
      <c r="G52" s="1">
        <f>2.5*E52</f>
        <v/>
      </c>
      <c r="H52" s="9">
        <f>+F52*D52/G52</f>
        <v/>
      </c>
      <c r="I52" s="76">
        <f>+$B$7*$B$8*$B$9*($B$1-$B$11)*H52*1000</f>
        <v/>
      </c>
    </row>
    <row r="53">
      <c r="A53" s="74" t="n"/>
      <c r="B53" s="1">
        <f>+'Modulus based method (square)'!F43</f>
        <v/>
      </c>
      <c r="C53" s="1">
        <f>+'Modulus based method (square)'!H43</f>
        <v/>
      </c>
      <c r="D53" s="1">
        <f>+'Modulus based method (square)'!G43</f>
        <v/>
      </c>
      <c r="E53" s="75">
        <f>+'Modulus based method (square)'!O43</f>
        <v/>
      </c>
      <c r="F53" s="7">
        <f>IF(C53=0,0,IF(IF(C53&lt;$B$4/2,0.1+C53/$B$4*(2*$J$1-0.2),2/3*$J$1*(2-C53/$B$4))&lt;0,0,IF(C53&lt;$B$4/2,0.1+C53/$B$4*(2*$J$1-0.2),2/3*$J$1*(2-C53/$B$4))))</f>
        <v/>
      </c>
      <c r="G53" s="1">
        <f>2.5*E53</f>
        <v/>
      </c>
      <c r="H53" s="9">
        <f>+F53*D53/G53</f>
        <v/>
      </c>
      <c r="I53" s="76">
        <f>+$B$7*$B$8*$B$9*($B$1-$B$11)*H53*1000</f>
        <v/>
      </c>
    </row>
    <row r="54">
      <c r="A54" s="74" t="n"/>
      <c r="B54" s="1">
        <f>+'Modulus based method (square)'!F44</f>
        <v/>
      </c>
      <c r="C54" s="1">
        <f>+'Modulus based method (square)'!H44</f>
        <v/>
      </c>
      <c r="D54" s="1">
        <f>+'Modulus based method (square)'!G44</f>
        <v/>
      </c>
      <c r="E54" s="75">
        <f>+'Modulus based method (square)'!O44</f>
        <v/>
      </c>
      <c r="F54" s="7">
        <f>IF(C54=0,0,IF(IF(C54&lt;$B$4/2,0.1+C54/$B$4*(2*$J$1-0.2),2/3*$J$1*(2-C54/$B$4))&lt;0,0,IF(C54&lt;$B$4/2,0.1+C54/$B$4*(2*$J$1-0.2),2/3*$J$1*(2-C54/$B$4))))</f>
        <v/>
      </c>
      <c r="G54" s="1">
        <f>2.5*E54</f>
        <v/>
      </c>
      <c r="H54" s="9">
        <f>+F54*D54/G54</f>
        <v/>
      </c>
      <c r="I54" s="76">
        <f>+$B$7*$B$8*$B$9*($B$1-$B$11)*H54*1000</f>
        <v/>
      </c>
    </row>
    <row r="55">
      <c r="A55" s="74" t="n"/>
      <c r="B55" s="1">
        <f>+'Modulus based method (square)'!F45</f>
        <v/>
      </c>
      <c r="C55" s="1">
        <f>+'Modulus based method (square)'!H45</f>
        <v/>
      </c>
      <c r="D55" s="1">
        <f>+'Modulus based method (square)'!G45</f>
        <v/>
      </c>
      <c r="E55" s="75">
        <f>+'Modulus based method (square)'!O45</f>
        <v/>
      </c>
      <c r="F55" s="7">
        <f>IF(C55=0,0,IF(IF(C55&lt;$B$4/2,0.1+C55/$B$4*(2*$J$1-0.2),2/3*$J$1*(2-C55/$B$4))&lt;0,0,IF(C55&lt;$B$4/2,0.1+C55/$B$4*(2*$J$1-0.2),2/3*$J$1*(2-C55/$B$4))))</f>
        <v/>
      </c>
      <c r="G55" s="1">
        <f>2.5*E55</f>
        <v/>
      </c>
      <c r="H55" s="9">
        <f>+F55*D55/G55</f>
        <v/>
      </c>
      <c r="I55" s="76">
        <f>+$B$7*$B$8*$B$9*($B$1-$B$11)*H55*1000</f>
        <v/>
      </c>
    </row>
    <row r="56">
      <c r="A56" s="74" t="n"/>
      <c r="B56" s="1">
        <f>+'Modulus based method (square)'!F46</f>
        <v/>
      </c>
      <c r="C56" s="1">
        <f>+'Modulus based method (square)'!H46</f>
        <v/>
      </c>
      <c r="D56" s="1">
        <f>+'Modulus based method (square)'!G46</f>
        <v/>
      </c>
      <c r="E56" s="75">
        <f>+'Modulus based method (square)'!O46</f>
        <v/>
      </c>
      <c r="F56" s="7">
        <f>IF(C56=0,0,IF(IF(C56&lt;$B$4/2,0.1+C56/$B$4*(2*$J$1-0.2),2/3*$J$1*(2-C56/$B$4))&lt;0,0,IF(C56&lt;$B$4/2,0.1+C56/$B$4*(2*$J$1-0.2),2/3*$J$1*(2-C56/$B$4))))</f>
        <v/>
      </c>
      <c r="G56" s="1">
        <f>2.5*E56</f>
        <v/>
      </c>
      <c r="H56" s="9">
        <f>+F56*D56/G56</f>
        <v/>
      </c>
      <c r="I56" s="76">
        <f>+$B$7*$B$8*$B$9*($B$1-$B$11)*H56*1000</f>
        <v/>
      </c>
    </row>
    <row r="57">
      <c r="A57" s="74" t="n"/>
      <c r="B57" s="1">
        <f>+'Modulus based method (square)'!F47</f>
        <v/>
      </c>
      <c r="C57" s="1">
        <f>+'Modulus based method (square)'!H47</f>
        <v/>
      </c>
      <c r="D57" s="1">
        <f>+'Modulus based method (square)'!G47</f>
        <v/>
      </c>
      <c r="E57" s="75">
        <f>+'Modulus based method (square)'!O47</f>
        <v/>
      </c>
      <c r="F57" s="7">
        <f>IF(C57=0,0,IF(IF(C57&lt;$B$4/2,0.1+C57/$B$4*(2*$J$1-0.2),2/3*$J$1*(2-C57/$B$4))&lt;0,0,IF(C57&lt;$B$4/2,0.1+C57/$B$4*(2*$J$1-0.2),2/3*$J$1*(2-C57/$B$4))))</f>
        <v/>
      </c>
      <c r="G57" s="1">
        <f>2.5*E57</f>
        <v/>
      </c>
      <c r="H57" s="9">
        <f>+F57*D57/G57</f>
        <v/>
      </c>
      <c r="I57" s="76">
        <f>+$B$7*$B$8*$B$9*($B$1-$B$11)*H57*1000</f>
        <v/>
      </c>
    </row>
    <row r="58">
      <c r="A58" s="74" t="n"/>
      <c r="B58" s="1">
        <f>+'Modulus based method (square)'!F48</f>
        <v/>
      </c>
      <c r="C58" s="1">
        <f>+'Modulus based method (square)'!H48</f>
        <v/>
      </c>
      <c r="D58" s="1">
        <f>+'Modulus based method (square)'!G48</f>
        <v/>
      </c>
      <c r="E58" s="75">
        <f>+'Modulus based method (square)'!O48</f>
        <v/>
      </c>
      <c r="F58" s="7">
        <f>IF(C58=0,0,IF(IF(C58&lt;$B$4/2,0.1+C58/$B$4*(2*$J$1-0.2),2/3*$J$1*(2-C58/$B$4))&lt;0,0,IF(C58&lt;$B$4/2,0.1+C58/$B$4*(2*$J$1-0.2),2/3*$J$1*(2-C58/$B$4))))</f>
        <v/>
      </c>
      <c r="G58" s="1">
        <f>2.5*E58</f>
        <v/>
      </c>
      <c r="H58" s="9">
        <f>+F58*D58/G58</f>
        <v/>
      </c>
      <c r="I58" s="76">
        <f>+$B$7*$B$8*$B$9*($B$1-$B$11)*H58*1000</f>
        <v/>
      </c>
    </row>
    <row r="59">
      <c r="A59" s="74" t="n"/>
      <c r="B59" s="1">
        <f>+'Modulus based method (square)'!F49</f>
        <v/>
      </c>
      <c r="C59" s="1">
        <f>+'Modulus based method (square)'!H49</f>
        <v/>
      </c>
      <c r="D59" s="1">
        <f>+'Modulus based method (square)'!G49</f>
        <v/>
      </c>
      <c r="E59" s="75">
        <f>+'Modulus based method (square)'!O49</f>
        <v/>
      </c>
      <c r="F59" s="7">
        <f>IF(C59=0,0,IF(IF(C59&lt;$B$4/2,0.1+C59/$B$4*(2*$J$1-0.2),2/3*$J$1*(2-C59/$B$4))&lt;0,0,IF(C59&lt;$B$4/2,0.1+C59/$B$4*(2*$J$1-0.2),2/3*$J$1*(2-C59/$B$4))))</f>
        <v/>
      </c>
      <c r="G59" s="1">
        <f>2.5*E59</f>
        <v/>
      </c>
      <c r="H59" s="9">
        <f>+F59*D59/G59</f>
        <v/>
      </c>
      <c r="I59" s="76">
        <f>+$B$7*$B$8*$B$9*($B$1-$B$11)*H59*1000</f>
        <v/>
      </c>
    </row>
    <row r="60">
      <c r="A60" s="74" t="n"/>
      <c r="B60" s="1">
        <f>+'Modulus based method (square)'!F50</f>
        <v/>
      </c>
      <c r="C60" s="1">
        <f>+'Modulus based method (square)'!H50</f>
        <v/>
      </c>
      <c r="D60" s="1">
        <f>+'Modulus based method (square)'!G50</f>
        <v/>
      </c>
      <c r="E60" s="75">
        <f>+'Modulus based method (square)'!O50</f>
        <v/>
      </c>
      <c r="F60" s="7">
        <f>IF(C60=0,0,IF(IF(C60&lt;$B$4/2,0.1+C60/$B$4*(2*$J$1-0.2),2/3*$J$1*(2-C60/$B$4))&lt;0,0,IF(C60&lt;$B$4/2,0.1+C60/$B$4*(2*$J$1-0.2),2/3*$J$1*(2-C60/$B$4))))</f>
        <v/>
      </c>
      <c r="G60" s="1">
        <f>2.5*E60</f>
        <v/>
      </c>
      <c r="H60" s="9">
        <f>+F60*D60/G60</f>
        <v/>
      </c>
      <c r="I60" s="76">
        <f>+$B$7*$B$8*$B$9*($B$1-$B$11)*H60*1000</f>
        <v/>
      </c>
    </row>
    <row r="61">
      <c r="A61" s="74" t="n"/>
      <c r="B61" s="1">
        <f>+'Modulus based method (square)'!F51</f>
        <v/>
      </c>
      <c r="C61" s="1">
        <f>+'Modulus based method (square)'!H51</f>
        <v/>
      </c>
      <c r="D61" s="1">
        <f>+'Modulus based method (square)'!G51</f>
        <v/>
      </c>
      <c r="E61" s="75">
        <f>+'Modulus based method (square)'!O51</f>
        <v/>
      </c>
      <c r="F61" s="7">
        <f>IF(C61=0,0,IF(IF(C61&lt;$B$4/2,0.1+C61/$B$4*(2*$J$1-0.2),2/3*$J$1*(2-C61/$B$4))&lt;0,0,IF(C61&lt;$B$4/2,0.1+C61/$B$4*(2*$J$1-0.2),2/3*$J$1*(2-C61/$B$4))))</f>
        <v/>
      </c>
      <c r="G61" s="1">
        <f>2.5*E61</f>
        <v/>
      </c>
      <c r="H61" s="9">
        <f>+F61*D61/G61</f>
        <v/>
      </c>
      <c r="I61" s="76">
        <f>+$B$7*$B$8*$B$9*($B$1-$B$11)*H61*1000</f>
        <v/>
      </c>
    </row>
    <row r="62">
      <c r="A62" s="74" t="n"/>
      <c r="B62" s="1">
        <f>+'Modulus based method (square)'!F52</f>
        <v/>
      </c>
      <c r="C62" s="1">
        <f>+'Modulus based method (square)'!H52</f>
        <v/>
      </c>
      <c r="D62" s="1">
        <f>+'Modulus based method (square)'!G52</f>
        <v/>
      </c>
      <c r="E62" s="75">
        <f>+'Modulus based method (square)'!O52</f>
        <v/>
      </c>
      <c r="F62" s="7">
        <f>IF(C62=0,0,IF(IF(C62&lt;$B$4/2,0.1+C62/$B$4*(2*$J$1-0.2),2/3*$J$1*(2-C62/$B$4))&lt;0,0,IF(C62&lt;$B$4/2,0.1+C62/$B$4*(2*$J$1-0.2),2/3*$J$1*(2-C62/$B$4))))</f>
        <v/>
      </c>
      <c r="G62" s="1">
        <f>2.5*E62</f>
        <v/>
      </c>
      <c r="H62" s="9">
        <f>+F62*D62/G62</f>
        <v/>
      </c>
      <c r="I62" s="76">
        <f>+$B$7*$B$8*$B$9*($B$1-$B$11)*H62*1000</f>
        <v/>
      </c>
    </row>
    <row r="63">
      <c r="A63" s="74" t="n"/>
      <c r="B63" s="1">
        <f>+'Modulus based method (square)'!F53</f>
        <v/>
      </c>
      <c r="C63" s="1">
        <f>+'Modulus based method (square)'!H53</f>
        <v/>
      </c>
      <c r="D63" s="1">
        <f>+'Modulus based method (square)'!G53</f>
        <v/>
      </c>
      <c r="E63" s="75">
        <f>+'Modulus based method (square)'!O53</f>
        <v/>
      </c>
      <c r="F63" s="7">
        <f>IF(C63=0,0,IF(IF(C63&lt;$B$4/2,0.1+C63/$B$4*(2*$J$1-0.2),2/3*$J$1*(2-C63/$B$4))&lt;0,0,IF(C63&lt;$B$4/2,0.1+C63/$B$4*(2*$J$1-0.2),2/3*$J$1*(2-C63/$B$4))))</f>
        <v/>
      </c>
      <c r="G63" s="1">
        <f>2.5*E63</f>
        <v/>
      </c>
      <c r="H63" s="9">
        <f>+F63*D63/G63</f>
        <v/>
      </c>
      <c r="I63" s="76">
        <f>+$B$7*$B$8*$B$9*($B$1-$B$11)*H63*1000</f>
        <v/>
      </c>
    </row>
    <row r="64">
      <c r="A64" s="74" t="n"/>
      <c r="B64" s="1">
        <f>+'Modulus based method (square)'!F54</f>
        <v/>
      </c>
      <c r="C64" s="1">
        <f>+'Modulus based method (square)'!H54</f>
        <v/>
      </c>
      <c r="D64" s="1">
        <f>+'Modulus based method (square)'!G54</f>
        <v/>
      </c>
      <c r="E64" s="75">
        <f>+'Modulus based method (square)'!O54</f>
        <v/>
      </c>
      <c r="F64" s="7">
        <f>IF(C64=0,0,IF(IF(C64&lt;$B$4/2,0.1+C64/$B$4*(2*$J$1-0.2),2/3*$J$1*(2-C64/$B$4))&lt;0,0,IF(C64&lt;$B$4/2,0.1+C64/$B$4*(2*$J$1-0.2),2/3*$J$1*(2-C64/$B$4))))</f>
        <v/>
      </c>
      <c r="G64" s="1">
        <f>2.5*E64</f>
        <v/>
      </c>
      <c r="H64" s="9">
        <f>+F64*D64/G64</f>
        <v/>
      </c>
      <c r="I64" s="76">
        <f>+$B$7*$B$8*$B$9*($B$1-$B$11)*H64*1000</f>
        <v/>
      </c>
    </row>
    <row r="65">
      <c r="A65" s="74" t="n"/>
      <c r="B65" s="1">
        <f>+'Modulus based method (square)'!F55</f>
        <v/>
      </c>
      <c r="C65" s="1">
        <f>+'Modulus based method (square)'!H55</f>
        <v/>
      </c>
      <c r="D65" s="1">
        <f>+'Modulus based method (square)'!G55</f>
        <v/>
      </c>
      <c r="E65" s="75">
        <f>+'Modulus based method (square)'!O55</f>
        <v/>
      </c>
      <c r="F65" s="7">
        <f>IF(C65=0,0,IF(IF(C65&lt;$B$4/2,0.1+C65/$B$4*(2*$J$1-0.2),2/3*$J$1*(2-C65/$B$4))&lt;0,0,IF(C65&lt;$B$4/2,0.1+C65/$B$4*(2*$J$1-0.2),2/3*$J$1*(2-C65/$B$4))))</f>
        <v/>
      </c>
      <c r="G65" s="1">
        <f>2.5*E65</f>
        <v/>
      </c>
      <c r="H65" s="9">
        <f>+F65*D65/G65</f>
        <v/>
      </c>
      <c r="I65" s="76">
        <f>+$B$7*$B$8*$B$9*($B$1-$B$11)*H65*1000</f>
        <v/>
      </c>
    </row>
    <row r="66">
      <c r="A66" s="74" t="n"/>
      <c r="B66" s="1">
        <f>+'Modulus based method (square)'!F56</f>
        <v/>
      </c>
      <c r="C66" s="1">
        <f>+'Modulus based method (square)'!H56</f>
        <v/>
      </c>
      <c r="D66" s="1">
        <f>+'Modulus based method (square)'!G56</f>
        <v/>
      </c>
      <c r="E66" s="75">
        <f>+'Modulus based method (square)'!O56</f>
        <v/>
      </c>
      <c r="F66" s="7">
        <f>IF(C66=0,0,IF(IF(C66&lt;$B$4/2,0.1+C66/$B$4*(2*$J$1-0.2),2/3*$J$1*(2-C66/$B$4))&lt;0,0,IF(C66&lt;$B$4/2,0.1+C66/$B$4*(2*$J$1-0.2),2/3*$J$1*(2-C66/$B$4))))</f>
        <v/>
      </c>
      <c r="G66" s="1">
        <f>2.5*E66</f>
        <v/>
      </c>
      <c r="H66" s="9">
        <f>+F66*D66/G66</f>
        <v/>
      </c>
      <c r="I66" s="76">
        <f>+$B$7*$B$8*$B$9*($B$1-$B$11)*H66*1000</f>
        <v/>
      </c>
    </row>
    <row r="67">
      <c r="A67" s="74" t="n"/>
      <c r="B67" s="1">
        <f>+'Modulus based method (square)'!F57</f>
        <v/>
      </c>
      <c r="C67" s="1">
        <f>+'Modulus based method (square)'!H57</f>
        <v/>
      </c>
      <c r="D67" s="1">
        <f>+'Modulus based method (square)'!G57</f>
        <v/>
      </c>
      <c r="E67" s="75">
        <f>+'Modulus based method (square)'!O57</f>
        <v/>
      </c>
      <c r="F67" s="7">
        <f>IF(C67=0,0,IF(IF(C67&lt;$B$4/2,0.1+C67/$B$4*(2*$J$1-0.2),2/3*$J$1*(2-C67/$B$4))&lt;0,0,IF(C67&lt;$B$4/2,0.1+C67/$B$4*(2*$J$1-0.2),2/3*$J$1*(2-C67/$B$4))))</f>
        <v/>
      </c>
      <c r="G67" s="1">
        <f>2.5*E67</f>
        <v/>
      </c>
      <c r="H67" s="9">
        <f>+F67*D67/G67</f>
        <v/>
      </c>
      <c r="I67" s="76">
        <f>+$B$7*$B$8*$B$9*($B$1-$B$11)*H67*1000</f>
        <v/>
      </c>
    </row>
    <row r="68">
      <c r="A68" s="74" t="n"/>
      <c r="B68" s="1">
        <f>+'Modulus based method (square)'!F58</f>
        <v/>
      </c>
      <c r="C68" s="1">
        <f>+'Modulus based method (square)'!H58</f>
        <v/>
      </c>
      <c r="D68" s="1">
        <f>+'Modulus based method (square)'!G58</f>
        <v/>
      </c>
      <c r="E68" s="75">
        <f>+'Modulus based method (square)'!O58</f>
        <v/>
      </c>
      <c r="F68" s="7">
        <f>IF(C68=0,0,IF(IF(C68&lt;$B$4/2,0.1+C68/$B$4*(2*$J$1-0.2),2/3*$J$1*(2-C68/$B$4))&lt;0,0,IF(C68&lt;$B$4/2,0.1+C68/$B$4*(2*$J$1-0.2),2/3*$J$1*(2-C68/$B$4))))</f>
        <v/>
      </c>
      <c r="G68" s="1">
        <f>2.5*E68</f>
        <v/>
      </c>
      <c r="H68" s="9">
        <f>+F68*D68/G68</f>
        <v/>
      </c>
      <c r="I68" s="76">
        <f>+$B$7*$B$8*$B$9*($B$1-$B$11)*H68*1000</f>
        <v/>
      </c>
    </row>
    <row r="69">
      <c r="A69" s="74" t="n"/>
      <c r="B69" s="1">
        <f>+'Modulus based method (square)'!F59</f>
        <v/>
      </c>
      <c r="C69" s="1">
        <f>+'Modulus based method (square)'!H59</f>
        <v/>
      </c>
      <c r="D69" s="1">
        <f>+'Modulus based method (square)'!G59</f>
        <v/>
      </c>
      <c r="E69" s="75">
        <f>+'Modulus based method (square)'!O59</f>
        <v/>
      </c>
      <c r="F69" s="7">
        <f>IF(C69=0,0,IF(IF(C69&lt;$B$4/2,0.1+C69/$B$4*(2*$J$1-0.2),2/3*$J$1*(2-C69/$B$4))&lt;0,0,IF(C69&lt;$B$4/2,0.1+C69/$B$4*(2*$J$1-0.2),2/3*$J$1*(2-C69/$B$4))))</f>
        <v/>
      </c>
      <c r="G69" s="1">
        <f>2.5*E69</f>
        <v/>
      </c>
      <c r="H69" s="9">
        <f>+F69*D69/G69</f>
        <v/>
      </c>
      <c r="I69" s="76">
        <f>+$B$7*$B$8*$B$9*($B$1-$B$11)*H69*1000</f>
        <v/>
      </c>
    </row>
    <row r="70">
      <c r="A70" s="74" t="n"/>
      <c r="B70" s="1">
        <f>+'Modulus based method (square)'!F60</f>
        <v/>
      </c>
      <c r="C70" s="1">
        <f>+'Modulus based method (square)'!H60</f>
        <v/>
      </c>
      <c r="D70" s="1">
        <f>+'Modulus based method (square)'!G60</f>
        <v/>
      </c>
      <c r="E70" s="75">
        <f>+'Modulus based method (square)'!O60</f>
        <v/>
      </c>
      <c r="F70" s="7">
        <f>IF(C70=0,0,IF(IF(C70&lt;$B$4/2,0.1+C70/$B$4*(2*$J$1-0.2),2/3*$J$1*(2-C70/$B$4))&lt;0,0,IF(C70&lt;$B$4/2,0.1+C70/$B$4*(2*$J$1-0.2),2/3*$J$1*(2-C70/$B$4))))</f>
        <v/>
      </c>
      <c r="G70" s="1">
        <f>2.5*E70</f>
        <v/>
      </c>
      <c r="H70" s="9">
        <f>+F70*D70/G70</f>
        <v/>
      </c>
      <c r="I70" s="76">
        <f>+$B$7*$B$8*$B$9*($B$1-$B$11)*H70*1000</f>
        <v/>
      </c>
    </row>
    <row r="71">
      <c r="A71" s="74" t="n"/>
      <c r="B71" s="1">
        <f>+'Modulus based method (square)'!F61</f>
        <v/>
      </c>
      <c r="C71" s="1">
        <f>+'Modulus based method (square)'!H61</f>
        <v/>
      </c>
      <c r="D71" s="1">
        <f>+'Modulus based method (square)'!G61</f>
        <v/>
      </c>
      <c r="E71" s="75">
        <f>+'Modulus based method (square)'!O61</f>
        <v/>
      </c>
      <c r="F71" s="7">
        <f>IF(C71=0,0,IF(IF(C71&lt;$B$4/2,0.1+C71/$B$4*(2*$J$1-0.2),2/3*$J$1*(2-C71/$B$4))&lt;0,0,IF(C71&lt;$B$4/2,0.1+C71/$B$4*(2*$J$1-0.2),2/3*$J$1*(2-C71/$B$4))))</f>
        <v/>
      </c>
      <c r="G71" s="1">
        <f>2.5*E71</f>
        <v/>
      </c>
      <c r="H71" s="9">
        <f>+F71*D71/G71</f>
        <v/>
      </c>
      <c r="I71" s="76">
        <f>+$B$7*$B$8*$B$9*($B$1-$B$11)*H71*1000</f>
        <v/>
      </c>
    </row>
    <row r="72">
      <c r="A72" s="74" t="n"/>
      <c r="B72" s="1">
        <f>+'Modulus based method (square)'!F62</f>
        <v/>
      </c>
      <c r="C72" s="1">
        <f>+'Modulus based method (square)'!H62</f>
        <v/>
      </c>
      <c r="D72" s="1">
        <f>+'Modulus based method (square)'!G62</f>
        <v/>
      </c>
      <c r="E72" s="75">
        <f>+'Modulus based method (square)'!O62</f>
        <v/>
      </c>
      <c r="F72" s="7">
        <f>IF(C72=0,0,IF(IF(C72&lt;$B$4/2,0.1+C72/$B$4*(2*$J$1-0.2),2/3*$J$1*(2-C72/$B$4))&lt;0,0,IF(C72&lt;$B$4/2,0.1+C72/$B$4*(2*$J$1-0.2),2/3*$J$1*(2-C72/$B$4))))</f>
        <v/>
      </c>
      <c r="G72" s="1">
        <f>2.5*E72</f>
        <v/>
      </c>
      <c r="H72" s="9">
        <f>+F72*D72/G72</f>
        <v/>
      </c>
      <c r="I72" s="76">
        <f>+$B$7*$B$8*$B$9*($B$1-$B$11)*H72*1000</f>
        <v/>
      </c>
    </row>
    <row r="73">
      <c r="A73" s="74" t="n"/>
      <c r="B73" s="1">
        <f>+'Modulus based method (square)'!F63</f>
        <v/>
      </c>
      <c r="C73" s="1">
        <f>+'Modulus based method (square)'!H63</f>
        <v/>
      </c>
      <c r="D73" s="1">
        <f>+'Modulus based method (square)'!G63</f>
        <v/>
      </c>
      <c r="E73" s="75">
        <f>+'Modulus based method (square)'!O63</f>
        <v/>
      </c>
      <c r="F73" s="7">
        <f>IF(C73=0,0,IF(IF(C73&lt;$B$4/2,0.1+C73/$B$4*(2*$J$1-0.2),2/3*$J$1*(2-C73/$B$4))&lt;0,0,IF(C73&lt;$B$4/2,0.1+C73/$B$4*(2*$J$1-0.2),2/3*$J$1*(2-C73/$B$4))))</f>
        <v/>
      </c>
      <c r="G73" s="1">
        <f>2.5*E73</f>
        <v/>
      </c>
      <c r="H73" s="9">
        <f>+F73*D73/G73</f>
        <v/>
      </c>
      <c r="I73" s="76">
        <f>+$B$7*$B$8*$B$9*($B$1-$B$11)*H73*1000</f>
        <v/>
      </c>
    </row>
    <row r="74">
      <c r="A74" s="74" t="n"/>
      <c r="B74" s="1">
        <f>+'Modulus based method (square)'!F64</f>
        <v/>
      </c>
      <c r="C74" s="1">
        <f>+'Modulus based method (square)'!H64</f>
        <v/>
      </c>
      <c r="D74" s="1">
        <f>+'Modulus based method (square)'!G64</f>
        <v/>
      </c>
      <c r="E74" s="75">
        <f>+'Modulus based method (square)'!O64</f>
        <v/>
      </c>
      <c r="F74" s="7">
        <f>IF(C74=0,0,IF(IF(C74&lt;$B$4/2,0.1+C74/$B$4*(2*$J$1-0.2),2/3*$J$1*(2-C74/$B$4))&lt;0,0,IF(C74&lt;$B$4/2,0.1+C74/$B$4*(2*$J$1-0.2),2/3*$J$1*(2-C74/$B$4))))</f>
        <v/>
      </c>
      <c r="G74" s="1">
        <f>2.5*E74</f>
        <v/>
      </c>
      <c r="H74" s="9">
        <f>+F74*D74/G74</f>
        <v/>
      </c>
      <c r="I74" s="76">
        <f>+$B$7*$B$8*$B$9*($B$1-$B$11)*H74*1000</f>
        <v/>
      </c>
    </row>
    <row r="75">
      <c r="A75" s="74" t="n"/>
      <c r="B75" s="1">
        <f>+'Modulus based method (square)'!F65</f>
        <v/>
      </c>
      <c r="C75" s="1">
        <f>+'Modulus based method (square)'!H65</f>
        <v/>
      </c>
      <c r="D75" s="1">
        <f>+'Modulus based method (square)'!G65</f>
        <v/>
      </c>
      <c r="E75" s="75">
        <f>+'Modulus based method (square)'!O65</f>
        <v/>
      </c>
      <c r="F75" s="7">
        <f>IF(C75=0,0,IF(IF(C75&lt;$B$4/2,0.1+C75/$B$4*(2*$J$1-0.2),2/3*$J$1*(2-C75/$B$4))&lt;0,0,IF(C75&lt;$B$4/2,0.1+C75/$B$4*(2*$J$1-0.2),2/3*$J$1*(2-C75/$B$4))))</f>
        <v/>
      </c>
      <c r="G75" s="1">
        <f>2.5*E75</f>
        <v/>
      </c>
      <c r="H75" s="9">
        <f>+F75*D75/G75</f>
        <v/>
      </c>
      <c r="I75" s="76">
        <f>+$B$7*$B$8*$B$9*($B$1-$B$11)*H75*1000</f>
        <v/>
      </c>
    </row>
    <row r="76">
      <c r="A76" s="74" t="n"/>
      <c r="B76" s="1">
        <f>+'Modulus based method (square)'!F66</f>
        <v/>
      </c>
      <c r="C76" s="1">
        <f>+'Modulus based method (square)'!H66</f>
        <v/>
      </c>
      <c r="D76" s="1">
        <f>+'Modulus based method (square)'!G66</f>
        <v/>
      </c>
      <c r="E76" s="75">
        <f>+'Modulus based method (square)'!O66</f>
        <v/>
      </c>
      <c r="F76" s="7">
        <f>IF(C76=0,0,IF(IF(C76&lt;$B$4/2,0.1+C76/$B$4*(2*$J$1-0.2),2/3*$J$1*(2-C76/$B$4))&lt;0,0,IF(C76&lt;$B$4/2,0.1+C76/$B$4*(2*$J$1-0.2),2/3*$J$1*(2-C76/$B$4))))</f>
        <v/>
      </c>
      <c r="G76" s="1">
        <f>2.5*E76</f>
        <v/>
      </c>
      <c r="H76" s="9">
        <f>+F76*D76/G76</f>
        <v/>
      </c>
      <c r="I76" s="76">
        <f>+$B$7*$B$8*$B$9*($B$1-$B$11)*H76*1000</f>
        <v/>
      </c>
    </row>
    <row r="77">
      <c r="A77" s="74" t="n"/>
      <c r="B77" s="1">
        <f>+'Modulus based method (square)'!F67</f>
        <v/>
      </c>
      <c r="C77" s="1">
        <f>+'Modulus based method (square)'!H67</f>
        <v/>
      </c>
      <c r="D77" s="1">
        <f>+'Modulus based method (square)'!G67</f>
        <v/>
      </c>
      <c r="E77" s="75">
        <f>+'Modulus based method (square)'!O67</f>
        <v/>
      </c>
      <c r="F77" s="7">
        <f>IF(C77=0,0,IF(IF(C77&lt;$B$4/2,0.1+C77/$B$4*(2*$J$1-0.2),2/3*$J$1*(2-C77/$B$4))&lt;0,0,IF(C77&lt;$B$4/2,0.1+C77/$B$4*(2*$J$1-0.2),2/3*$J$1*(2-C77/$B$4))))</f>
        <v/>
      </c>
      <c r="G77" s="1">
        <f>2.5*E77</f>
        <v/>
      </c>
      <c r="H77" s="9">
        <f>+F77*D77/G77</f>
        <v/>
      </c>
      <c r="I77" s="76">
        <f>+$B$7*$B$8*$B$9*($B$1-$B$11)*H77*1000</f>
        <v/>
      </c>
    </row>
    <row r="78">
      <c r="A78" s="74" t="n"/>
      <c r="B78" s="1">
        <f>+'Modulus based method (square)'!F68</f>
        <v/>
      </c>
      <c r="C78" s="1">
        <f>+'Modulus based method (square)'!H68</f>
        <v/>
      </c>
      <c r="D78" s="1">
        <f>+'Modulus based method (square)'!G68</f>
        <v/>
      </c>
      <c r="E78" s="75">
        <f>+'Modulus based method (square)'!O68</f>
        <v/>
      </c>
      <c r="F78" s="7">
        <f>IF(C78=0,0,IF(IF(C78&lt;$B$4/2,0.1+C78/$B$4*(2*$J$1-0.2),2/3*$J$1*(2-C78/$B$4))&lt;0,0,IF(C78&lt;$B$4/2,0.1+C78/$B$4*(2*$J$1-0.2),2/3*$J$1*(2-C78/$B$4))))</f>
        <v/>
      </c>
      <c r="G78" s="1">
        <f>2.5*E78</f>
        <v/>
      </c>
      <c r="H78" s="9">
        <f>+F78*D78/G78</f>
        <v/>
      </c>
      <c r="I78" s="76">
        <f>+$B$7*$B$8*$B$9*($B$1-$B$11)*H78*1000</f>
        <v/>
      </c>
    </row>
    <row r="79">
      <c r="A79" s="74" t="n"/>
      <c r="B79" s="1">
        <f>+'Modulus based method (square)'!F69</f>
        <v/>
      </c>
      <c r="C79" s="1">
        <f>+'Modulus based method (square)'!H69</f>
        <v/>
      </c>
      <c r="D79" s="1">
        <f>+'Modulus based method (square)'!G69</f>
        <v/>
      </c>
      <c r="E79" s="75">
        <f>+'Modulus based method (square)'!O69</f>
        <v/>
      </c>
      <c r="F79" s="7">
        <f>IF(C79=0,0,IF(IF(C79&lt;$B$4/2,0.1+C79/$B$4*(2*$J$1-0.2),2/3*$J$1*(2-C79/$B$4))&lt;0,0,IF(C79&lt;$B$4/2,0.1+C79/$B$4*(2*$J$1-0.2),2/3*$J$1*(2-C79/$B$4))))</f>
        <v/>
      </c>
      <c r="G79" s="1">
        <f>2.5*E79</f>
        <v/>
      </c>
      <c r="H79" s="9">
        <f>+F79*D79/G79</f>
        <v/>
      </c>
      <c r="I79" s="76">
        <f>+$B$7*$B$8*$B$9*($B$1-$B$11)*H79*1000</f>
        <v/>
      </c>
    </row>
    <row r="80">
      <c r="A80" s="74" t="n"/>
      <c r="B80" s="1">
        <f>+'Modulus based method (square)'!F70</f>
        <v/>
      </c>
      <c r="C80" s="1">
        <f>+'Modulus based method (square)'!H70</f>
        <v/>
      </c>
      <c r="D80" s="1">
        <f>+'Modulus based method (square)'!G70</f>
        <v/>
      </c>
      <c r="E80" s="75">
        <f>+'Modulus based method (square)'!O70</f>
        <v/>
      </c>
      <c r="F80" s="7">
        <f>IF(C80=0,0,IF(IF(C80&lt;$B$4/2,0.1+C80/$B$4*(2*$J$1-0.2),2/3*$J$1*(2-C80/$B$4))&lt;0,0,IF(C80&lt;$B$4/2,0.1+C80/$B$4*(2*$J$1-0.2),2/3*$J$1*(2-C80/$B$4))))</f>
        <v/>
      </c>
      <c r="G80" s="1">
        <f>2.5*E80</f>
        <v/>
      </c>
      <c r="H80" s="9">
        <f>+F80*D80/G80</f>
        <v/>
      </c>
      <c r="I80" s="76">
        <f>+$B$7*$B$8*$B$9*($B$1-$B$11)*H80*1000</f>
        <v/>
      </c>
    </row>
    <row r="81">
      <c r="A81" s="74" t="n"/>
      <c r="B81" s="1">
        <f>+'Modulus based method (square)'!F71</f>
        <v/>
      </c>
      <c r="C81" s="1">
        <f>+'Modulus based method (square)'!H71</f>
        <v/>
      </c>
      <c r="D81" s="1">
        <f>+'Modulus based method (square)'!G71</f>
        <v/>
      </c>
      <c r="E81" s="75">
        <f>+'Modulus based method (square)'!O71</f>
        <v/>
      </c>
      <c r="F81" s="7">
        <f>IF(C81=0,0,IF(IF(C81&lt;$B$4/2,0.1+C81/$B$4*(2*$J$1-0.2),2/3*$J$1*(2-C81/$B$4))&lt;0,0,IF(C81&lt;$B$4/2,0.1+C81/$B$4*(2*$J$1-0.2),2/3*$J$1*(2-C81/$B$4))))</f>
        <v/>
      </c>
      <c r="G81" s="1">
        <f>2.5*E81</f>
        <v/>
      </c>
      <c r="H81" s="9">
        <f>+F81*D81/G81</f>
        <v/>
      </c>
      <c r="I81" s="76">
        <f>+$B$7*$B$8*$B$9*($B$1-$B$11)*H81*1000</f>
        <v/>
      </c>
    </row>
    <row r="82">
      <c r="A82" s="74" t="n"/>
      <c r="B82" s="1">
        <f>+'Modulus based method (square)'!F72</f>
        <v/>
      </c>
      <c r="C82" s="1">
        <f>+'Modulus based method (square)'!H72</f>
        <v/>
      </c>
      <c r="D82" s="1">
        <f>+'Modulus based method (square)'!G72</f>
        <v/>
      </c>
      <c r="E82" s="75">
        <f>+'Modulus based method (square)'!O72</f>
        <v/>
      </c>
      <c r="F82" s="7">
        <f>IF(C82=0,0,IF(IF(C82&lt;$B$4/2,0.1+C82/$B$4*(2*$J$1-0.2),2/3*$J$1*(2-C82/$B$4))&lt;0,0,IF(C82&lt;$B$4/2,0.1+C82/$B$4*(2*$J$1-0.2),2/3*$J$1*(2-C82/$B$4))))</f>
        <v/>
      </c>
      <c r="G82" s="1">
        <f>2.5*E82</f>
        <v/>
      </c>
      <c r="H82" s="9">
        <f>+F82*D82/G82</f>
        <v/>
      </c>
      <c r="I82" s="76">
        <f>+$B$7*$B$8*$B$9*($B$1-$B$11)*H82*1000</f>
        <v/>
      </c>
    </row>
    <row r="83">
      <c r="A83" s="74" t="n"/>
      <c r="B83" s="1">
        <f>+'Modulus based method (square)'!F73</f>
        <v/>
      </c>
      <c r="C83" s="1">
        <f>+'Modulus based method (square)'!H73</f>
        <v/>
      </c>
      <c r="D83" s="1">
        <f>+'Modulus based method (square)'!G73</f>
        <v/>
      </c>
      <c r="E83" s="75">
        <f>+'Modulus based method (square)'!O73</f>
        <v/>
      </c>
      <c r="F83" s="7">
        <f>IF(C83=0,0,IF(IF(C83&lt;$B$4/2,0.1+C83/$B$4*(2*$J$1-0.2),2/3*$J$1*(2-C83/$B$4))&lt;0,0,IF(C83&lt;$B$4/2,0.1+C83/$B$4*(2*$J$1-0.2),2/3*$J$1*(2-C83/$B$4))))</f>
        <v/>
      </c>
      <c r="G83" s="1">
        <f>2.5*E83</f>
        <v/>
      </c>
      <c r="H83" s="9">
        <f>+F83*D83/G83</f>
        <v/>
      </c>
      <c r="I83" s="76">
        <f>+$B$7*$B$8*$B$9*($B$1-$B$11)*H83*1000</f>
        <v/>
      </c>
    </row>
    <row r="84">
      <c r="A84" s="74" t="n"/>
      <c r="B84" s="1">
        <f>+'Modulus based method (square)'!F74</f>
        <v/>
      </c>
      <c r="C84" s="1">
        <f>+'Modulus based method (square)'!H74</f>
        <v/>
      </c>
      <c r="D84" s="1">
        <f>+'Modulus based method (square)'!G74</f>
        <v/>
      </c>
      <c r="E84" s="75">
        <f>+'Modulus based method (square)'!O74</f>
        <v/>
      </c>
      <c r="F84" s="7">
        <f>IF(C84=0,0,IF(IF(C84&lt;$B$4/2,0.1+C84/$B$4*(2*$J$1-0.2),2/3*$J$1*(2-C84/$B$4))&lt;0,0,IF(C84&lt;$B$4/2,0.1+C84/$B$4*(2*$J$1-0.2),2/3*$J$1*(2-C84/$B$4))))</f>
        <v/>
      </c>
      <c r="G84" s="1">
        <f>2.5*E84</f>
        <v/>
      </c>
      <c r="H84" s="9">
        <f>+F84*D84/G84</f>
        <v/>
      </c>
      <c r="I84" s="76">
        <f>+$B$7*$B$8*$B$9*($B$1-$B$11)*H84*1000</f>
        <v/>
      </c>
    </row>
    <row r="85">
      <c r="A85" s="74" t="n"/>
      <c r="B85" s="1">
        <f>+'Modulus based method (square)'!F75</f>
        <v/>
      </c>
      <c r="C85" s="1">
        <f>+'Modulus based method (square)'!H75</f>
        <v/>
      </c>
      <c r="D85" s="1">
        <f>+'Modulus based method (square)'!G75</f>
        <v/>
      </c>
      <c r="E85" s="75">
        <f>+'Modulus based method (square)'!O75</f>
        <v/>
      </c>
      <c r="F85" s="7">
        <f>IF(C85=0,0,IF(IF(C85&lt;$B$4/2,0.1+C85/$B$4*(2*$J$1-0.2),2/3*$J$1*(2-C85/$B$4))&lt;0,0,IF(C85&lt;$B$4/2,0.1+C85/$B$4*(2*$J$1-0.2),2/3*$J$1*(2-C85/$B$4))))</f>
        <v/>
      </c>
      <c r="G85" s="1">
        <f>2.5*E85</f>
        <v/>
      </c>
      <c r="H85" s="9">
        <f>+F85*D85/G85</f>
        <v/>
      </c>
      <c r="I85" s="76">
        <f>+$B$7*$B$8*$B$9*($B$1-$B$11)*H85*1000</f>
        <v/>
      </c>
    </row>
    <row r="86">
      <c r="A86" s="74" t="n"/>
      <c r="B86" s="1">
        <f>+'Modulus based method (square)'!F76</f>
        <v/>
      </c>
      <c r="C86" s="1">
        <f>+'Modulus based method (square)'!H76</f>
        <v/>
      </c>
      <c r="D86" s="1">
        <f>+'Modulus based method (square)'!G76</f>
        <v/>
      </c>
      <c r="E86" s="75">
        <f>+'Modulus based method (square)'!O76</f>
        <v/>
      </c>
      <c r="F86" s="7">
        <f>IF(C86=0,0,IF(IF(C86&lt;$B$4/2,0.1+C86/$B$4*(2*$J$1-0.2),2/3*$J$1*(2-C86/$B$4))&lt;0,0,IF(C86&lt;$B$4/2,0.1+C86/$B$4*(2*$J$1-0.2),2/3*$J$1*(2-C86/$B$4))))</f>
        <v/>
      </c>
      <c r="G86" s="1">
        <f>2.5*E86</f>
        <v/>
      </c>
      <c r="H86" s="9">
        <f>+F86*D86/G86</f>
        <v/>
      </c>
      <c r="I86" s="76">
        <f>+$B$7*$B$8*$B$9*($B$1-$B$11)*H86*1000</f>
        <v/>
      </c>
    </row>
    <row r="87">
      <c r="A87" s="74" t="n"/>
      <c r="B87" s="1">
        <f>+'Modulus based method (square)'!F77</f>
        <v/>
      </c>
      <c r="C87" s="1">
        <f>+'Modulus based method (square)'!H77</f>
        <v/>
      </c>
      <c r="D87" s="1">
        <f>+'Modulus based method (square)'!G77</f>
        <v/>
      </c>
      <c r="E87" s="75">
        <f>+'Modulus based method (square)'!O77</f>
        <v/>
      </c>
      <c r="F87" s="7">
        <f>IF(C87=0,0,IF(IF(C87&lt;$B$4/2,0.1+C87/$B$4*(2*$J$1-0.2),2/3*$J$1*(2-C87/$B$4))&lt;0,0,IF(C87&lt;$B$4/2,0.1+C87/$B$4*(2*$J$1-0.2),2/3*$J$1*(2-C87/$B$4))))</f>
        <v/>
      </c>
      <c r="G87" s="1">
        <f>2.5*E87</f>
        <v/>
      </c>
      <c r="H87" s="9">
        <f>+F87*D87/G87</f>
        <v/>
      </c>
      <c r="I87" s="76">
        <f>+$B$7*$B$8*$B$9*($B$1-$B$11)*H87*1000</f>
        <v/>
      </c>
    </row>
    <row r="88">
      <c r="A88" s="74" t="n"/>
      <c r="B88" s="1">
        <f>+'Modulus based method (square)'!F78</f>
        <v/>
      </c>
      <c r="C88" s="1">
        <f>+'Modulus based method (square)'!H78</f>
        <v/>
      </c>
      <c r="D88" s="1">
        <f>+'Modulus based method (square)'!G78</f>
        <v/>
      </c>
      <c r="E88" s="75">
        <f>+'Modulus based method (square)'!O78</f>
        <v/>
      </c>
      <c r="F88" s="7">
        <f>IF(C88=0,0,IF(IF(C88&lt;$B$4/2,0.1+C88/$B$4*(2*$J$1-0.2),2/3*$J$1*(2-C88/$B$4))&lt;0,0,IF(C88&lt;$B$4/2,0.1+C88/$B$4*(2*$J$1-0.2),2/3*$J$1*(2-C88/$B$4))))</f>
        <v/>
      </c>
      <c r="G88" s="1">
        <f>2.5*E88</f>
        <v/>
      </c>
      <c r="H88" s="9">
        <f>+F88*D88/G88</f>
        <v/>
      </c>
      <c r="I88" s="76">
        <f>+$B$7*$B$8*$B$9*($B$1-$B$11)*H88*1000</f>
        <v/>
      </c>
    </row>
    <row r="89">
      <c r="A89" s="74" t="n"/>
      <c r="B89" s="1">
        <f>+'Modulus based method (square)'!F79</f>
        <v/>
      </c>
      <c r="C89" s="1">
        <f>+'Modulus based method (square)'!H79</f>
        <v/>
      </c>
      <c r="D89" s="1">
        <f>+'Modulus based method (square)'!G79</f>
        <v/>
      </c>
      <c r="E89" s="75">
        <f>+'Modulus based method (square)'!O79</f>
        <v/>
      </c>
      <c r="F89" s="7">
        <f>IF(C89=0,0,IF(IF(C89&lt;$B$4/2,0.1+C89/$B$4*(2*$J$1-0.2),2/3*$J$1*(2-C89/$B$4))&lt;0,0,IF(C89&lt;$B$4/2,0.1+C89/$B$4*(2*$J$1-0.2),2/3*$J$1*(2-C89/$B$4))))</f>
        <v/>
      </c>
      <c r="G89" s="1">
        <f>2.5*E89</f>
        <v/>
      </c>
      <c r="H89" s="9">
        <f>+F89*D89/G89</f>
        <v/>
      </c>
      <c r="I89" s="76">
        <f>+$B$7*$B$8*$B$9*($B$1-$B$11)*H89*1000</f>
        <v/>
      </c>
    </row>
    <row r="90">
      <c r="A90" s="74" t="n"/>
      <c r="B90" s="1">
        <f>+'Modulus based method (square)'!F80</f>
        <v/>
      </c>
      <c r="C90" s="1">
        <f>+'Modulus based method (square)'!H80</f>
        <v/>
      </c>
      <c r="D90" s="1">
        <f>+'Modulus based method (square)'!G80</f>
        <v/>
      </c>
      <c r="E90" s="75">
        <f>+'Modulus based method (square)'!O80</f>
        <v/>
      </c>
      <c r="F90" s="7">
        <f>IF(C90=0,0,IF(IF(C90&lt;$B$4/2,0.1+C90/$B$4*(2*$J$1-0.2),2/3*$J$1*(2-C90/$B$4))&lt;0,0,IF(C90&lt;$B$4/2,0.1+C90/$B$4*(2*$J$1-0.2),2/3*$J$1*(2-C90/$B$4))))</f>
        <v/>
      </c>
      <c r="G90" s="1">
        <f>2.5*E90</f>
        <v/>
      </c>
      <c r="H90" s="9">
        <f>+F90*D90/G90</f>
        <v/>
      </c>
      <c r="I90" s="76">
        <f>+$B$7*$B$8*$B$9*($B$1-$B$11)*H90*1000</f>
        <v/>
      </c>
    </row>
    <row r="91">
      <c r="A91" s="74" t="n"/>
      <c r="B91" s="1">
        <f>+'Modulus based method (square)'!F81</f>
        <v/>
      </c>
      <c r="C91" s="1">
        <f>+'Modulus based method (square)'!H81</f>
        <v/>
      </c>
      <c r="D91" s="1">
        <f>+'Modulus based method (square)'!G81</f>
        <v/>
      </c>
      <c r="E91" s="75">
        <f>+'Modulus based method (square)'!O81</f>
        <v/>
      </c>
      <c r="F91" s="7">
        <f>IF(C91=0,0,IF(IF(C91&lt;$B$4/2,0.1+C91/$B$4*(2*$J$1-0.2),2/3*$J$1*(2-C91/$B$4))&lt;0,0,IF(C91&lt;$B$4/2,0.1+C91/$B$4*(2*$J$1-0.2),2/3*$J$1*(2-C91/$B$4))))</f>
        <v/>
      </c>
      <c r="G91" s="1">
        <f>2.5*E91</f>
        <v/>
      </c>
      <c r="H91" s="9">
        <f>+F91*D91/G91</f>
        <v/>
      </c>
      <c r="I91" s="76">
        <f>+$B$7*$B$8*$B$9*($B$1-$B$11)*H91*1000</f>
        <v/>
      </c>
    </row>
    <row r="92">
      <c r="A92" s="74" t="n"/>
      <c r="B92" s="1">
        <f>+'Modulus based method (square)'!F82</f>
        <v/>
      </c>
      <c r="C92" s="1">
        <f>+'Modulus based method (square)'!H82</f>
        <v/>
      </c>
      <c r="D92" s="1">
        <f>+'Modulus based method (square)'!G82</f>
        <v/>
      </c>
      <c r="E92" s="75">
        <f>+'Modulus based method (square)'!O82</f>
        <v/>
      </c>
      <c r="F92" s="7">
        <f>IF(C92=0,0,IF(IF(C92&lt;$B$4/2,0.1+C92/$B$4*(2*$J$1-0.2),2/3*$J$1*(2-C92/$B$4))&lt;0,0,IF(C92&lt;$B$4/2,0.1+C92/$B$4*(2*$J$1-0.2),2/3*$J$1*(2-C92/$B$4))))</f>
        <v/>
      </c>
      <c r="G92" s="1">
        <f>2.5*E92</f>
        <v/>
      </c>
      <c r="H92" s="9">
        <f>+F92*D92/G92</f>
        <v/>
      </c>
      <c r="I92" s="76">
        <f>+$B$7*$B$8*$B$9*($B$1-$B$11)*H92*1000</f>
        <v/>
      </c>
    </row>
    <row r="93">
      <c r="A93" s="74" t="n"/>
      <c r="B93" s="1">
        <f>+'Modulus based method (square)'!F83</f>
        <v/>
      </c>
      <c r="C93" s="1">
        <f>+'Modulus based method (square)'!H83</f>
        <v/>
      </c>
      <c r="D93" s="1">
        <f>+'Modulus based method (square)'!G83</f>
        <v/>
      </c>
      <c r="E93" s="75">
        <f>+'Modulus based method (square)'!O83</f>
        <v/>
      </c>
      <c r="F93" s="7">
        <f>IF(C93=0,0,IF(IF(C93&lt;$B$4/2,0.1+C93/$B$4*(2*$J$1-0.2),2/3*$J$1*(2-C93/$B$4))&lt;0,0,IF(C93&lt;$B$4/2,0.1+C93/$B$4*(2*$J$1-0.2),2/3*$J$1*(2-C93/$B$4))))</f>
        <v/>
      </c>
      <c r="G93" s="1">
        <f>2.5*E93</f>
        <v/>
      </c>
      <c r="H93" s="9">
        <f>+F93*D93/G93</f>
        <v/>
      </c>
      <c r="I93" s="76">
        <f>+$B$7*$B$8*$B$9*($B$1-$B$11)*H93*1000</f>
        <v/>
      </c>
    </row>
    <row r="94">
      <c r="A94" s="74" t="n"/>
      <c r="B94" s="1">
        <f>+'Modulus based method (square)'!F84</f>
        <v/>
      </c>
      <c r="C94" s="1">
        <f>+'Modulus based method (square)'!H84</f>
        <v/>
      </c>
      <c r="D94" s="1">
        <f>+'Modulus based method (square)'!G84</f>
        <v/>
      </c>
      <c r="E94" s="75">
        <f>+'Modulus based method (square)'!O84</f>
        <v/>
      </c>
      <c r="F94" s="7">
        <f>IF(C94=0,0,IF(IF(C94&lt;$B$4/2,0.1+C94/$B$4*(2*$J$1-0.2),2/3*$J$1*(2-C94/$B$4))&lt;0,0,IF(C94&lt;$B$4/2,0.1+C94/$B$4*(2*$J$1-0.2),2/3*$J$1*(2-C94/$B$4))))</f>
        <v/>
      </c>
      <c r="G94" s="1">
        <f>2.5*E94</f>
        <v/>
      </c>
      <c r="H94" s="9">
        <f>+F94*D94/G94</f>
        <v/>
      </c>
      <c r="I94" s="76">
        <f>+$B$7*$B$8*$B$9*($B$1-$B$11)*H94*1000</f>
        <v/>
      </c>
    </row>
    <row r="95">
      <c r="A95" s="74" t="n"/>
      <c r="B95" s="1">
        <f>+'Modulus based method (square)'!F85</f>
        <v/>
      </c>
      <c r="C95" s="1">
        <f>+'Modulus based method (square)'!H85</f>
        <v/>
      </c>
      <c r="D95" s="1">
        <f>+'Modulus based method (square)'!G85</f>
        <v/>
      </c>
      <c r="E95" s="75">
        <f>+'Modulus based method (square)'!O85</f>
        <v/>
      </c>
      <c r="F95" s="7">
        <f>IF(C95=0,0,IF(IF(C95&lt;$B$4/2,0.1+C95/$B$4*(2*$J$1-0.2),2/3*$J$1*(2-C95/$B$4))&lt;0,0,IF(C95&lt;$B$4/2,0.1+C95/$B$4*(2*$J$1-0.2),2/3*$J$1*(2-C95/$B$4))))</f>
        <v/>
      </c>
      <c r="G95" s="1">
        <f>2.5*E95</f>
        <v/>
      </c>
      <c r="H95" s="9">
        <f>+F95*D95/G95</f>
        <v/>
      </c>
      <c r="I95" s="76">
        <f>+$B$7*$B$8*$B$9*($B$1-$B$11)*H95*1000</f>
        <v/>
      </c>
    </row>
    <row r="96">
      <c r="A96" s="74" t="n"/>
      <c r="B96" s="1">
        <f>+'Modulus based method (square)'!F86</f>
        <v/>
      </c>
      <c r="C96" s="1">
        <f>+'Modulus based method (square)'!H86</f>
        <v/>
      </c>
      <c r="D96" s="1">
        <f>+'Modulus based method (square)'!G86</f>
        <v/>
      </c>
      <c r="E96" s="75">
        <f>+'Modulus based method (square)'!O86</f>
        <v/>
      </c>
      <c r="F96" s="7">
        <f>IF(C96=0,0,IF(IF(C96&lt;$B$4/2,0.1+C96/$B$4*(2*$J$1-0.2),2/3*$J$1*(2-C96/$B$4))&lt;0,0,IF(C96&lt;$B$4/2,0.1+C96/$B$4*(2*$J$1-0.2),2/3*$J$1*(2-C96/$B$4))))</f>
        <v/>
      </c>
      <c r="G96" s="1">
        <f>2.5*E96</f>
        <v/>
      </c>
      <c r="H96" s="9">
        <f>+F96*D96/G96</f>
        <v/>
      </c>
      <c r="I96" s="76">
        <f>+$B$7*$B$8*$B$9*($B$1-$B$11)*H96*1000</f>
        <v/>
      </c>
    </row>
    <row r="97">
      <c r="A97" s="74" t="n"/>
      <c r="B97" s="1">
        <f>+'Modulus based method (square)'!F87</f>
        <v/>
      </c>
      <c r="C97" s="1">
        <f>+'Modulus based method (square)'!H87</f>
        <v/>
      </c>
      <c r="D97" s="1">
        <f>+'Modulus based method (square)'!G87</f>
        <v/>
      </c>
      <c r="E97" s="75">
        <f>+'Modulus based method (square)'!O87</f>
        <v/>
      </c>
      <c r="F97" s="7">
        <f>IF(C97=0,0,IF(IF(C97&lt;$B$4/2,0.1+C97/$B$4*(2*$J$1-0.2),2/3*$J$1*(2-C97/$B$4))&lt;0,0,IF(C97&lt;$B$4/2,0.1+C97/$B$4*(2*$J$1-0.2),2/3*$J$1*(2-C97/$B$4))))</f>
        <v/>
      </c>
      <c r="G97" s="1">
        <f>2.5*E97</f>
        <v/>
      </c>
      <c r="H97" s="9">
        <f>+F97*D97/G97</f>
        <v/>
      </c>
      <c r="I97" s="76">
        <f>+$B$7*$B$8*$B$9*($B$1-$B$11)*H97*1000</f>
        <v/>
      </c>
    </row>
    <row r="98">
      <c r="A98" s="74" t="n"/>
      <c r="B98" s="1">
        <f>+'Modulus based method (square)'!F88</f>
        <v/>
      </c>
      <c r="C98" s="1">
        <f>+'Modulus based method (square)'!H88</f>
        <v/>
      </c>
      <c r="D98" s="1">
        <f>+'Modulus based method (square)'!G88</f>
        <v/>
      </c>
      <c r="E98" s="75">
        <f>+'Modulus based method (square)'!O88</f>
        <v/>
      </c>
      <c r="F98" s="7">
        <f>IF(C98=0,0,IF(IF(C98&lt;$B$4/2,0.1+C98/$B$4*(2*$J$1-0.2),2/3*$J$1*(2-C98/$B$4))&lt;0,0,IF(C98&lt;$B$4/2,0.1+C98/$B$4*(2*$J$1-0.2),2/3*$J$1*(2-C98/$B$4))))</f>
        <v/>
      </c>
      <c r="G98" s="1">
        <f>2.5*E98</f>
        <v/>
      </c>
      <c r="H98" s="9">
        <f>+F98*D98/G98</f>
        <v/>
      </c>
      <c r="I98" s="76">
        <f>+$B$7*$B$8*$B$9*($B$1-$B$11)*H98*1000</f>
        <v/>
      </c>
    </row>
    <row r="99">
      <c r="A99" s="74" t="n"/>
      <c r="B99" s="1">
        <f>+'Modulus based method (square)'!F89</f>
        <v/>
      </c>
      <c r="C99" s="1">
        <f>+'Modulus based method (square)'!H89</f>
        <v/>
      </c>
      <c r="D99" s="1">
        <f>+'Modulus based method (square)'!G89</f>
        <v/>
      </c>
      <c r="E99" s="75">
        <f>+'Modulus based method (square)'!O89</f>
        <v/>
      </c>
      <c r="F99" s="7">
        <f>IF(C99=0,0,IF(IF(C99&lt;$B$4/2,0.1+C99/$B$4*(2*$J$1-0.2),2/3*$J$1*(2-C99/$B$4))&lt;0,0,IF(C99&lt;$B$4/2,0.1+C99/$B$4*(2*$J$1-0.2),2/3*$J$1*(2-C99/$B$4))))</f>
        <v/>
      </c>
      <c r="G99" s="1">
        <f>2.5*E99</f>
        <v/>
      </c>
      <c r="H99" s="9">
        <f>+F99*D99/G99</f>
        <v/>
      </c>
      <c r="I99" s="76">
        <f>+$B$7*$B$8*$B$9*($B$1-$B$11)*H99*1000</f>
        <v/>
      </c>
    </row>
    <row r="100">
      <c r="A100" s="74" t="n"/>
      <c r="B100" s="1">
        <f>+'Modulus based method (square)'!F90</f>
        <v/>
      </c>
      <c r="C100" s="1">
        <f>+'Modulus based method (square)'!H90</f>
        <v/>
      </c>
      <c r="D100" s="1">
        <f>+'Modulus based method (square)'!G90</f>
        <v/>
      </c>
      <c r="E100" s="75">
        <f>+'Modulus based method (square)'!O90</f>
        <v/>
      </c>
      <c r="F100" s="7">
        <f>IF(C100=0,0,IF(IF(C100&lt;$B$4/2,0.1+C100/$B$4*(2*$J$1-0.2),2/3*$J$1*(2-C100/$B$4))&lt;0,0,IF(C100&lt;$B$4/2,0.1+C100/$B$4*(2*$J$1-0.2),2/3*$J$1*(2-C100/$B$4))))</f>
        <v/>
      </c>
      <c r="G100" s="1">
        <f>2.5*E100</f>
        <v/>
      </c>
      <c r="H100" s="9">
        <f>+F100*D100/G100</f>
        <v/>
      </c>
      <c r="I100" s="76">
        <f>+$B$7*$B$8*$B$9*($B$1-$B$11)*H100*1000</f>
        <v/>
      </c>
    </row>
    <row r="101">
      <c r="A101" s="74" t="n"/>
      <c r="B101" s="1">
        <f>+'Modulus based method (square)'!F91</f>
        <v/>
      </c>
      <c r="C101" s="1">
        <f>+'Modulus based method (square)'!H91</f>
        <v/>
      </c>
      <c r="D101" s="1">
        <f>+'Modulus based method (square)'!G91</f>
        <v/>
      </c>
      <c r="E101" s="75">
        <f>+'Modulus based method (square)'!O91</f>
        <v/>
      </c>
      <c r="F101" s="7">
        <f>IF(C101=0,0,IF(IF(C101&lt;$B$4/2,0.1+C101/$B$4*(2*$J$1-0.2),2/3*$J$1*(2-C101/$B$4))&lt;0,0,IF(C101&lt;$B$4/2,0.1+C101/$B$4*(2*$J$1-0.2),2/3*$J$1*(2-C101/$B$4))))</f>
        <v/>
      </c>
      <c r="G101" s="1">
        <f>2.5*E101</f>
        <v/>
      </c>
      <c r="H101" s="9">
        <f>+F101*D101/G101</f>
        <v/>
      </c>
      <c r="I101" s="76">
        <f>+$B$7*$B$8*$B$9*($B$1-$B$11)*H101*1000</f>
        <v/>
      </c>
    </row>
    <row r="102">
      <c r="A102" s="74" t="n"/>
      <c r="B102" s="1">
        <f>+'Modulus based method (square)'!F92</f>
        <v/>
      </c>
      <c r="C102" s="1">
        <f>+'Modulus based method (square)'!H92</f>
        <v/>
      </c>
      <c r="D102" s="1">
        <f>+'Modulus based method (square)'!G92</f>
        <v/>
      </c>
      <c r="E102" s="75">
        <f>+'Modulus based method (square)'!O92</f>
        <v/>
      </c>
      <c r="F102" s="7">
        <f>IF(C102=0,0,IF(IF(C102&lt;$B$4/2,0.1+C102/$B$4*(2*$J$1-0.2),2/3*$J$1*(2-C102/$B$4))&lt;0,0,IF(C102&lt;$B$4/2,0.1+C102/$B$4*(2*$J$1-0.2),2/3*$J$1*(2-C102/$B$4))))</f>
        <v/>
      </c>
      <c r="G102" s="1">
        <f>2.5*E102</f>
        <v/>
      </c>
      <c r="H102" s="9">
        <f>+F102*D102/G102</f>
        <v/>
      </c>
      <c r="I102" s="76">
        <f>+$B$7*$B$8*$B$9*($B$1-$B$11)*H102*1000</f>
        <v/>
      </c>
    </row>
    <row r="103">
      <c r="A103" s="74" t="n"/>
      <c r="B103" s="1">
        <f>+'Modulus based method (square)'!F93</f>
        <v/>
      </c>
      <c r="C103" s="1">
        <f>+'Modulus based method (square)'!H93</f>
        <v/>
      </c>
      <c r="D103" s="1">
        <f>+'Modulus based method (square)'!G93</f>
        <v/>
      </c>
      <c r="E103" s="75">
        <f>+'Modulus based method (square)'!O93</f>
        <v/>
      </c>
      <c r="F103" s="7">
        <f>IF(C103=0,0,IF(IF(C103&lt;$B$4/2,0.1+C103/$B$4*(2*$J$1-0.2),2/3*$J$1*(2-C103/$B$4))&lt;0,0,IF(C103&lt;$B$4/2,0.1+C103/$B$4*(2*$J$1-0.2),2/3*$J$1*(2-C103/$B$4))))</f>
        <v/>
      </c>
      <c r="G103" s="1">
        <f>2.5*E103</f>
        <v/>
      </c>
      <c r="H103" s="9">
        <f>+F103*D103/G103</f>
        <v/>
      </c>
      <c r="I103" s="76">
        <f>+$B$7*$B$8*$B$9*($B$1-$B$11)*H103*1000</f>
        <v/>
      </c>
    </row>
    <row r="104">
      <c r="A104" s="74" t="n"/>
      <c r="B104" s="1">
        <f>+'Modulus based method (square)'!F94</f>
        <v/>
      </c>
      <c r="C104" s="1">
        <f>+'Modulus based method (square)'!H94</f>
        <v/>
      </c>
      <c r="D104" s="1">
        <f>+'Modulus based method (square)'!G94</f>
        <v/>
      </c>
      <c r="E104" s="75">
        <f>+'Modulus based method (square)'!O94</f>
        <v/>
      </c>
      <c r="F104" s="7">
        <f>IF(C104=0,0,IF(IF(C104&lt;$B$4/2,0.1+C104/$B$4*(2*$J$1-0.2),2/3*$J$1*(2-C104/$B$4))&lt;0,0,IF(C104&lt;$B$4/2,0.1+C104/$B$4*(2*$J$1-0.2),2/3*$J$1*(2-C104/$B$4))))</f>
        <v/>
      </c>
      <c r="G104" s="1">
        <f>2.5*E104</f>
        <v/>
      </c>
      <c r="H104" s="9">
        <f>+F104*D104/G104</f>
        <v/>
      </c>
      <c r="I104" s="76">
        <f>+$B$7*$B$8*$B$9*($B$1-$B$11)*H104*1000</f>
        <v/>
      </c>
    </row>
    <row r="105">
      <c r="A105" s="74" t="n"/>
      <c r="B105" s="1">
        <f>+'Modulus based method (square)'!F95</f>
        <v/>
      </c>
      <c r="C105" s="1">
        <f>+'Modulus based method (square)'!H95</f>
        <v/>
      </c>
      <c r="D105" s="1">
        <f>+'Modulus based method (square)'!G95</f>
        <v/>
      </c>
      <c r="E105" s="75">
        <f>+'Modulus based method (square)'!O95</f>
        <v/>
      </c>
      <c r="F105" s="7">
        <f>IF(C105=0,0,IF(IF(C105&lt;$B$4/2,0.1+C105/$B$4*(2*$J$1-0.2),2/3*$J$1*(2-C105/$B$4))&lt;0,0,IF(C105&lt;$B$4/2,0.1+C105/$B$4*(2*$J$1-0.2),2/3*$J$1*(2-C105/$B$4))))</f>
        <v/>
      </c>
      <c r="G105" s="1">
        <f>2.5*E105</f>
        <v/>
      </c>
      <c r="H105" s="9">
        <f>+F105*D105/G105</f>
        <v/>
      </c>
      <c r="I105" s="76">
        <f>+$B$7*$B$8*$B$9*($B$1-$B$11)*H105*1000</f>
        <v/>
      </c>
    </row>
    <row r="106">
      <c r="A106" s="74" t="n"/>
      <c r="B106" s="1">
        <f>+'Modulus based method (square)'!F96</f>
        <v/>
      </c>
      <c r="C106" s="1">
        <f>+'Modulus based method (square)'!H96</f>
        <v/>
      </c>
      <c r="D106" s="1">
        <f>+'Modulus based method (square)'!G96</f>
        <v/>
      </c>
      <c r="E106" s="75">
        <f>+'Modulus based method (square)'!O96</f>
        <v/>
      </c>
      <c r="F106" s="7">
        <f>IF(C106=0,0,IF(IF(C106&lt;$B$4/2,0.1+C106/$B$4*(2*$J$1-0.2),2/3*$J$1*(2-C106/$B$4))&lt;0,0,IF(C106&lt;$B$4/2,0.1+C106/$B$4*(2*$J$1-0.2),2/3*$J$1*(2-C106/$B$4))))</f>
        <v/>
      </c>
      <c r="G106" s="1">
        <f>2.5*E106</f>
        <v/>
      </c>
      <c r="H106" s="9">
        <f>+F106*D106/G106</f>
        <v/>
      </c>
      <c r="I106" s="76">
        <f>+$B$7*$B$8*$B$9*($B$1-$B$11)*H106*1000</f>
        <v/>
      </c>
    </row>
    <row r="107">
      <c r="A107" s="74" t="n"/>
      <c r="B107" s="1">
        <f>+'Modulus based method (square)'!F97</f>
        <v/>
      </c>
      <c r="C107" s="1">
        <f>+'Modulus based method (square)'!H97</f>
        <v/>
      </c>
      <c r="D107" s="1">
        <f>+'Modulus based method (square)'!G97</f>
        <v/>
      </c>
      <c r="E107" s="75">
        <f>+'Modulus based method (square)'!O97</f>
        <v/>
      </c>
      <c r="F107" s="7">
        <f>IF(C107=0,0,IF(IF(C107&lt;$B$4/2,0.1+C107/$B$4*(2*$J$1-0.2),2/3*$J$1*(2-C107/$B$4))&lt;0,0,IF(C107&lt;$B$4/2,0.1+C107/$B$4*(2*$J$1-0.2),2/3*$J$1*(2-C107/$B$4))))</f>
        <v/>
      </c>
      <c r="G107" s="1">
        <f>2.5*E107</f>
        <v/>
      </c>
      <c r="H107" s="9">
        <f>+F107*D107/G107</f>
        <v/>
      </c>
      <c r="I107" s="76">
        <f>+$B$7*$B$8*$B$9*($B$1-$B$11)*H107*1000</f>
        <v/>
      </c>
    </row>
    <row r="108">
      <c r="A108" s="74" t="n"/>
      <c r="B108" s="1">
        <f>+'Modulus based method (square)'!F98</f>
        <v/>
      </c>
      <c r="C108" s="1">
        <f>+'Modulus based method (square)'!H98</f>
        <v/>
      </c>
      <c r="D108" s="1">
        <f>+'Modulus based method (square)'!G98</f>
        <v/>
      </c>
      <c r="E108" s="75">
        <f>+'Modulus based method (square)'!O98</f>
        <v/>
      </c>
      <c r="F108" s="7">
        <f>IF(C108=0,0,IF(IF(C108&lt;$B$4/2,0.1+C108/$B$4*(2*$J$1-0.2),2/3*$J$1*(2-C108/$B$4))&lt;0,0,IF(C108&lt;$B$4/2,0.1+C108/$B$4*(2*$J$1-0.2),2/3*$J$1*(2-C108/$B$4))))</f>
        <v/>
      </c>
      <c r="G108" s="1">
        <f>2.5*E108</f>
        <v/>
      </c>
      <c r="H108" s="9">
        <f>+F108*D108/G108</f>
        <v/>
      </c>
      <c r="I108" s="76">
        <f>+$B$7*$B$8*$B$9*($B$1-$B$11)*H108*1000</f>
        <v/>
      </c>
    </row>
    <row r="109">
      <c r="A109" s="74" t="n"/>
      <c r="B109" s="1">
        <f>+'Modulus based method (square)'!F99</f>
        <v/>
      </c>
      <c r="C109" s="1">
        <f>+'Modulus based method (square)'!H99</f>
        <v/>
      </c>
      <c r="D109" s="1">
        <f>+'Modulus based method (square)'!G99</f>
        <v/>
      </c>
      <c r="E109" s="75">
        <f>+'Modulus based method (square)'!O99</f>
        <v/>
      </c>
      <c r="F109" s="7">
        <f>IF(C109=0,0,IF(IF(C109&lt;$B$4/2,0.1+C109/$B$4*(2*$J$1-0.2),2/3*$J$1*(2-C109/$B$4))&lt;0,0,IF(C109&lt;$B$4/2,0.1+C109/$B$4*(2*$J$1-0.2),2/3*$J$1*(2-C109/$B$4))))</f>
        <v/>
      </c>
      <c r="G109" s="1">
        <f>2.5*E109</f>
        <v/>
      </c>
      <c r="H109" s="9">
        <f>+F109*D109/G109</f>
        <v/>
      </c>
      <c r="I109" s="76">
        <f>+$B$7*$B$8*$B$9*($B$1-$B$11)*H109*1000</f>
        <v/>
      </c>
    </row>
    <row r="110">
      <c r="A110" s="74" t="n"/>
      <c r="B110" s="1">
        <f>+'Modulus based method (square)'!F100</f>
        <v/>
      </c>
      <c r="C110" s="1">
        <f>+'Modulus based method (square)'!H100</f>
        <v/>
      </c>
      <c r="D110" s="1">
        <f>+'Modulus based method (square)'!G100</f>
        <v/>
      </c>
      <c r="E110" s="75">
        <f>+'Modulus based method (square)'!O100</f>
        <v/>
      </c>
      <c r="F110" s="7">
        <f>IF(C110=0,0,IF(IF(C110&lt;$B$4/2,0.1+C110/$B$4*(2*$J$1-0.2),2/3*$J$1*(2-C110/$B$4))&lt;0,0,IF(C110&lt;$B$4/2,0.1+C110/$B$4*(2*$J$1-0.2),2/3*$J$1*(2-C110/$B$4))))</f>
        <v/>
      </c>
      <c r="G110" s="1">
        <f>2.5*E110</f>
        <v/>
      </c>
      <c r="H110" s="9">
        <f>+F110*D110/G110</f>
        <v/>
      </c>
      <c r="I110" s="76">
        <f>+$B$7*$B$8*$B$9*($B$1-$B$11)*H110*1000</f>
        <v/>
      </c>
    </row>
    <row r="111">
      <c r="A111" s="74" t="n"/>
      <c r="B111" s="1">
        <f>+'Modulus based method (square)'!F101</f>
        <v/>
      </c>
      <c r="C111" s="1">
        <f>+'Modulus based method (square)'!H101</f>
        <v/>
      </c>
      <c r="D111" s="1">
        <f>+'Modulus based method (square)'!G101</f>
        <v/>
      </c>
      <c r="E111" s="75">
        <f>+'Modulus based method (square)'!O101</f>
        <v/>
      </c>
      <c r="F111" s="7">
        <f>IF(C111=0,0,IF(IF(C111&lt;$B$4/2,0.1+C111/$B$4*(2*$J$1-0.2),2/3*$J$1*(2-C111/$B$4))&lt;0,0,IF(C111&lt;$B$4/2,0.1+C111/$B$4*(2*$J$1-0.2),2/3*$J$1*(2-C111/$B$4))))</f>
        <v/>
      </c>
      <c r="G111" s="1">
        <f>2.5*E111</f>
        <v/>
      </c>
      <c r="H111" s="9">
        <f>+F111*D111/G111</f>
        <v/>
      </c>
      <c r="I111" s="76">
        <f>+$B$7*$B$8*$B$9*($B$1-$B$11)*H111*1000</f>
        <v/>
      </c>
    </row>
    <row r="112">
      <c r="A112" s="74" t="n"/>
      <c r="B112" s="1">
        <f>+'Modulus based method (square)'!F102</f>
        <v/>
      </c>
      <c r="C112" s="1">
        <f>+'Modulus based method (square)'!H102</f>
        <v/>
      </c>
      <c r="D112" s="1">
        <f>+'Modulus based method (square)'!G102</f>
        <v/>
      </c>
      <c r="E112" s="75">
        <f>+'Modulus based method (square)'!O102</f>
        <v/>
      </c>
      <c r="F112" s="7">
        <f>IF(C112=0,0,IF(IF(C112&lt;$B$4/2,0.1+C112/$B$4*(2*$J$1-0.2),2/3*$J$1*(2-C112/$B$4))&lt;0,0,IF(C112&lt;$B$4/2,0.1+C112/$B$4*(2*$J$1-0.2),2/3*$J$1*(2-C112/$B$4))))</f>
        <v/>
      </c>
      <c r="G112" s="1">
        <f>2.5*E112</f>
        <v/>
      </c>
      <c r="H112" s="9">
        <f>+F112*D112/G112</f>
        <v/>
      </c>
      <c r="I112" s="76">
        <f>+$B$7*$B$8*$B$9*($B$1-$B$11)*H112*1000</f>
        <v/>
      </c>
    </row>
    <row r="113">
      <c r="A113" s="74" t="n"/>
      <c r="B113" s="1">
        <f>+'Modulus based method (square)'!F103</f>
        <v/>
      </c>
      <c r="C113" s="1">
        <f>+'Modulus based method (square)'!H103</f>
        <v/>
      </c>
      <c r="D113" s="1">
        <f>+'Modulus based method (square)'!G103</f>
        <v/>
      </c>
      <c r="E113" s="75">
        <f>+'Modulus based method (square)'!O103</f>
        <v/>
      </c>
      <c r="F113" s="7">
        <f>IF(C113=0,0,IF(IF(C113&lt;$B$4/2,0.1+C113/$B$4*(2*$J$1-0.2),2/3*$J$1*(2-C113/$B$4))&lt;0,0,IF(C113&lt;$B$4/2,0.1+C113/$B$4*(2*$J$1-0.2),2/3*$J$1*(2-C113/$B$4))))</f>
        <v/>
      </c>
      <c r="G113" s="1">
        <f>2.5*E113</f>
        <v/>
      </c>
      <c r="H113" s="9">
        <f>+F113*D113/G113</f>
        <v/>
      </c>
      <c r="I113" s="76">
        <f>+$B$7*$B$8*$B$9*($B$1-$B$11)*H113*1000</f>
        <v/>
      </c>
    </row>
    <row r="114">
      <c r="A114" s="74" t="n"/>
      <c r="B114" s="1">
        <f>+'Modulus based method (square)'!F104</f>
        <v/>
      </c>
      <c r="C114" s="1">
        <f>+'Modulus based method (square)'!H104</f>
        <v/>
      </c>
      <c r="D114" s="1">
        <f>+'Modulus based method (square)'!G104</f>
        <v/>
      </c>
      <c r="E114" s="75">
        <f>+'Modulus based method (square)'!O104</f>
        <v/>
      </c>
      <c r="F114" s="7">
        <f>IF(C114=0,0,IF(IF(C114&lt;$B$4/2,0.1+C114/$B$4*(2*$J$1-0.2),2/3*$J$1*(2-C114/$B$4))&lt;0,0,IF(C114&lt;$B$4/2,0.1+C114/$B$4*(2*$J$1-0.2),2/3*$J$1*(2-C114/$B$4))))</f>
        <v/>
      </c>
      <c r="G114" s="1">
        <f>2.5*E114</f>
        <v/>
      </c>
      <c r="H114" s="9">
        <f>+F114*D114/G114</f>
        <v/>
      </c>
      <c r="I114" s="76">
        <f>+$B$7*$B$8*$B$9*($B$1-$B$11)*H114*1000</f>
        <v/>
      </c>
    </row>
    <row r="115">
      <c r="A115" s="74" t="n"/>
      <c r="B115" s="1">
        <f>+'Modulus based method (square)'!F105</f>
        <v/>
      </c>
      <c r="C115" s="1">
        <f>+'Modulus based method (square)'!H105</f>
        <v/>
      </c>
      <c r="D115" s="1">
        <f>+'Modulus based method (square)'!G105</f>
        <v/>
      </c>
      <c r="E115" s="75">
        <f>+'Modulus based method (square)'!O105</f>
        <v/>
      </c>
      <c r="F115" s="7">
        <f>IF(C115=0,0,IF(IF(C115&lt;$B$4/2,0.1+C115/$B$4*(2*$J$1-0.2),2/3*$J$1*(2-C115/$B$4))&lt;0,0,IF(C115&lt;$B$4/2,0.1+C115/$B$4*(2*$J$1-0.2),2/3*$J$1*(2-C115/$B$4))))</f>
        <v/>
      </c>
      <c r="G115" s="1">
        <f>2.5*E115</f>
        <v/>
      </c>
      <c r="H115" s="9">
        <f>+F115*D115/G115</f>
        <v/>
      </c>
      <c r="I115" s="76">
        <f>+$B$7*$B$8*$B$9*($B$1-$B$11)*H115*1000</f>
        <v/>
      </c>
    </row>
    <row r="116">
      <c r="A116" s="74" t="n"/>
      <c r="B116" s="1">
        <f>+'Modulus based method (square)'!F106</f>
        <v/>
      </c>
      <c r="C116" s="1">
        <f>+'Modulus based method (square)'!H106</f>
        <v/>
      </c>
      <c r="D116" s="1">
        <f>+'Modulus based method (square)'!G106</f>
        <v/>
      </c>
      <c r="E116" s="75">
        <f>+'Modulus based method (square)'!O106</f>
        <v/>
      </c>
      <c r="F116" s="7">
        <f>IF(C116=0,0,IF(IF(C116&lt;$B$4/2,0.1+C116/$B$4*(2*$J$1-0.2),2/3*$J$1*(2-C116/$B$4))&lt;0,0,IF(C116&lt;$B$4/2,0.1+C116/$B$4*(2*$J$1-0.2),2/3*$J$1*(2-C116/$B$4))))</f>
        <v/>
      </c>
      <c r="G116" s="1">
        <f>2.5*E116</f>
        <v/>
      </c>
      <c r="H116" s="9">
        <f>+F116*D116/G116</f>
        <v/>
      </c>
      <c r="I116" s="76">
        <f>+$B$7*$B$8*$B$9*($B$1-$B$11)*H116*1000</f>
        <v/>
      </c>
    </row>
    <row r="117">
      <c r="A117" s="74" t="n"/>
      <c r="B117" s="1">
        <f>+'Modulus based method (square)'!F107</f>
        <v/>
      </c>
      <c r="C117" s="1">
        <f>+'Modulus based method (square)'!H107</f>
        <v/>
      </c>
      <c r="D117" s="1">
        <f>+'Modulus based method (square)'!G107</f>
        <v/>
      </c>
      <c r="E117" s="75">
        <f>+'Modulus based method (square)'!O107</f>
        <v/>
      </c>
      <c r="F117" s="7">
        <f>IF(C117=0,0,IF(IF(C117&lt;$B$4/2,0.1+C117/$B$4*(2*$J$1-0.2),2/3*$J$1*(2-C117/$B$4))&lt;0,0,IF(C117&lt;$B$4/2,0.1+C117/$B$4*(2*$J$1-0.2),2/3*$J$1*(2-C117/$B$4))))</f>
        <v/>
      </c>
      <c r="G117" s="1">
        <f>2.5*E117</f>
        <v/>
      </c>
      <c r="H117" s="9">
        <f>+F117*D117/G117</f>
        <v/>
      </c>
      <c r="I117" s="76">
        <f>+$B$7*$B$8*$B$9*($B$1-$B$11)*H117*1000</f>
        <v/>
      </c>
    </row>
    <row r="118">
      <c r="A118" s="74" t="n"/>
      <c r="B118" s="1">
        <f>+'Modulus based method (square)'!F108</f>
        <v/>
      </c>
      <c r="C118" s="1">
        <f>+'Modulus based method (square)'!H108</f>
        <v/>
      </c>
      <c r="D118" s="1">
        <f>+'Modulus based method (square)'!G108</f>
        <v/>
      </c>
      <c r="E118" s="75">
        <f>+'Modulus based method (square)'!O108</f>
        <v/>
      </c>
      <c r="F118" s="7">
        <f>IF(C118=0,0,IF(IF(C118&lt;$B$4/2,0.1+C118/$B$4*(2*$J$1-0.2),2/3*$J$1*(2-C118/$B$4))&lt;0,0,IF(C118&lt;$B$4/2,0.1+C118/$B$4*(2*$J$1-0.2),2/3*$J$1*(2-C118/$B$4))))</f>
        <v/>
      </c>
      <c r="G118" s="1">
        <f>2.5*E118</f>
        <v/>
      </c>
      <c r="H118" s="9">
        <f>+F118*D118/G118</f>
        <v/>
      </c>
      <c r="I118" s="76">
        <f>+$B$7*$B$8*$B$9*($B$1-$B$11)*H118*1000</f>
        <v/>
      </c>
    </row>
    <row r="119">
      <c r="A119" s="74" t="n"/>
      <c r="B119" s="1">
        <f>+'Modulus based method (square)'!F109</f>
        <v/>
      </c>
      <c r="C119" s="1">
        <f>+'Modulus based method (square)'!H109</f>
        <v/>
      </c>
      <c r="D119" s="1">
        <f>+'Modulus based method (square)'!G109</f>
        <v/>
      </c>
      <c r="E119" s="75">
        <f>+'Modulus based method (square)'!O109</f>
        <v/>
      </c>
      <c r="F119" s="7">
        <f>IF(C119=0,0,IF(IF(C119&lt;$B$4/2,0.1+C119/$B$4*(2*$J$1-0.2),2/3*$J$1*(2-C119/$B$4))&lt;0,0,IF(C119&lt;$B$4/2,0.1+C119/$B$4*(2*$J$1-0.2),2/3*$J$1*(2-C119/$B$4))))</f>
        <v/>
      </c>
      <c r="G119" s="1">
        <f>2.5*E119</f>
        <v/>
      </c>
      <c r="H119" s="9">
        <f>+F119*D119/G119</f>
        <v/>
      </c>
      <c r="I119" s="76">
        <f>+$B$7*$B$8*$B$9*($B$1-$B$11)*H119*1000</f>
        <v/>
      </c>
    </row>
    <row r="120">
      <c r="A120" s="74" t="n"/>
      <c r="B120" s="1">
        <f>+'Modulus based method (square)'!F110</f>
        <v/>
      </c>
      <c r="C120" s="1">
        <f>+'Modulus based method (square)'!H110</f>
        <v/>
      </c>
      <c r="D120" s="1">
        <f>+'Modulus based method (square)'!G110</f>
        <v/>
      </c>
      <c r="E120" s="75">
        <f>+'Modulus based method (square)'!O110</f>
        <v/>
      </c>
      <c r="F120" s="7">
        <f>IF(C120=0,0,IF(IF(C120&lt;$B$4/2,0.1+C120/$B$4*(2*$J$1-0.2),2/3*$J$1*(2-C120/$B$4))&lt;0,0,IF(C120&lt;$B$4/2,0.1+C120/$B$4*(2*$J$1-0.2),2/3*$J$1*(2-C120/$B$4))))</f>
        <v/>
      </c>
      <c r="G120" s="1">
        <f>2.5*E120</f>
        <v/>
      </c>
      <c r="H120" s="9">
        <f>+F120*D120/G120</f>
        <v/>
      </c>
      <c r="I120" s="76">
        <f>+$B$7*$B$8*$B$9*($B$1-$B$11)*H120*1000</f>
        <v/>
      </c>
    </row>
    <row r="121">
      <c r="A121" s="74" t="n"/>
      <c r="B121" s="1">
        <f>+'Modulus based method (square)'!F111</f>
        <v/>
      </c>
      <c r="C121" s="1">
        <f>+'Modulus based method (square)'!H111</f>
        <v/>
      </c>
      <c r="D121" s="1">
        <f>+'Modulus based method (square)'!G111</f>
        <v/>
      </c>
      <c r="E121" s="75">
        <f>+'Modulus based method (square)'!O111</f>
        <v/>
      </c>
      <c r="F121" s="7">
        <f>IF(C121=0,0,IF(IF(C121&lt;$B$4/2,0.1+C121/$B$4*(2*$J$1-0.2),2/3*$J$1*(2-C121/$B$4))&lt;0,0,IF(C121&lt;$B$4/2,0.1+C121/$B$4*(2*$J$1-0.2),2/3*$J$1*(2-C121/$B$4))))</f>
        <v/>
      </c>
      <c r="G121" s="1">
        <f>2.5*E121</f>
        <v/>
      </c>
      <c r="H121" s="9">
        <f>+F121*D121/G121</f>
        <v/>
      </c>
      <c r="I121" s="76">
        <f>+$B$7*$B$8*$B$9*($B$1-$B$11)*H121*1000</f>
        <v/>
      </c>
    </row>
    <row r="122">
      <c r="A122" s="74" t="n"/>
      <c r="B122" s="1">
        <f>+'Modulus based method (square)'!F112</f>
        <v/>
      </c>
      <c r="C122" s="1">
        <f>+'Modulus based method (square)'!H112</f>
        <v/>
      </c>
      <c r="D122" s="1">
        <f>+'Modulus based method (square)'!G112</f>
        <v/>
      </c>
      <c r="E122" s="75">
        <f>+'Modulus based method (square)'!O112</f>
        <v/>
      </c>
      <c r="F122" s="7">
        <f>IF(C122=0,0,IF(IF(C122&lt;$B$4/2,0.1+C122/$B$4*(2*$J$1-0.2),2/3*$J$1*(2-C122/$B$4))&lt;0,0,IF(C122&lt;$B$4/2,0.1+C122/$B$4*(2*$J$1-0.2),2/3*$J$1*(2-C122/$B$4))))</f>
        <v/>
      </c>
      <c r="G122" s="1">
        <f>2.5*E122</f>
        <v/>
      </c>
      <c r="H122" s="9">
        <f>+F122*D122/G122</f>
        <v/>
      </c>
      <c r="I122" s="76">
        <f>+$B$7*$B$8*$B$9*($B$1-$B$11)*H122*1000</f>
        <v/>
      </c>
    </row>
    <row r="123">
      <c r="A123" s="74" t="n"/>
      <c r="B123" s="1">
        <f>+'Modulus based method (square)'!F113</f>
        <v/>
      </c>
      <c r="C123" s="1">
        <f>+'Modulus based method (square)'!H113</f>
        <v/>
      </c>
      <c r="D123" s="1">
        <f>+'Modulus based method (square)'!G113</f>
        <v/>
      </c>
      <c r="E123" s="75">
        <f>+'Modulus based method (square)'!O113</f>
        <v/>
      </c>
      <c r="F123" s="7">
        <f>IF(C123=0,0,IF(IF(C123&lt;$B$4/2,0.1+C123/$B$4*(2*$J$1-0.2),2/3*$J$1*(2-C123/$B$4))&lt;0,0,IF(C123&lt;$B$4/2,0.1+C123/$B$4*(2*$J$1-0.2),2/3*$J$1*(2-C123/$B$4))))</f>
        <v/>
      </c>
      <c r="G123" s="1">
        <f>2.5*E123</f>
        <v/>
      </c>
      <c r="H123" s="9">
        <f>+F123*D123/G123</f>
        <v/>
      </c>
      <c r="I123" s="76">
        <f>+$B$7*$B$8*$B$9*($B$1-$B$11)*H123*1000</f>
        <v/>
      </c>
    </row>
    <row r="124">
      <c r="A124" s="74" t="n"/>
      <c r="B124" s="1">
        <f>+'Modulus based method (square)'!F114</f>
        <v/>
      </c>
      <c r="C124" s="1">
        <f>+'Modulus based method (square)'!H114</f>
        <v/>
      </c>
      <c r="D124" s="1">
        <f>+'Modulus based method (square)'!G114</f>
        <v/>
      </c>
      <c r="E124" s="75">
        <f>+'Modulus based method (square)'!O114</f>
        <v/>
      </c>
      <c r="F124" s="7">
        <f>IF(C124=0,0,IF(IF(C124&lt;$B$4/2,0.1+C124/$B$4*(2*$J$1-0.2),2/3*$J$1*(2-C124/$B$4))&lt;0,0,IF(C124&lt;$B$4/2,0.1+C124/$B$4*(2*$J$1-0.2),2/3*$J$1*(2-C124/$B$4))))</f>
        <v/>
      </c>
      <c r="G124" s="1">
        <f>2.5*E124</f>
        <v/>
      </c>
      <c r="H124" s="9">
        <f>+F124*D124/G124</f>
        <v/>
      </c>
      <c r="I124" s="76">
        <f>+$B$7*$B$8*$B$9*($B$1-$B$11)*H124*1000</f>
        <v/>
      </c>
    </row>
    <row r="125">
      <c r="A125" s="74" t="n"/>
      <c r="B125" s="1">
        <f>+'Modulus based method (square)'!F115</f>
        <v/>
      </c>
      <c r="C125" s="1">
        <f>+'Modulus based method (square)'!H115</f>
        <v/>
      </c>
      <c r="D125" s="1">
        <f>+'Modulus based method (square)'!G115</f>
        <v/>
      </c>
      <c r="E125" s="75">
        <f>+'Modulus based method (square)'!O115</f>
        <v/>
      </c>
      <c r="F125" s="7">
        <f>IF(C125=0,0,IF(IF(C125&lt;$B$4/2,0.1+C125/$B$4*(2*$J$1-0.2),2/3*$J$1*(2-C125/$B$4))&lt;0,0,IF(C125&lt;$B$4/2,0.1+C125/$B$4*(2*$J$1-0.2),2/3*$J$1*(2-C125/$B$4))))</f>
        <v/>
      </c>
      <c r="G125" s="1">
        <f>2.5*E125</f>
        <v/>
      </c>
      <c r="H125" s="9">
        <f>+F125*D125/G125</f>
        <v/>
      </c>
      <c r="I125" s="76">
        <f>+$B$7*$B$8*$B$9*($B$1-$B$11)*H125*1000</f>
        <v/>
      </c>
    </row>
    <row r="126">
      <c r="A126" s="74" t="n"/>
      <c r="B126" s="1">
        <f>+'Modulus based method (square)'!F116</f>
        <v/>
      </c>
      <c r="C126" s="1">
        <f>+'Modulus based method (square)'!H116</f>
        <v/>
      </c>
      <c r="D126" s="1">
        <f>+'Modulus based method (square)'!G116</f>
        <v/>
      </c>
      <c r="E126" s="75">
        <f>+'Modulus based method (square)'!O116</f>
        <v/>
      </c>
      <c r="F126" s="7">
        <f>IF(C126=0,0,IF(IF(C126&lt;$B$4/2,0.1+C126/$B$4*(2*$J$1-0.2),2/3*$J$1*(2-C126/$B$4))&lt;0,0,IF(C126&lt;$B$4/2,0.1+C126/$B$4*(2*$J$1-0.2),2/3*$J$1*(2-C126/$B$4))))</f>
        <v/>
      </c>
      <c r="G126" s="1">
        <f>2.5*E126</f>
        <v/>
      </c>
      <c r="H126" s="9">
        <f>+F126*D126/G126</f>
        <v/>
      </c>
      <c r="I126" s="76">
        <f>+$B$7*$B$8*$B$9*($B$1-$B$11)*H126*1000</f>
        <v/>
      </c>
    </row>
    <row r="127">
      <c r="A127" s="74" t="n"/>
      <c r="B127" s="1">
        <f>+'Modulus based method (square)'!F117</f>
        <v/>
      </c>
      <c r="C127" s="1">
        <f>+'Modulus based method (square)'!H117</f>
        <v/>
      </c>
      <c r="D127" s="1">
        <f>+'Modulus based method (square)'!G117</f>
        <v/>
      </c>
      <c r="E127" s="75">
        <f>+'Modulus based method (square)'!O117</f>
        <v/>
      </c>
      <c r="F127" s="7">
        <f>IF(C127=0,0,IF(IF(C127&lt;$B$4/2,0.1+C127/$B$4*(2*$J$1-0.2),2/3*$J$1*(2-C127/$B$4))&lt;0,0,IF(C127&lt;$B$4/2,0.1+C127/$B$4*(2*$J$1-0.2),2/3*$J$1*(2-C127/$B$4))))</f>
        <v/>
      </c>
      <c r="G127" s="1">
        <f>2.5*E127</f>
        <v/>
      </c>
      <c r="H127" s="9">
        <f>+F127*D127/G127</f>
        <v/>
      </c>
      <c r="I127" s="76">
        <f>+$B$7*$B$8*$B$9*($B$1-$B$11)*H127*1000</f>
        <v/>
      </c>
    </row>
    <row r="128">
      <c r="A128" s="74" t="n"/>
      <c r="B128" s="1">
        <f>+'Modulus based method (square)'!F118</f>
        <v/>
      </c>
      <c r="C128" s="1">
        <f>+'Modulus based method (square)'!H118</f>
        <v/>
      </c>
      <c r="D128" s="1">
        <f>+'Modulus based method (square)'!G118</f>
        <v/>
      </c>
      <c r="E128" s="75">
        <f>+'Modulus based method (square)'!O118</f>
        <v/>
      </c>
      <c r="F128" s="7">
        <f>IF(C128=0,0,IF(IF(C128&lt;$B$4/2,0.1+C128/$B$4*(2*$J$1-0.2),2/3*$J$1*(2-C128/$B$4))&lt;0,0,IF(C128&lt;$B$4/2,0.1+C128/$B$4*(2*$J$1-0.2),2/3*$J$1*(2-C128/$B$4))))</f>
        <v/>
      </c>
      <c r="G128" s="1">
        <f>2.5*E128</f>
        <v/>
      </c>
      <c r="H128" s="9">
        <f>+F128*D128/G128</f>
        <v/>
      </c>
      <c r="I128" s="76">
        <f>+$B$7*$B$8*$B$9*($B$1-$B$11)*H128*1000</f>
        <v/>
      </c>
    </row>
    <row r="129">
      <c r="A129" s="74" t="n"/>
      <c r="B129" s="1">
        <f>+'Modulus based method (square)'!F119</f>
        <v/>
      </c>
      <c r="C129" s="1">
        <f>+'Modulus based method (square)'!H119</f>
        <v/>
      </c>
      <c r="D129" s="1">
        <f>+'Modulus based method (square)'!G119</f>
        <v/>
      </c>
      <c r="E129" s="75">
        <f>+'Modulus based method (square)'!O119</f>
        <v/>
      </c>
      <c r="F129" s="7">
        <f>IF(C129=0,0,IF(IF(C129&lt;$B$4/2,0.1+C129/$B$4*(2*$J$1-0.2),2/3*$J$1*(2-C129/$B$4))&lt;0,0,IF(C129&lt;$B$4/2,0.1+C129/$B$4*(2*$J$1-0.2),2/3*$J$1*(2-C129/$B$4))))</f>
        <v/>
      </c>
      <c r="G129" s="1">
        <f>2.5*E129</f>
        <v/>
      </c>
      <c r="H129" s="9">
        <f>+F129*D129/G129</f>
        <v/>
      </c>
      <c r="I129" s="76">
        <f>+$B$7*$B$8*$B$9*($B$1-$B$11)*H129*1000</f>
        <v/>
      </c>
    </row>
    <row r="130">
      <c r="A130" s="74" t="n"/>
      <c r="B130" s="1">
        <f>+'Modulus based method (square)'!F120</f>
        <v/>
      </c>
      <c r="C130" s="1">
        <f>+'Modulus based method (square)'!H120</f>
        <v/>
      </c>
      <c r="D130" s="1">
        <f>+'Modulus based method (square)'!G120</f>
        <v/>
      </c>
      <c r="E130" s="75">
        <f>+'Modulus based method (square)'!O120</f>
        <v/>
      </c>
      <c r="F130" s="7">
        <f>IF(C130=0,0,IF(IF(C130&lt;$B$4/2,0.1+C130/$B$4*(2*$J$1-0.2),2/3*$J$1*(2-C130/$B$4))&lt;0,0,IF(C130&lt;$B$4/2,0.1+C130/$B$4*(2*$J$1-0.2),2/3*$J$1*(2-C130/$B$4))))</f>
        <v/>
      </c>
      <c r="G130" s="1">
        <f>2.5*E130</f>
        <v/>
      </c>
      <c r="H130" s="9">
        <f>+F130*D130/G130</f>
        <v/>
      </c>
      <c r="I130" s="76">
        <f>+$B$7*$B$8*$B$9*($B$1-$B$11)*H130*1000</f>
        <v/>
      </c>
    </row>
    <row r="131">
      <c r="A131" s="74" t="n"/>
      <c r="B131" s="1">
        <f>+'Modulus based method (square)'!F121</f>
        <v/>
      </c>
      <c r="C131" s="1">
        <f>+'Modulus based method (square)'!H121</f>
        <v/>
      </c>
      <c r="D131" s="1">
        <f>+'Modulus based method (square)'!G121</f>
        <v/>
      </c>
      <c r="E131" s="75">
        <f>+'Modulus based method (square)'!O121</f>
        <v/>
      </c>
      <c r="F131" s="7">
        <f>IF(C131=0,0,IF(IF(C131&lt;$B$4/2,0.1+C131/$B$4*(2*$J$1-0.2),2/3*$J$1*(2-C131/$B$4))&lt;0,0,IF(C131&lt;$B$4/2,0.1+C131/$B$4*(2*$J$1-0.2),2/3*$J$1*(2-C131/$B$4))))</f>
        <v/>
      </c>
      <c r="G131" s="1">
        <f>2.5*E131</f>
        <v/>
      </c>
      <c r="H131" s="9">
        <f>+F131*D131/G131</f>
        <v/>
      </c>
      <c r="I131" s="76">
        <f>+$B$7*$B$8*$B$9*($B$1-$B$11)*H131*1000</f>
        <v/>
      </c>
    </row>
    <row r="132">
      <c r="A132" s="74" t="n"/>
      <c r="B132" s="1">
        <f>+'Modulus based method (square)'!F122</f>
        <v/>
      </c>
      <c r="C132" s="1">
        <f>+'Modulus based method (square)'!H122</f>
        <v/>
      </c>
      <c r="D132" s="1">
        <f>+'Modulus based method (square)'!G122</f>
        <v/>
      </c>
      <c r="E132" s="75">
        <f>+'Modulus based method (square)'!O122</f>
        <v/>
      </c>
      <c r="F132" s="7">
        <f>IF(C132=0,0,IF(IF(C132&lt;$B$4/2,0.1+C132/$B$4*(2*$J$1-0.2),2/3*$J$1*(2-C132/$B$4))&lt;0,0,IF(C132&lt;$B$4/2,0.1+C132/$B$4*(2*$J$1-0.2),2/3*$J$1*(2-C132/$B$4))))</f>
        <v/>
      </c>
      <c r="G132" s="1">
        <f>2.5*E132</f>
        <v/>
      </c>
      <c r="H132" s="9">
        <f>+F132*D132/G132</f>
        <v/>
      </c>
      <c r="I132" s="76">
        <f>+$B$7*$B$8*$B$9*($B$1-$B$11)*H132*1000</f>
        <v/>
      </c>
    </row>
    <row r="133">
      <c r="A133" s="74" t="n"/>
      <c r="B133" s="1">
        <f>+'Modulus based method (square)'!F123</f>
        <v/>
      </c>
      <c r="C133" s="1">
        <f>+'Modulus based method (square)'!H123</f>
        <v/>
      </c>
      <c r="D133" s="1">
        <f>+'Modulus based method (square)'!G123</f>
        <v/>
      </c>
      <c r="E133" s="75">
        <f>+'Modulus based method (square)'!O123</f>
        <v/>
      </c>
      <c r="F133" s="7">
        <f>IF(C133=0,0,IF(IF(C133&lt;$B$4/2,0.1+C133/$B$4*(2*$J$1-0.2),2/3*$J$1*(2-C133/$B$4))&lt;0,0,IF(C133&lt;$B$4/2,0.1+C133/$B$4*(2*$J$1-0.2),2/3*$J$1*(2-C133/$B$4))))</f>
        <v/>
      </c>
      <c r="G133" s="1">
        <f>2.5*E133</f>
        <v/>
      </c>
      <c r="H133" s="9">
        <f>+F133*D133/G133</f>
        <v/>
      </c>
      <c r="I133" s="76">
        <f>+$B$7*$B$8*$B$9*($B$1-$B$11)*H133*1000</f>
        <v/>
      </c>
    </row>
    <row r="134">
      <c r="A134" s="74" t="n"/>
      <c r="B134" s="1">
        <f>+'Modulus based method (square)'!F124</f>
        <v/>
      </c>
      <c r="C134" s="1">
        <f>+'Modulus based method (square)'!H124</f>
        <v/>
      </c>
      <c r="D134" s="1">
        <f>+'Modulus based method (square)'!G124</f>
        <v/>
      </c>
      <c r="E134" s="75">
        <f>+'Modulus based method (square)'!O124</f>
        <v/>
      </c>
      <c r="F134" s="7">
        <f>IF(C134=0,0,IF(IF(C134&lt;$B$4/2,0.1+C134/$B$4*(2*$J$1-0.2),2/3*$J$1*(2-C134/$B$4))&lt;0,0,IF(C134&lt;$B$4/2,0.1+C134/$B$4*(2*$J$1-0.2),2/3*$J$1*(2-C134/$B$4))))</f>
        <v/>
      </c>
      <c r="G134" s="1">
        <f>2.5*E134</f>
        <v/>
      </c>
      <c r="H134" s="9">
        <f>+F134*D134/G134</f>
        <v/>
      </c>
      <c r="I134" s="76">
        <f>+$B$7*$B$8*$B$9*($B$1-$B$11)*H134*1000</f>
        <v/>
      </c>
    </row>
    <row r="135">
      <c r="A135" s="74" t="n"/>
      <c r="B135" s="1">
        <f>+'Modulus based method (square)'!F125</f>
        <v/>
      </c>
      <c r="C135" s="1">
        <f>+'Modulus based method (square)'!H125</f>
        <v/>
      </c>
      <c r="D135" s="1">
        <f>+'Modulus based method (square)'!G125</f>
        <v/>
      </c>
      <c r="E135" s="75">
        <f>+'Modulus based method (square)'!O125</f>
        <v/>
      </c>
      <c r="F135" s="7">
        <f>IF(C135=0,0,IF(IF(C135&lt;$B$4/2,0.1+C135/$B$4*(2*$J$1-0.2),2/3*$J$1*(2-C135/$B$4))&lt;0,0,IF(C135&lt;$B$4/2,0.1+C135/$B$4*(2*$J$1-0.2),2/3*$J$1*(2-C135/$B$4))))</f>
        <v/>
      </c>
      <c r="G135" s="1">
        <f>2.5*E135</f>
        <v/>
      </c>
      <c r="H135" s="9">
        <f>+F135*D135/G135</f>
        <v/>
      </c>
      <c r="I135" s="76">
        <f>+$B$7*$B$8*$B$9*($B$1-$B$11)*H135*1000</f>
        <v/>
      </c>
    </row>
    <row r="136">
      <c r="A136" s="74" t="n"/>
      <c r="B136" s="1">
        <f>+'Modulus based method (square)'!F126</f>
        <v/>
      </c>
      <c r="C136" s="1">
        <f>+'Modulus based method (square)'!H126</f>
        <v/>
      </c>
      <c r="D136" s="1">
        <f>+'Modulus based method (square)'!G126</f>
        <v/>
      </c>
      <c r="E136" s="75">
        <f>+'Modulus based method (square)'!O126</f>
        <v/>
      </c>
      <c r="F136" s="7">
        <f>IF(C136=0,0,IF(IF(C136&lt;$B$4/2,0.1+C136/$B$4*(2*$J$1-0.2),2/3*$J$1*(2-C136/$B$4))&lt;0,0,IF(C136&lt;$B$4/2,0.1+C136/$B$4*(2*$J$1-0.2),2/3*$J$1*(2-C136/$B$4))))</f>
        <v/>
      </c>
      <c r="G136" s="1">
        <f>2.5*E136</f>
        <v/>
      </c>
      <c r="H136" s="9">
        <f>+F136*D136/G136</f>
        <v/>
      </c>
      <c r="I136" s="76">
        <f>+$B$7*$B$8*$B$9*($B$1-$B$11)*H136*1000</f>
        <v/>
      </c>
    </row>
    <row r="137">
      <c r="A137" s="74" t="n"/>
      <c r="B137" s="1">
        <f>+'Modulus based method (square)'!F127</f>
        <v/>
      </c>
      <c r="C137" s="1">
        <f>+'Modulus based method (square)'!H127</f>
        <v/>
      </c>
      <c r="D137" s="1">
        <f>+'Modulus based method (square)'!G127</f>
        <v/>
      </c>
      <c r="E137" s="75">
        <f>+'Modulus based method (square)'!O127</f>
        <v/>
      </c>
      <c r="F137" s="7">
        <f>IF(C137=0,0,IF(IF(C137&lt;$B$4/2,0.1+C137/$B$4*(2*$J$1-0.2),2/3*$J$1*(2-C137/$B$4))&lt;0,0,IF(C137&lt;$B$4/2,0.1+C137/$B$4*(2*$J$1-0.2),2/3*$J$1*(2-C137/$B$4))))</f>
        <v/>
      </c>
      <c r="G137" s="1">
        <f>2.5*E137</f>
        <v/>
      </c>
      <c r="H137" s="9">
        <f>+F137*D137/G137</f>
        <v/>
      </c>
      <c r="I137" s="76">
        <f>+$B$7*$B$8*$B$9*($B$1-$B$11)*H137*1000</f>
        <v/>
      </c>
    </row>
    <row r="138">
      <c r="A138" s="74" t="n"/>
      <c r="B138" s="1">
        <f>+'Modulus based method (square)'!F128</f>
        <v/>
      </c>
      <c r="C138" s="1">
        <f>+'Modulus based method (square)'!H128</f>
        <v/>
      </c>
      <c r="D138" s="1">
        <f>+'Modulus based method (square)'!G128</f>
        <v/>
      </c>
      <c r="E138" s="75">
        <f>+'Modulus based method (square)'!O128</f>
        <v/>
      </c>
      <c r="F138" s="7">
        <f>IF(C138=0,0,IF(IF(C138&lt;$B$4/2,0.1+C138/$B$4*(2*$J$1-0.2),2/3*$J$1*(2-C138/$B$4))&lt;0,0,IF(C138&lt;$B$4/2,0.1+C138/$B$4*(2*$J$1-0.2),2/3*$J$1*(2-C138/$B$4))))</f>
        <v/>
      </c>
      <c r="G138" s="1">
        <f>2.5*E138</f>
        <v/>
      </c>
      <c r="H138" s="9">
        <f>+F138*D138/G138</f>
        <v/>
      </c>
      <c r="I138" s="76">
        <f>+$B$7*$B$8*$B$9*($B$1-$B$11)*H138*1000</f>
        <v/>
      </c>
    </row>
    <row r="139">
      <c r="A139" s="74" t="n"/>
      <c r="B139" s="1">
        <f>+'Modulus based method (square)'!F129</f>
        <v/>
      </c>
      <c r="C139" s="1">
        <f>+'Modulus based method (square)'!H129</f>
        <v/>
      </c>
      <c r="D139" s="1">
        <f>+'Modulus based method (square)'!G129</f>
        <v/>
      </c>
      <c r="E139" s="75">
        <f>+'Modulus based method (square)'!O129</f>
        <v/>
      </c>
      <c r="F139" s="7">
        <f>IF(C139=0,0,IF(IF(C139&lt;$B$4/2,0.1+C139/$B$4*(2*$J$1-0.2),2/3*$J$1*(2-C139/$B$4))&lt;0,0,IF(C139&lt;$B$4/2,0.1+C139/$B$4*(2*$J$1-0.2),2/3*$J$1*(2-C139/$B$4))))</f>
        <v/>
      </c>
      <c r="G139" s="1">
        <f>2.5*E139</f>
        <v/>
      </c>
      <c r="H139" s="9">
        <f>+F139*D139/G139</f>
        <v/>
      </c>
      <c r="I139" s="76">
        <f>+$B$7*$B$8*$B$9*($B$1-$B$11)*H139*1000</f>
        <v/>
      </c>
    </row>
    <row r="140">
      <c r="A140" s="74" t="n"/>
      <c r="B140" s="1">
        <f>+'Modulus based method (square)'!F130</f>
        <v/>
      </c>
      <c r="C140" s="1">
        <f>+'Modulus based method (square)'!H130</f>
        <v/>
      </c>
      <c r="D140" s="1">
        <f>+'Modulus based method (square)'!G130</f>
        <v/>
      </c>
      <c r="E140" s="75">
        <f>+'Modulus based method (square)'!O130</f>
        <v/>
      </c>
      <c r="F140" s="7">
        <f>IF(C140=0,0,IF(IF(C140&lt;$B$4/2,0.1+C140/$B$4*(2*$J$1-0.2),2/3*$J$1*(2-C140/$B$4))&lt;0,0,IF(C140&lt;$B$4/2,0.1+C140/$B$4*(2*$J$1-0.2),2/3*$J$1*(2-C140/$B$4))))</f>
        <v/>
      </c>
      <c r="G140" s="1">
        <f>2.5*E140</f>
        <v/>
      </c>
      <c r="H140" s="9">
        <f>+F140*D140/G140</f>
        <v/>
      </c>
      <c r="I140" s="76">
        <f>+$B$7*$B$8*$B$9*($B$1-$B$11)*H140*1000</f>
        <v/>
      </c>
    </row>
    <row r="141">
      <c r="A141" s="74" t="n"/>
      <c r="B141" s="1">
        <f>+'Modulus based method (square)'!F131</f>
        <v/>
      </c>
      <c r="C141" s="1">
        <f>+'Modulus based method (square)'!H131</f>
        <v/>
      </c>
      <c r="D141" s="1">
        <f>+'Modulus based method (square)'!G131</f>
        <v/>
      </c>
      <c r="E141" s="75">
        <f>+'Modulus based method (square)'!O131</f>
        <v/>
      </c>
      <c r="F141" s="7">
        <f>IF(C141=0,0,IF(IF(C141&lt;$B$4/2,0.1+C141/$B$4*(2*$J$1-0.2),2/3*$J$1*(2-C141/$B$4))&lt;0,0,IF(C141&lt;$B$4/2,0.1+C141/$B$4*(2*$J$1-0.2),2/3*$J$1*(2-C141/$B$4))))</f>
        <v/>
      </c>
      <c r="G141" s="1">
        <f>2.5*E141</f>
        <v/>
      </c>
      <c r="H141" s="9">
        <f>+F141*D141/G141</f>
        <v/>
      </c>
      <c r="I141" s="76">
        <f>+$B$7*$B$8*$B$9*($B$1-$B$11)*H141*1000</f>
        <v/>
      </c>
    </row>
    <row r="142">
      <c r="A142" s="74" t="n"/>
      <c r="B142" s="1">
        <f>+'Modulus based method (square)'!F132</f>
        <v/>
      </c>
      <c r="C142" s="1">
        <f>+'Modulus based method (square)'!H132</f>
        <v/>
      </c>
      <c r="D142" s="1">
        <f>+'Modulus based method (square)'!G132</f>
        <v/>
      </c>
      <c r="E142" s="75">
        <f>+'Modulus based method (square)'!O132</f>
        <v/>
      </c>
      <c r="F142" s="7">
        <f>IF(C142=0,0,IF(IF(C142&lt;$B$4/2,0.1+C142/$B$4*(2*$J$1-0.2),2/3*$J$1*(2-C142/$B$4))&lt;0,0,IF(C142&lt;$B$4/2,0.1+C142/$B$4*(2*$J$1-0.2),2/3*$J$1*(2-C142/$B$4))))</f>
        <v/>
      </c>
      <c r="G142" s="1">
        <f>2.5*E142</f>
        <v/>
      </c>
      <c r="H142" s="9">
        <f>+F142*D142/G142</f>
        <v/>
      </c>
      <c r="I142" s="76">
        <f>+$B$7*$B$8*$B$9*($B$1-$B$11)*H142*1000</f>
        <v/>
      </c>
    </row>
    <row r="143">
      <c r="A143" s="74" t="n"/>
      <c r="B143" s="1">
        <f>+'Modulus based method (square)'!F133</f>
        <v/>
      </c>
      <c r="C143" s="1">
        <f>+'Modulus based method (square)'!H133</f>
        <v/>
      </c>
      <c r="D143" s="1">
        <f>+'Modulus based method (square)'!G133</f>
        <v/>
      </c>
      <c r="E143" s="75">
        <f>+'Modulus based method (square)'!O133</f>
        <v/>
      </c>
      <c r="F143" s="7">
        <f>IF(C143=0,0,IF(IF(C143&lt;$B$4/2,0.1+C143/$B$4*(2*$J$1-0.2),2/3*$J$1*(2-C143/$B$4))&lt;0,0,IF(C143&lt;$B$4/2,0.1+C143/$B$4*(2*$J$1-0.2),2/3*$J$1*(2-C143/$B$4))))</f>
        <v/>
      </c>
      <c r="G143" s="1">
        <f>2.5*E143</f>
        <v/>
      </c>
      <c r="H143" s="9">
        <f>+F143*D143/G143</f>
        <v/>
      </c>
      <c r="I143" s="76">
        <f>+$B$7*$B$8*$B$9*($B$1-$B$11)*H143*1000</f>
        <v/>
      </c>
    </row>
    <row r="144">
      <c r="A144" s="74" t="n"/>
      <c r="B144" s="1">
        <f>+'Modulus based method (square)'!F134</f>
        <v/>
      </c>
      <c r="C144" s="1">
        <f>+'Modulus based method (square)'!H134</f>
        <v/>
      </c>
      <c r="D144" s="1">
        <f>+'Modulus based method (square)'!G134</f>
        <v/>
      </c>
      <c r="E144" s="75">
        <f>+'Modulus based method (square)'!O134</f>
        <v/>
      </c>
      <c r="F144" s="7">
        <f>IF(C144=0,0,IF(IF(C144&lt;$B$4/2,0.1+C144/$B$4*(2*$J$1-0.2),2/3*$J$1*(2-C144/$B$4))&lt;0,0,IF(C144&lt;$B$4/2,0.1+C144/$B$4*(2*$J$1-0.2),2/3*$J$1*(2-C144/$B$4))))</f>
        <v/>
      </c>
      <c r="G144" s="1">
        <f>2.5*E144</f>
        <v/>
      </c>
      <c r="H144" s="9">
        <f>+F144*D144/G144</f>
        <v/>
      </c>
      <c r="I144" s="76">
        <f>+$B$7*$B$8*$B$9*($B$1-$B$11)*H144*1000</f>
        <v/>
      </c>
    </row>
    <row r="145">
      <c r="A145" s="74" t="n"/>
      <c r="B145" s="1">
        <f>+'Modulus based method (square)'!F135</f>
        <v/>
      </c>
      <c r="C145" s="1">
        <f>+'Modulus based method (square)'!H135</f>
        <v/>
      </c>
      <c r="D145" s="1">
        <f>+'Modulus based method (square)'!G135</f>
        <v/>
      </c>
      <c r="E145" s="75">
        <f>+'Modulus based method (square)'!O135</f>
        <v/>
      </c>
      <c r="F145" s="7">
        <f>IF(C145=0,0,IF(IF(C145&lt;$B$4/2,0.1+C145/$B$4*(2*$J$1-0.2),2/3*$J$1*(2-C145/$B$4))&lt;0,0,IF(C145&lt;$B$4/2,0.1+C145/$B$4*(2*$J$1-0.2),2/3*$J$1*(2-C145/$B$4))))</f>
        <v/>
      </c>
      <c r="G145" s="1">
        <f>2.5*E145</f>
        <v/>
      </c>
      <c r="H145" s="9">
        <f>+F145*D145/G145</f>
        <v/>
      </c>
      <c r="I145" s="76">
        <f>+$B$7*$B$8*$B$9*($B$1-$B$11)*H145*1000</f>
        <v/>
      </c>
    </row>
    <row r="146">
      <c r="A146" s="74" t="n"/>
      <c r="B146" s="1">
        <f>+'Modulus based method (square)'!F136</f>
        <v/>
      </c>
      <c r="C146" s="1">
        <f>+'Modulus based method (square)'!H136</f>
        <v/>
      </c>
      <c r="D146" s="1">
        <f>+'Modulus based method (square)'!G136</f>
        <v/>
      </c>
      <c r="E146" s="75">
        <f>+'Modulus based method (square)'!O136</f>
        <v/>
      </c>
      <c r="F146" s="7">
        <f>IF(C146=0,0,IF(IF(C146&lt;$B$4/2,0.1+C146/$B$4*(2*$J$1-0.2),2/3*$J$1*(2-C146/$B$4))&lt;0,0,IF(C146&lt;$B$4/2,0.1+C146/$B$4*(2*$J$1-0.2),2/3*$J$1*(2-C146/$B$4))))</f>
        <v/>
      </c>
      <c r="G146" s="1">
        <f>2.5*E146</f>
        <v/>
      </c>
      <c r="H146" s="9">
        <f>+F146*D146/G146</f>
        <v/>
      </c>
      <c r="I146" s="76">
        <f>+$B$7*$B$8*$B$9*($B$1-$B$11)*H146*1000</f>
        <v/>
      </c>
    </row>
    <row r="147">
      <c r="A147" s="74" t="n"/>
      <c r="B147" s="1">
        <f>+'Modulus based method (square)'!F137</f>
        <v/>
      </c>
      <c r="C147" s="1">
        <f>+'Modulus based method (square)'!H137</f>
        <v/>
      </c>
      <c r="D147" s="1">
        <f>+'Modulus based method (square)'!G137</f>
        <v/>
      </c>
      <c r="E147" s="75">
        <f>+'Modulus based method (square)'!O137</f>
        <v/>
      </c>
      <c r="F147" s="7">
        <f>IF(C147=0,0,IF(IF(C147&lt;$B$4/2,0.1+C147/$B$4*(2*$J$1-0.2),2/3*$J$1*(2-C147/$B$4))&lt;0,0,IF(C147&lt;$B$4/2,0.1+C147/$B$4*(2*$J$1-0.2),2/3*$J$1*(2-C147/$B$4))))</f>
        <v/>
      </c>
      <c r="G147" s="1">
        <f>2.5*E147</f>
        <v/>
      </c>
      <c r="H147" s="9">
        <f>+F147*D147/G147</f>
        <v/>
      </c>
      <c r="I147" s="76">
        <f>+$B$7*$B$8*$B$9*($B$1-$B$11)*H147*1000</f>
        <v/>
      </c>
    </row>
    <row r="148">
      <c r="A148" s="74" t="n"/>
      <c r="B148" s="1">
        <f>+'Modulus based method (square)'!F138</f>
        <v/>
      </c>
      <c r="C148" s="1">
        <f>+'Modulus based method (square)'!H138</f>
        <v/>
      </c>
      <c r="D148" s="1">
        <f>+'Modulus based method (square)'!G138</f>
        <v/>
      </c>
      <c r="E148" s="75">
        <f>+'Modulus based method (square)'!O138</f>
        <v/>
      </c>
      <c r="F148" s="7">
        <f>IF(C148=0,0,IF(IF(C148&lt;$B$4/2,0.1+C148/$B$4*(2*$J$1-0.2),2/3*$J$1*(2-C148/$B$4))&lt;0,0,IF(C148&lt;$B$4/2,0.1+C148/$B$4*(2*$J$1-0.2),2/3*$J$1*(2-C148/$B$4))))</f>
        <v/>
      </c>
      <c r="G148" s="1">
        <f>2.5*E148</f>
        <v/>
      </c>
      <c r="H148" s="9">
        <f>+F148*D148/G148</f>
        <v/>
      </c>
      <c r="I148" s="76">
        <f>+$B$7*$B$8*$B$9*($B$1-$B$11)*H148*1000</f>
        <v/>
      </c>
    </row>
    <row r="149">
      <c r="A149" s="74" t="n"/>
      <c r="B149" s="1">
        <f>+'Modulus based method (square)'!F139</f>
        <v/>
      </c>
      <c r="C149" s="1">
        <f>+'Modulus based method (square)'!H139</f>
        <v/>
      </c>
      <c r="D149" s="1">
        <f>+'Modulus based method (square)'!G139</f>
        <v/>
      </c>
      <c r="E149" s="75">
        <f>+'Modulus based method (square)'!O139</f>
        <v/>
      </c>
      <c r="F149" s="7">
        <f>IF(C149=0,0,IF(IF(C149&lt;$B$4/2,0.1+C149/$B$4*(2*$J$1-0.2),2/3*$J$1*(2-C149/$B$4))&lt;0,0,IF(C149&lt;$B$4/2,0.1+C149/$B$4*(2*$J$1-0.2),2/3*$J$1*(2-C149/$B$4))))</f>
        <v/>
      </c>
      <c r="G149" s="1">
        <f>2.5*E149</f>
        <v/>
      </c>
      <c r="H149" s="9">
        <f>+F149*D149/G149</f>
        <v/>
      </c>
      <c r="I149" s="76">
        <f>+$B$7*$B$8*$B$9*($B$1-$B$11)*H149*1000</f>
        <v/>
      </c>
    </row>
    <row r="150">
      <c r="A150" s="74" t="n"/>
      <c r="B150" s="1">
        <f>+'Modulus based method (square)'!F140</f>
        <v/>
      </c>
      <c r="C150" s="1">
        <f>+'Modulus based method (square)'!H140</f>
        <v/>
      </c>
      <c r="D150" s="1">
        <f>+'Modulus based method (square)'!G140</f>
        <v/>
      </c>
      <c r="E150" s="75">
        <f>+'Modulus based method (square)'!O140</f>
        <v/>
      </c>
      <c r="F150" s="7">
        <f>IF(C150=0,0,IF(IF(C150&lt;$B$4/2,0.1+C150/$B$4*(2*$J$1-0.2),2/3*$J$1*(2-C150/$B$4))&lt;0,0,IF(C150&lt;$B$4/2,0.1+C150/$B$4*(2*$J$1-0.2),2/3*$J$1*(2-C150/$B$4))))</f>
        <v/>
      </c>
      <c r="G150" s="1">
        <f>2.5*E150</f>
        <v/>
      </c>
      <c r="H150" s="9">
        <f>+F150*D150/G150</f>
        <v/>
      </c>
      <c r="I150" s="76">
        <f>+$B$7*$B$8*$B$9*($B$1-$B$11)*H150*1000</f>
        <v/>
      </c>
    </row>
    <row r="151">
      <c r="A151" s="74" t="n"/>
      <c r="B151" s="1">
        <f>+'Modulus based method (square)'!F141</f>
        <v/>
      </c>
      <c r="C151" s="1">
        <f>+'Modulus based method (square)'!H141</f>
        <v/>
      </c>
      <c r="D151" s="1">
        <f>+'Modulus based method (square)'!G141</f>
        <v/>
      </c>
      <c r="E151" s="75">
        <f>+'Modulus based method (square)'!O141</f>
        <v/>
      </c>
      <c r="F151" s="7">
        <f>IF(C151=0,0,IF(IF(C151&lt;$B$4/2,0.1+C151/$B$4*(2*$J$1-0.2),2/3*$J$1*(2-C151/$B$4))&lt;0,0,IF(C151&lt;$B$4/2,0.1+C151/$B$4*(2*$J$1-0.2),2/3*$J$1*(2-C151/$B$4))))</f>
        <v/>
      </c>
      <c r="G151" s="1">
        <f>2.5*E151</f>
        <v/>
      </c>
      <c r="H151" s="9">
        <f>+F151*D151/G151</f>
        <v/>
      </c>
      <c r="I151" s="76">
        <f>+$B$7*$B$8*$B$9*($B$1-$B$11)*H151*1000</f>
        <v/>
      </c>
    </row>
    <row r="152">
      <c r="A152" s="74" t="n"/>
      <c r="B152" s="1">
        <f>+'Modulus based method (square)'!F142</f>
        <v/>
      </c>
      <c r="C152" s="1">
        <f>+'Modulus based method (square)'!H142</f>
        <v/>
      </c>
      <c r="D152" s="1">
        <f>+'Modulus based method (square)'!G142</f>
        <v/>
      </c>
      <c r="E152" s="75">
        <f>+'Modulus based method (square)'!O142</f>
        <v/>
      </c>
      <c r="F152" s="7">
        <f>IF(C152=0,0,IF(IF(C152&lt;$B$4/2,0.1+C152/$B$4*(2*$J$1-0.2),2/3*$J$1*(2-C152/$B$4))&lt;0,0,IF(C152&lt;$B$4/2,0.1+C152/$B$4*(2*$J$1-0.2),2/3*$J$1*(2-C152/$B$4))))</f>
        <v/>
      </c>
      <c r="G152" s="1">
        <f>2.5*E152</f>
        <v/>
      </c>
      <c r="H152" s="9">
        <f>+F152*D152/G152</f>
        <v/>
      </c>
      <c r="I152" s="76">
        <f>+$B$7*$B$8*$B$9*($B$1-$B$11)*H152*1000</f>
        <v/>
      </c>
    </row>
    <row r="153">
      <c r="A153" s="74" t="n"/>
      <c r="B153" s="1">
        <f>+'Modulus based method (square)'!F143</f>
        <v/>
      </c>
      <c r="C153" s="1">
        <f>+'Modulus based method (square)'!H143</f>
        <v/>
      </c>
      <c r="D153" s="1">
        <f>+'Modulus based method (square)'!G143</f>
        <v/>
      </c>
      <c r="E153" s="75">
        <f>+'Modulus based method (square)'!O143</f>
        <v/>
      </c>
      <c r="F153" s="7">
        <f>IF(C153=0,0,IF(IF(C153&lt;$B$4/2,0.1+C153/$B$4*(2*$J$1-0.2),2/3*$J$1*(2-C153/$B$4))&lt;0,0,IF(C153&lt;$B$4/2,0.1+C153/$B$4*(2*$J$1-0.2),2/3*$J$1*(2-C153/$B$4))))</f>
        <v/>
      </c>
      <c r="G153" s="1">
        <f>2.5*E153</f>
        <v/>
      </c>
      <c r="H153" s="9">
        <f>+F153*D153/G153</f>
        <v/>
      </c>
      <c r="I153" s="76">
        <f>+$B$7*$B$8*$B$9*($B$1-$B$11)*H153*1000</f>
        <v/>
      </c>
    </row>
    <row r="154">
      <c r="A154" s="74" t="n"/>
      <c r="B154" s="1">
        <f>+'Modulus based method (square)'!F144</f>
        <v/>
      </c>
      <c r="C154" s="1">
        <f>+'Modulus based method (square)'!H144</f>
        <v/>
      </c>
      <c r="D154" s="1">
        <f>+'Modulus based method (square)'!G144</f>
        <v/>
      </c>
      <c r="E154" s="75">
        <f>+'Modulus based method (square)'!O144</f>
        <v/>
      </c>
      <c r="F154" s="7">
        <f>IF(C154=0,0,IF(IF(C154&lt;$B$4/2,0.1+C154/$B$4*(2*$J$1-0.2),2/3*$J$1*(2-C154/$B$4))&lt;0,0,IF(C154&lt;$B$4/2,0.1+C154/$B$4*(2*$J$1-0.2),2/3*$J$1*(2-C154/$B$4))))</f>
        <v/>
      </c>
      <c r="G154" s="1">
        <f>2.5*E154</f>
        <v/>
      </c>
      <c r="H154" s="9">
        <f>+F154*D154/G154</f>
        <v/>
      </c>
      <c r="I154" s="76">
        <f>+$B$7*$B$8*$B$9*($B$1-$B$11)*H154*1000</f>
        <v/>
      </c>
    </row>
    <row r="155">
      <c r="A155" s="74" t="n"/>
      <c r="B155" s="1">
        <f>+'Modulus based method (square)'!F145</f>
        <v/>
      </c>
      <c r="C155" s="1">
        <f>+'Modulus based method (square)'!H145</f>
        <v/>
      </c>
      <c r="D155" s="1">
        <f>+'Modulus based method (square)'!G145</f>
        <v/>
      </c>
      <c r="E155" s="75">
        <f>+'Modulus based method (square)'!O145</f>
        <v/>
      </c>
      <c r="F155" s="7">
        <f>IF(C155=0,0,IF(IF(C155&lt;$B$4/2,0.1+C155/$B$4*(2*$J$1-0.2),2/3*$J$1*(2-C155/$B$4))&lt;0,0,IF(C155&lt;$B$4/2,0.1+C155/$B$4*(2*$J$1-0.2),2/3*$J$1*(2-C155/$B$4))))</f>
        <v/>
      </c>
      <c r="G155" s="1">
        <f>2.5*E155</f>
        <v/>
      </c>
      <c r="H155" s="9">
        <f>+F155*D155/G155</f>
        <v/>
      </c>
      <c r="I155" s="76">
        <f>+$B$7*$B$8*$B$9*($B$1-$B$11)*H155*1000</f>
        <v/>
      </c>
    </row>
    <row r="156">
      <c r="A156" s="74" t="n"/>
      <c r="B156" s="1">
        <f>+'Modulus based method (square)'!F146</f>
        <v/>
      </c>
      <c r="C156" s="1">
        <f>+'Modulus based method (square)'!H146</f>
        <v/>
      </c>
      <c r="D156" s="1">
        <f>+'Modulus based method (square)'!G146</f>
        <v/>
      </c>
      <c r="E156" s="75">
        <f>+'Modulus based method (square)'!O146</f>
        <v/>
      </c>
      <c r="F156" s="7">
        <f>IF(C156=0,0,IF(IF(C156&lt;$B$4/2,0.1+C156/$B$4*(2*$J$1-0.2),2/3*$J$1*(2-C156/$B$4))&lt;0,0,IF(C156&lt;$B$4/2,0.1+C156/$B$4*(2*$J$1-0.2),2/3*$J$1*(2-C156/$B$4))))</f>
        <v/>
      </c>
      <c r="G156" s="1">
        <f>2.5*E156</f>
        <v/>
      </c>
      <c r="H156" s="9">
        <f>+F156*D156/G156</f>
        <v/>
      </c>
      <c r="I156" s="76">
        <f>+$B$7*$B$8*$B$9*($B$1-$B$11)*H156*1000</f>
        <v/>
      </c>
    </row>
    <row r="157">
      <c r="A157" s="74" t="n"/>
      <c r="B157" s="1">
        <f>+'Modulus based method (square)'!F147</f>
        <v/>
      </c>
      <c r="C157" s="1">
        <f>+'Modulus based method (square)'!H147</f>
        <v/>
      </c>
      <c r="D157" s="1">
        <f>+'Modulus based method (square)'!G147</f>
        <v/>
      </c>
      <c r="E157" s="75">
        <f>+'Modulus based method (square)'!O147</f>
        <v/>
      </c>
      <c r="F157" s="7">
        <f>IF(C157=0,0,IF(IF(C157&lt;$B$4/2,0.1+C157/$B$4*(2*$J$1-0.2),2/3*$J$1*(2-C157/$B$4))&lt;0,0,IF(C157&lt;$B$4/2,0.1+C157/$B$4*(2*$J$1-0.2),2/3*$J$1*(2-C157/$B$4))))</f>
        <v/>
      </c>
      <c r="G157" s="1">
        <f>2.5*E157</f>
        <v/>
      </c>
      <c r="H157" s="9">
        <f>+F157*D157/G157</f>
        <v/>
      </c>
      <c r="I157" s="76">
        <f>+$B$7*$B$8*$B$9*($B$1-$B$11)*H157*1000</f>
        <v/>
      </c>
    </row>
    <row r="158">
      <c r="A158" s="74" t="n"/>
      <c r="B158" s="1">
        <f>+'Modulus based method (square)'!F148</f>
        <v/>
      </c>
      <c r="C158" s="1">
        <f>+'Modulus based method (square)'!H148</f>
        <v/>
      </c>
      <c r="D158" s="1">
        <f>+'Modulus based method (square)'!G148</f>
        <v/>
      </c>
      <c r="E158" s="75">
        <f>+'Modulus based method (square)'!O148</f>
        <v/>
      </c>
      <c r="F158" s="7">
        <f>IF(C158=0,0,IF(IF(C158&lt;$B$4/2,0.1+C158/$B$4*(2*$J$1-0.2),2/3*$J$1*(2-C158/$B$4))&lt;0,0,IF(C158&lt;$B$4/2,0.1+C158/$B$4*(2*$J$1-0.2),2/3*$J$1*(2-C158/$B$4))))</f>
        <v/>
      </c>
      <c r="G158" s="1">
        <f>2.5*E158</f>
        <v/>
      </c>
      <c r="H158" s="9">
        <f>+F158*D158/G158</f>
        <v/>
      </c>
      <c r="I158" s="76">
        <f>+$B$7*$B$8*$B$9*($B$1-$B$11)*H158*1000</f>
        <v/>
      </c>
    </row>
    <row r="159">
      <c r="A159" s="74" t="n"/>
      <c r="B159" s="1">
        <f>+'Modulus based method (square)'!F149</f>
        <v/>
      </c>
      <c r="C159" s="1">
        <f>+'Modulus based method (square)'!H149</f>
        <v/>
      </c>
      <c r="D159" s="1">
        <f>+'Modulus based method (square)'!G149</f>
        <v/>
      </c>
      <c r="E159" s="75">
        <f>+'Modulus based method (square)'!O149</f>
        <v/>
      </c>
      <c r="F159" s="7">
        <f>IF(C159=0,0,IF(IF(C159&lt;$B$4/2,0.1+C159/$B$4*(2*$J$1-0.2),2/3*$J$1*(2-C159/$B$4))&lt;0,0,IF(C159&lt;$B$4/2,0.1+C159/$B$4*(2*$J$1-0.2),2/3*$J$1*(2-C159/$B$4))))</f>
        <v/>
      </c>
      <c r="G159" s="1">
        <f>2.5*E159</f>
        <v/>
      </c>
      <c r="H159" s="9">
        <f>+F159*D159/G159</f>
        <v/>
      </c>
      <c r="I159" s="76">
        <f>+$B$7*$B$8*$B$9*($B$1-$B$11)*H159*1000</f>
        <v/>
      </c>
    </row>
    <row r="160">
      <c r="A160" s="74" t="n"/>
      <c r="B160" s="1">
        <f>+'Modulus based method (square)'!F150</f>
        <v/>
      </c>
      <c r="C160" s="1">
        <f>+'Modulus based method (square)'!H150</f>
        <v/>
      </c>
      <c r="D160" s="1">
        <f>+'Modulus based method (square)'!G150</f>
        <v/>
      </c>
      <c r="E160" s="75">
        <f>+'Modulus based method (square)'!O150</f>
        <v/>
      </c>
      <c r="F160" s="7">
        <f>IF(C160=0,0,IF(IF(C160&lt;$B$4/2,0.1+C160/$B$4*(2*$J$1-0.2),2/3*$J$1*(2-C160/$B$4))&lt;0,0,IF(C160&lt;$B$4/2,0.1+C160/$B$4*(2*$J$1-0.2),2/3*$J$1*(2-C160/$B$4))))</f>
        <v/>
      </c>
      <c r="G160" s="1">
        <f>2.5*E160</f>
        <v/>
      </c>
      <c r="H160" s="9">
        <f>+F160*D160/G160</f>
        <v/>
      </c>
      <c r="I160" s="76">
        <f>+$B$7*$B$8*$B$9*($B$1-$B$11)*H160*1000</f>
        <v/>
      </c>
    </row>
    <row r="161">
      <c r="A161" s="74" t="n"/>
      <c r="B161" s="1">
        <f>+'Modulus based method (square)'!F151</f>
        <v/>
      </c>
      <c r="C161" s="1">
        <f>+'Modulus based method (square)'!H151</f>
        <v/>
      </c>
      <c r="D161" s="1">
        <f>+'Modulus based method (square)'!G151</f>
        <v/>
      </c>
      <c r="E161" s="75">
        <f>+'Modulus based method (square)'!O151</f>
        <v/>
      </c>
      <c r="F161" s="7">
        <f>IF(C161=0,0,IF(IF(C161&lt;$B$4/2,0.1+C161/$B$4*(2*$J$1-0.2),2/3*$J$1*(2-C161/$B$4))&lt;0,0,IF(C161&lt;$B$4/2,0.1+C161/$B$4*(2*$J$1-0.2),2/3*$J$1*(2-C161/$B$4))))</f>
        <v/>
      </c>
      <c r="G161" s="1">
        <f>2.5*E161</f>
        <v/>
      </c>
      <c r="H161" s="9">
        <f>+F161*D161/G161</f>
        <v/>
      </c>
      <c r="I161" s="76">
        <f>+$B$7*$B$8*$B$9*($B$1-$B$11)*H161*1000</f>
        <v/>
      </c>
    </row>
    <row r="162">
      <c r="A162" s="74" t="n"/>
      <c r="B162" s="1">
        <f>+'Modulus based method (square)'!F152</f>
        <v/>
      </c>
      <c r="C162" s="1">
        <f>+'Modulus based method (square)'!H152</f>
        <v/>
      </c>
      <c r="D162" s="1">
        <f>+'Modulus based method (square)'!G152</f>
        <v/>
      </c>
      <c r="E162" s="75">
        <f>+'Modulus based method (square)'!O152</f>
        <v/>
      </c>
      <c r="F162" s="7">
        <f>IF(C162=0,0,IF(IF(C162&lt;$B$4/2,0.1+C162/$B$4*(2*$J$1-0.2),2/3*$J$1*(2-C162/$B$4))&lt;0,0,IF(C162&lt;$B$4/2,0.1+C162/$B$4*(2*$J$1-0.2),2/3*$J$1*(2-C162/$B$4))))</f>
        <v/>
      </c>
      <c r="G162" s="1">
        <f>2.5*E162</f>
        <v/>
      </c>
      <c r="H162" s="9">
        <f>+F162*D162/G162</f>
        <v/>
      </c>
      <c r="I162" s="76">
        <f>+$B$7*$B$8*$B$9*($B$1-$B$11)*H162*1000</f>
        <v/>
      </c>
    </row>
    <row r="163">
      <c r="A163" s="74" t="n"/>
      <c r="B163" s="1">
        <f>+'Modulus based method (square)'!F153</f>
        <v/>
      </c>
      <c r="C163" s="1">
        <f>+'Modulus based method (square)'!H153</f>
        <v/>
      </c>
      <c r="D163" s="1">
        <f>+'Modulus based method (square)'!G153</f>
        <v/>
      </c>
      <c r="E163" s="75">
        <f>+'Modulus based method (square)'!O153</f>
        <v/>
      </c>
      <c r="F163" s="7">
        <f>IF(C163=0,0,IF(IF(C163&lt;$B$4/2,0.1+C163/$B$4*(2*$J$1-0.2),2/3*$J$1*(2-C163/$B$4))&lt;0,0,IF(C163&lt;$B$4/2,0.1+C163/$B$4*(2*$J$1-0.2),2/3*$J$1*(2-C163/$B$4))))</f>
        <v/>
      </c>
      <c r="G163" s="1">
        <f>2.5*E163</f>
        <v/>
      </c>
      <c r="H163" s="9">
        <f>+F163*D163/G163</f>
        <v/>
      </c>
      <c r="I163" s="76">
        <f>+$B$7*$B$8*$B$9*($B$1-$B$11)*H163*1000</f>
        <v/>
      </c>
    </row>
    <row r="164">
      <c r="A164" s="74" t="n"/>
      <c r="B164" s="1">
        <f>+'Modulus based method (square)'!F154</f>
        <v/>
      </c>
      <c r="C164" s="1">
        <f>+'Modulus based method (square)'!H154</f>
        <v/>
      </c>
      <c r="D164" s="1">
        <f>+'Modulus based method (square)'!G154</f>
        <v/>
      </c>
      <c r="E164" s="75">
        <f>+'Modulus based method (square)'!O154</f>
        <v/>
      </c>
      <c r="F164" s="7">
        <f>IF(C164=0,0,IF(IF(C164&lt;$B$4/2,0.1+C164/$B$4*(2*$J$1-0.2),2/3*$J$1*(2-C164/$B$4))&lt;0,0,IF(C164&lt;$B$4/2,0.1+C164/$B$4*(2*$J$1-0.2),2/3*$J$1*(2-C164/$B$4))))</f>
        <v/>
      </c>
      <c r="G164" s="1">
        <f>2.5*E164</f>
        <v/>
      </c>
      <c r="H164" s="9">
        <f>+F164*D164/G164</f>
        <v/>
      </c>
      <c r="I164" s="76">
        <f>+$B$7*$B$8*$B$9*($B$1-$B$11)*H164*1000</f>
        <v/>
      </c>
    </row>
    <row r="165">
      <c r="A165" s="74" t="n"/>
      <c r="B165" s="1">
        <f>+'Modulus based method (square)'!F155</f>
        <v/>
      </c>
      <c r="C165" s="1">
        <f>+'Modulus based method (square)'!H155</f>
        <v/>
      </c>
      <c r="D165" s="1">
        <f>+'Modulus based method (square)'!G155</f>
        <v/>
      </c>
      <c r="E165" s="75">
        <f>+'Modulus based method (square)'!O155</f>
        <v/>
      </c>
      <c r="F165" s="7">
        <f>IF(C165=0,0,IF(IF(C165&lt;$B$4/2,0.1+C165/$B$4*(2*$J$1-0.2),2/3*$J$1*(2-C165/$B$4))&lt;0,0,IF(C165&lt;$B$4/2,0.1+C165/$B$4*(2*$J$1-0.2),2/3*$J$1*(2-C165/$B$4))))</f>
        <v/>
      </c>
      <c r="G165" s="1">
        <f>2.5*E165</f>
        <v/>
      </c>
      <c r="H165" s="9">
        <f>+F165*D165/G165</f>
        <v/>
      </c>
      <c r="I165" s="76">
        <f>+$B$7*$B$8*$B$9*($B$1-$B$11)*H165*1000</f>
        <v/>
      </c>
    </row>
    <row r="166">
      <c r="A166" s="74" t="n"/>
      <c r="B166" s="1">
        <f>+'Modulus based method (square)'!F156</f>
        <v/>
      </c>
      <c r="C166" s="1">
        <f>+'Modulus based method (square)'!H156</f>
        <v/>
      </c>
      <c r="D166" s="1">
        <f>+'Modulus based method (square)'!G156</f>
        <v/>
      </c>
      <c r="E166" s="75">
        <f>+'Modulus based method (square)'!O156</f>
        <v/>
      </c>
      <c r="F166" s="7">
        <f>IF(C166=0,0,IF(IF(C166&lt;$B$4/2,0.1+C166/$B$4*(2*$J$1-0.2),2/3*$J$1*(2-C166/$B$4))&lt;0,0,IF(C166&lt;$B$4/2,0.1+C166/$B$4*(2*$J$1-0.2),2/3*$J$1*(2-C166/$B$4))))</f>
        <v/>
      </c>
      <c r="G166" s="1">
        <f>2.5*E166</f>
        <v/>
      </c>
      <c r="H166" s="9">
        <f>+F166*D166/G166</f>
        <v/>
      </c>
      <c r="I166" s="76">
        <f>+$B$7*$B$8*$B$9*($B$1-$B$11)*H166*1000</f>
        <v/>
      </c>
    </row>
    <row r="167">
      <c r="A167" s="74" t="n"/>
      <c r="B167" s="1">
        <f>+'Modulus based method (square)'!F157</f>
        <v/>
      </c>
      <c r="C167" s="1">
        <f>+'Modulus based method (square)'!H157</f>
        <v/>
      </c>
      <c r="D167" s="1">
        <f>+'Modulus based method (square)'!G157</f>
        <v/>
      </c>
      <c r="E167" s="75">
        <f>+'Modulus based method (square)'!O157</f>
        <v/>
      </c>
      <c r="F167" s="7">
        <f>IF(C167=0,0,IF(IF(C167&lt;$B$4/2,0.1+C167/$B$4*(2*$J$1-0.2),2/3*$J$1*(2-C167/$B$4))&lt;0,0,IF(C167&lt;$B$4/2,0.1+C167/$B$4*(2*$J$1-0.2),2/3*$J$1*(2-C167/$B$4))))</f>
        <v/>
      </c>
      <c r="G167" s="1">
        <f>2.5*E167</f>
        <v/>
      </c>
      <c r="H167" s="9">
        <f>+F167*D167/G167</f>
        <v/>
      </c>
      <c r="I167" s="76">
        <f>+$B$7*$B$8*$B$9*($B$1-$B$11)*H167*1000</f>
        <v/>
      </c>
    </row>
    <row r="168">
      <c r="A168" s="74" t="n"/>
      <c r="B168" s="1">
        <f>+'Modulus based method (square)'!F158</f>
        <v/>
      </c>
      <c r="C168" s="1">
        <f>+'Modulus based method (square)'!H158</f>
        <v/>
      </c>
      <c r="D168" s="1">
        <f>+'Modulus based method (square)'!G158</f>
        <v/>
      </c>
      <c r="E168" s="75">
        <f>+'Modulus based method (square)'!O158</f>
        <v/>
      </c>
      <c r="F168" s="7">
        <f>IF(C168=0,0,IF(IF(C168&lt;$B$4/2,0.1+C168/$B$4*(2*$J$1-0.2),2/3*$J$1*(2-C168/$B$4))&lt;0,0,IF(C168&lt;$B$4/2,0.1+C168/$B$4*(2*$J$1-0.2),2/3*$J$1*(2-C168/$B$4))))</f>
        <v/>
      </c>
      <c r="G168" s="1">
        <f>2.5*E168</f>
        <v/>
      </c>
      <c r="H168" s="9">
        <f>+F168*D168/G168</f>
        <v/>
      </c>
      <c r="I168" s="76">
        <f>+$B$7*$B$8*$B$9*($B$1-$B$11)*H168*1000</f>
        <v/>
      </c>
    </row>
    <row r="169">
      <c r="A169" s="74" t="n"/>
      <c r="B169" s="1">
        <f>+'Modulus based method (square)'!F159</f>
        <v/>
      </c>
      <c r="C169" s="1">
        <f>+'Modulus based method (square)'!H159</f>
        <v/>
      </c>
      <c r="D169" s="1">
        <f>+'Modulus based method (square)'!G159</f>
        <v/>
      </c>
      <c r="E169" s="75">
        <f>+'Modulus based method (square)'!O159</f>
        <v/>
      </c>
      <c r="F169" s="7">
        <f>IF(C169=0,0,IF(IF(C169&lt;$B$4/2,0.1+C169/$B$4*(2*$J$1-0.2),2/3*$J$1*(2-C169/$B$4))&lt;0,0,IF(C169&lt;$B$4/2,0.1+C169/$B$4*(2*$J$1-0.2),2/3*$J$1*(2-C169/$B$4))))</f>
        <v/>
      </c>
      <c r="G169" s="1">
        <f>2.5*E169</f>
        <v/>
      </c>
      <c r="H169" s="9">
        <f>+F169*D169/G169</f>
        <v/>
      </c>
      <c r="I169" s="76">
        <f>+$B$7*$B$8*$B$9*($B$1-$B$11)*H169*1000</f>
        <v/>
      </c>
    </row>
    <row r="170">
      <c r="A170" s="74" t="n"/>
      <c r="B170" s="1">
        <f>+'Modulus based method (square)'!F160</f>
        <v/>
      </c>
      <c r="C170" s="1">
        <f>+'Modulus based method (square)'!H160</f>
        <v/>
      </c>
      <c r="D170" s="1">
        <f>+'Modulus based method (square)'!G160</f>
        <v/>
      </c>
      <c r="E170" s="75">
        <f>+'Modulus based method (square)'!O160</f>
        <v/>
      </c>
      <c r="F170" s="7">
        <f>IF(C170=0,0,IF(IF(C170&lt;$B$4/2,0.1+C170/$B$4*(2*$J$1-0.2),2/3*$J$1*(2-C170/$B$4))&lt;0,0,IF(C170&lt;$B$4/2,0.1+C170/$B$4*(2*$J$1-0.2),2/3*$J$1*(2-C170/$B$4))))</f>
        <v/>
      </c>
      <c r="G170" s="1">
        <f>2.5*E170</f>
        <v/>
      </c>
      <c r="H170" s="9">
        <f>+F170*D170/G170</f>
        <v/>
      </c>
      <c r="I170" s="76">
        <f>+$B$7*$B$8*$B$9*($B$1-$B$11)*H170*1000</f>
        <v/>
      </c>
    </row>
    <row r="171">
      <c r="A171" s="74" t="n"/>
      <c r="B171" s="1">
        <f>+'Modulus based method (square)'!F161</f>
        <v/>
      </c>
      <c r="C171" s="1">
        <f>+'Modulus based method (square)'!H161</f>
        <v/>
      </c>
      <c r="D171" s="1">
        <f>+'Modulus based method (square)'!G161</f>
        <v/>
      </c>
      <c r="E171" s="75">
        <f>+'Modulus based method (square)'!O161</f>
        <v/>
      </c>
      <c r="F171" s="7">
        <f>IF(C171=0,0,IF(IF(C171&lt;$B$4/2,0.1+C171/$B$4*(2*$J$1-0.2),2/3*$J$1*(2-C171/$B$4))&lt;0,0,IF(C171&lt;$B$4/2,0.1+C171/$B$4*(2*$J$1-0.2),2/3*$J$1*(2-C171/$B$4))))</f>
        <v/>
      </c>
      <c r="G171" s="1">
        <f>2.5*E171</f>
        <v/>
      </c>
      <c r="H171" s="9">
        <f>+F171*D171/G171</f>
        <v/>
      </c>
      <c r="I171" s="76">
        <f>+$B$7*$B$8*$B$9*($B$1-$B$11)*H171*1000</f>
        <v/>
      </c>
    </row>
    <row r="172">
      <c r="A172" s="74" t="n"/>
      <c r="B172" s="1">
        <f>+'Modulus based method (square)'!F162</f>
        <v/>
      </c>
      <c r="C172" s="1">
        <f>+'Modulus based method (square)'!H162</f>
        <v/>
      </c>
      <c r="D172" s="1">
        <f>+'Modulus based method (square)'!G162</f>
        <v/>
      </c>
      <c r="E172" s="75">
        <f>+'Modulus based method (square)'!O162</f>
        <v/>
      </c>
      <c r="F172" s="7">
        <f>IF(C172=0,0,IF(IF(C172&lt;$B$4/2,0.1+C172/$B$4*(2*$J$1-0.2),2/3*$J$1*(2-C172/$B$4))&lt;0,0,IF(C172&lt;$B$4/2,0.1+C172/$B$4*(2*$J$1-0.2),2/3*$J$1*(2-C172/$B$4))))</f>
        <v/>
      </c>
      <c r="G172" s="1">
        <f>2.5*E172</f>
        <v/>
      </c>
      <c r="H172" s="9">
        <f>+F172*D172/G172</f>
        <v/>
      </c>
      <c r="I172" s="76">
        <f>+$B$7*$B$8*$B$9*($B$1-$B$11)*H172*1000</f>
        <v/>
      </c>
    </row>
    <row r="173">
      <c r="A173" s="74" t="n"/>
      <c r="B173" s="1">
        <f>+'Modulus based method (square)'!F163</f>
        <v/>
      </c>
      <c r="C173" s="1">
        <f>+'Modulus based method (square)'!H163</f>
        <v/>
      </c>
      <c r="D173" s="1">
        <f>+'Modulus based method (square)'!G163</f>
        <v/>
      </c>
      <c r="E173" s="75">
        <f>+'Modulus based method (square)'!O163</f>
        <v/>
      </c>
      <c r="F173" s="7">
        <f>IF(C173=0,0,IF(IF(C173&lt;$B$4/2,0.1+C173/$B$4*(2*$J$1-0.2),2/3*$J$1*(2-C173/$B$4))&lt;0,0,IF(C173&lt;$B$4/2,0.1+C173/$B$4*(2*$J$1-0.2),2/3*$J$1*(2-C173/$B$4))))</f>
        <v/>
      </c>
      <c r="G173" s="1">
        <f>2.5*E173</f>
        <v/>
      </c>
      <c r="H173" s="9">
        <f>+F173*D173/G173</f>
        <v/>
      </c>
      <c r="I173" s="76">
        <f>+$B$7*$B$8*$B$9*($B$1-$B$11)*H173*1000</f>
        <v/>
      </c>
    </row>
    <row r="174">
      <c r="A174" s="74" t="n"/>
      <c r="B174" s="1">
        <f>+'Modulus based method (square)'!F164</f>
        <v/>
      </c>
      <c r="C174" s="1">
        <f>+'Modulus based method (square)'!H164</f>
        <v/>
      </c>
      <c r="D174" s="1">
        <f>+'Modulus based method (square)'!G164</f>
        <v/>
      </c>
      <c r="E174" s="75">
        <f>+'Modulus based method (square)'!O164</f>
        <v/>
      </c>
      <c r="F174" s="7">
        <f>IF(C174=0,0,IF(IF(C174&lt;$B$4/2,0.1+C174/$B$4*(2*$J$1-0.2),2/3*$J$1*(2-C174/$B$4))&lt;0,0,IF(C174&lt;$B$4/2,0.1+C174/$B$4*(2*$J$1-0.2),2/3*$J$1*(2-C174/$B$4))))</f>
        <v/>
      </c>
      <c r="G174" s="1">
        <f>2.5*E174</f>
        <v/>
      </c>
      <c r="H174" s="9">
        <f>+F174*D174/G174</f>
        <v/>
      </c>
      <c r="I174" s="76">
        <f>+$B$7*$B$8*$B$9*($B$1-$B$11)*H174*1000</f>
        <v/>
      </c>
    </row>
    <row r="175">
      <c r="A175" s="74" t="n"/>
      <c r="B175" s="1">
        <f>+'Modulus based method (square)'!F165</f>
        <v/>
      </c>
      <c r="C175" s="1">
        <f>+'Modulus based method (square)'!H165</f>
        <v/>
      </c>
      <c r="D175" s="1">
        <f>+'Modulus based method (square)'!G165</f>
        <v/>
      </c>
      <c r="E175" s="75">
        <f>+'Modulus based method (square)'!O165</f>
        <v/>
      </c>
      <c r="F175" s="7">
        <f>IF(C175=0,0,IF(IF(C175&lt;$B$4/2,0.1+C175/$B$4*(2*$J$1-0.2),2/3*$J$1*(2-C175/$B$4))&lt;0,0,IF(C175&lt;$B$4/2,0.1+C175/$B$4*(2*$J$1-0.2),2/3*$J$1*(2-C175/$B$4))))</f>
        <v/>
      </c>
      <c r="G175" s="1">
        <f>2.5*E175</f>
        <v/>
      </c>
      <c r="H175" s="9">
        <f>+F175*D175/G175</f>
        <v/>
      </c>
      <c r="I175" s="76">
        <f>+$B$7*$B$8*$B$9*($B$1-$B$11)*H175*1000</f>
        <v/>
      </c>
    </row>
    <row r="176">
      <c r="A176" s="74" t="n"/>
      <c r="B176" s="1">
        <f>+'Modulus based method (square)'!F166</f>
        <v/>
      </c>
      <c r="C176" s="1">
        <f>+'Modulus based method (square)'!H166</f>
        <v/>
      </c>
      <c r="D176" s="1">
        <f>+'Modulus based method (square)'!G166</f>
        <v/>
      </c>
      <c r="E176" s="75">
        <f>+'Modulus based method (square)'!O166</f>
        <v/>
      </c>
      <c r="F176" s="7">
        <f>IF(C176=0,0,IF(IF(C176&lt;$B$4/2,0.1+C176/$B$4*(2*$J$1-0.2),2/3*$J$1*(2-C176/$B$4))&lt;0,0,IF(C176&lt;$B$4/2,0.1+C176/$B$4*(2*$J$1-0.2),2/3*$J$1*(2-C176/$B$4))))</f>
        <v/>
      </c>
      <c r="G176" s="1">
        <f>2.5*E176</f>
        <v/>
      </c>
      <c r="H176" s="9">
        <f>+F176*D176/G176</f>
        <v/>
      </c>
      <c r="I176" s="76">
        <f>+$B$7*$B$8*$B$9*($B$1-$B$11)*H176*1000</f>
        <v/>
      </c>
    </row>
    <row r="177">
      <c r="A177" s="74" t="n"/>
      <c r="B177" s="1">
        <f>+'Modulus based method (square)'!F167</f>
        <v/>
      </c>
      <c r="C177" s="1">
        <f>+'Modulus based method (square)'!H167</f>
        <v/>
      </c>
      <c r="D177" s="1">
        <f>+'Modulus based method (square)'!G167</f>
        <v/>
      </c>
      <c r="E177" s="75">
        <f>+'Modulus based method (square)'!O167</f>
        <v/>
      </c>
      <c r="F177" s="7">
        <f>IF(C177=0,0,IF(IF(C177&lt;$B$4/2,0.1+C177/$B$4*(2*$J$1-0.2),2/3*$J$1*(2-C177/$B$4))&lt;0,0,IF(C177&lt;$B$4/2,0.1+C177/$B$4*(2*$J$1-0.2),2/3*$J$1*(2-C177/$B$4))))</f>
        <v/>
      </c>
      <c r="G177" s="1">
        <f>2.5*E177</f>
        <v/>
      </c>
      <c r="H177" s="9">
        <f>+F177*D177/G177</f>
        <v/>
      </c>
      <c r="I177" s="76">
        <f>+$B$7*$B$8*$B$9*($B$1-$B$11)*H177*1000</f>
        <v/>
      </c>
    </row>
    <row r="178">
      <c r="A178" s="74" t="n"/>
      <c r="B178" s="1">
        <f>+'Modulus based method (square)'!F168</f>
        <v/>
      </c>
      <c r="C178" s="1">
        <f>+'Modulus based method (square)'!H168</f>
        <v/>
      </c>
      <c r="D178" s="1">
        <f>+'Modulus based method (square)'!G168</f>
        <v/>
      </c>
      <c r="E178" s="75">
        <f>+'Modulus based method (square)'!O168</f>
        <v/>
      </c>
      <c r="F178" s="7">
        <f>IF(C178=0,0,IF(IF(C178&lt;$B$4/2,0.1+C178/$B$4*(2*$J$1-0.2),2/3*$J$1*(2-C178/$B$4))&lt;0,0,IF(C178&lt;$B$4/2,0.1+C178/$B$4*(2*$J$1-0.2),2/3*$J$1*(2-C178/$B$4))))</f>
        <v/>
      </c>
      <c r="G178" s="1">
        <f>2.5*E178</f>
        <v/>
      </c>
      <c r="H178" s="9">
        <f>+F178*D178/G178</f>
        <v/>
      </c>
      <c r="I178" s="76">
        <f>+$B$7*$B$8*$B$9*($B$1-$B$11)*H178*1000</f>
        <v/>
      </c>
    </row>
    <row r="179">
      <c r="A179" s="74" t="n"/>
      <c r="B179" s="1">
        <f>+'Modulus based method (square)'!F169</f>
        <v/>
      </c>
      <c r="C179" s="1">
        <f>+'Modulus based method (square)'!H169</f>
        <v/>
      </c>
      <c r="D179" s="1">
        <f>+'Modulus based method (square)'!G169</f>
        <v/>
      </c>
      <c r="E179" s="75">
        <f>+'Modulus based method (square)'!O169</f>
        <v/>
      </c>
      <c r="F179" s="7">
        <f>IF(C179=0,0,IF(IF(C179&lt;$B$4/2,0.1+C179/$B$4*(2*$J$1-0.2),2/3*$J$1*(2-C179/$B$4))&lt;0,0,IF(C179&lt;$B$4/2,0.1+C179/$B$4*(2*$J$1-0.2),2/3*$J$1*(2-C179/$B$4))))</f>
        <v/>
      </c>
      <c r="G179" s="1">
        <f>2.5*E179</f>
        <v/>
      </c>
      <c r="H179" s="9">
        <f>+F179*D179/G179</f>
        <v/>
      </c>
      <c r="I179" s="76">
        <f>+$B$7*$B$8*$B$9*($B$1-$B$11)*H179*1000</f>
        <v/>
      </c>
    </row>
    <row r="180">
      <c r="A180" s="74" t="n"/>
      <c r="B180" s="1">
        <f>+'Modulus based method (square)'!F170</f>
        <v/>
      </c>
      <c r="C180" s="1">
        <f>+'Modulus based method (square)'!H170</f>
        <v/>
      </c>
      <c r="D180" s="1">
        <f>+'Modulus based method (square)'!G170</f>
        <v/>
      </c>
      <c r="E180" s="75">
        <f>+'Modulus based method (square)'!O170</f>
        <v/>
      </c>
      <c r="F180" s="7">
        <f>IF(C180=0,0,IF(IF(C180&lt;$B$4/2,0.1+C180/$B$4*(2*$J$1-0.2),2/3*$J$1*(2-C180/$B$4))&lt;0,0,IF(C180&lt;$B$4/2,0.1+C180/$B$4*(2*$J$1-0.2),2/3*$J$1*(2-C180/$B$4))))</f>
        <v/>
      </c>
      <c r="G180" s="1">
        <f>2.5*E180</f>
        <v/>
      </c>
      <c r="H180" s="9">
        <f>+F180*D180/G180</f>
        <v/>
      </c>
      <c r="I180" s="76">
        <f>+$B$7*$B$8*$B$9*($B$1-$B$11)*H180*1000</f>
        <v/>
      </c>
    </row>
    <row r="181">
      <c r="A181" s="74" t="n"/>
      <c r="B181" s="1">
        <f>+'Modulus based method (square)'!F171</f>
        <v/>
      </c>
      <c r="C181" s="1">
        <f>+'Modulus based method (square)'!H171</f>
        <v/>
      </c>
      <c r="D181" s="1">
        <f>+'Modulus based method (square)'!G171</f>
        <v/>
      </c>
      <c r="E181" s="75">
        <f>+'Modulus based method (square)'!O171</f>
        <v/>
      </c>
      <c r="F181" s="7">
        <f>IF(C181=0,0,IF(IF(C181&lt;$B$4/2,0.1+C181/$B$4*(2*$J$1-0.2),2/3*$J$1*(2-C181/$B$4))&lt;0,0,IF(C181&lt;$B$4/2,0.1+C181/$B$4*(2*$J$1-0.2),2/3*$J$1*(2-C181/$B$4))))</f>
        <v/>
      </c>
      <c r="G181" s="1">
        <f>2.5*E181</f>
        <v/>
      </c>
      <c r="H181" s="9">
        <f>+F181*D181/G181</f>
        <v/>
      </c>
      <c r="I181" s="76">
        <f>+$B$7*$B$8*$B$9*($B$1-$B$11)*H181*1000</f>
        <v/>
      </c>
    </row>
    <row r="182">
      <c r="A182" s="74" t="n"/>
      <c r="B182" s="1">
        <f>+'Modulus based method (square)'!F172</f>
        <v/>
      </c>
      <c r="C182" s="1">
        <f>+'Modulus based method (square)'!H172</f>
        <v/>
      </c>
      <c r="D182" s="1">
        <f>+'Modulus based method (square)'!G172</f>
        <v/>
      </c>
      <c r="E182" s="75">
        <f>+'Modulus based method (square)'!O172</f>
        <v/>
      </c>
      <c r="F182" s="7">
        <f>IF(C182=0,0,IF(IF(C182&lt;$B$4/2,0.1+C182/$B$4*(2*$J$1-0.2),2/3*$J$1*(2-C182/$B$4))&lt;0,0,IF(C182&lt;$B$4/2,0.1+C182/$B$4*(2*$J$1-0.2),2/3*$J$1*(2-C182/$B$4))))</f>
        <v/>
      </c>
      <c r="G182" s="1">
        <f>2.5*E182</f>
        <v/>
      </c>
      <c r="H182" s="9">
        <f>+F182*D182/G182</f>
        <v/>
      </c>
      <c r="I182" s="76">
        <f>+$B$7*$B$8*$B$9*($B$1-$B$11)*H182*1000</f>
        <v/>
      </c>
    </row>
    <row r="183">
      <c r="A183" s="74" t="n"/>
      <c r="B183" s="1">
        <f>+'Modulus based method (square)'!F173</f>
        <v/>
      </c>
      <c r="C183" s="1">
        <f>+'Modulus based method (square)'!H173</f>
        <v/>
      </c>
      <c r="D183" s="1">
        <f>+'Modulus based method (square)'!G173</f>
        <v/>
      </c>
      <c r="E183" s="75">
        <f>+'Modulus based method (square)'!O173</f>
        <v/>
      </c>
      <c r="F183" s="7">
        <f>IF(C183=0,0,IF(IF(C183&lt;$B$4/2,0.1+C183/$B$4*(2*$J$1-0.2),2/3*$J$1*(2-C183/$B$4))&lt;0,0,IF(C183&lt;$B$4/2,0.1+C183/$B$4*(2*$J$1-0.2),2/3*$J$1*(2-C183/$B$4))))</f>
        <v/>
      </c>
      <c r="G183" s="1">
        <f>2.5*E183</f>
        <v/>
      </c>
      <c r="H183" s="9">
        <f>+F183*D183/G183</f>
        <v/>
      </c>
      <c r="I183" s="76">
        <f>+$B$7*$B$8*$B$9*($B$1-$B$11)*H183*1000</f>
        <v/>
      </c>
    </row>
    <row r="184">
      <c r="A184" s="74" t="n"/>
      <c r="B184" s="1">
        <f>+'Modulus based method (square)'!F174</f>
        <v/>
      </c>
      <c r="C184" s="1">
        <f>+'Modulus based method (square)'!H174</f>
        <v/>
      </c>
      <c r="D184" s="1">
        <f>+'Modulus based method (square)'!G174</f>
        <v/>
      </c>
      <c r="E184" s="75">
        <f>+'Modulus based method (square)'!O174</f>
        <v/>
      </c>
      <c r="F184" s="7">
        <f>IF(C184=0,0,IF(IF(C184&lt;$B$4/2,0.1+C184/$B$4*(2*$J$1-0.2),2/3*$J$1*(2-C184/$B$4))&lt;0,0,IF(C184&lt;$B$4/2,0.1+C184/$B$4*(2*$J$1-0.2),2/3*$J$1*(2-C184/$B$4))))</f>
        <v/>
      </c>
      <c r="G184" s="1">
        <f>2.5*E184</f>
        <v/>
      </c>
      <c r="H184" s="9">
        <f>+F184*D184/G184</f>
        <v/>
      </c>
      <c r="I184" s="76">
        <f>+$B$7*$B$8*$B$9*($B$1-$B$11)*H184*1000</f>
        <v/>
      </c>
    </row>
    <row r="185">
      <c r="A185" s="74" t="n"/>
      <c r="B185" s="1">
        <f>+'Modulus based method (square)'!F175</f>
        <v/>
      </c>
      <c r="C185" s="1">
        <f>+'Modulus based method (square)'!H175</f>
        <v/>
      </c>
      <c r="D185" s="1">
        <f>+'Modulus based method (square)'!G175</f>
        <v/>
      </c>
      <c r="E185" s="75">
        <f>+'Modulus based method (square)'!O175</f>
        <v/>
      </c>
      <c r="F185" s="7">
        <f>IF(C185=0,0,IF(IF(C185&lt;$B$4/2,0.1+C185/$B$4*(2*$J$1-0.2),2/3*$J$1*(2-C185/$B$4))&lt;0,0,IF(C185&lt;$B$4/2,0.1+C185/$B$4*(2*$J$1-0.2),2/3*$J$1*(2-C185/$B$4))))</f>
        <v/>
      </c>
      <c r="G185" s="1">
        <f>2.5*E185</f>
        <v/>
      </c>
      <c r="H185" s="9">
        <f>+F185*D185/G185</f>
        <v/>
      </c>
      <c r="I185" s="76">
        <f>+$B$7*$B$8*$B$9*($B$1-$B$11)*H185*1000</f>
        <v/>
      </c>
    </row>
    <row r="186">
      <c r="A186" s="74" t="n"/>
      <c r="B186" s="1">
        <f>+'Modulus based method (square)'!F176</f>
        <v/>
      </c>
      <c r="C186" s="1">
        <f>+'Modulus based method (square)'!H176</f>
        <v/>
      </c>
      <c r="D186" s="1">
        <f>+'Modulus based method (square)'!G176</f>
        <v/>
      </c>
      <c r="E186" s="75">
        <f>+'Modulus based method (square)'!O176</f>
        <v/>
      </c>
      <c r="F186" s="7">
        <f>IF(C186=0,0,IF(IF(C186&lt;$B$4/2,0.1+C186/$B$4*(2*$J$1-0.2),2/3*$J$1*(2-C186/$B$4))&lt;0,0,IF(C186&lt;$B$4/2,0.1+C186/$B$4*(2*$J$1-0.2),2/3*$J$1*(2-C186/$B$4))))</f>
        <v/>
      </c>
      <c r="G186" s="1">
        <f>2.5*E186</f>
        <v/>
      </c>
      <c r="H186" s="9">
        <f>+F186*D186/G186</f>
        <v/>
      </c>
      <c r="I186" s="76">
        <f>+$B$7*$B$8*$B$9*($B$1-$B$11)*H186*1000</f>
        <v/>
      </c>
    </row>
    <row r="187">
      <c r="A187" s="74" t="n"/>
      <c r="B187" s="1">
        <f>+'Modulus based method (square)'!F177</f>
        <v/>
      </c>
      <c r="C187" s="1">
        <f>+'Modulus based method (square)'!H177</f>
        <v/>
      </c>
      <c r="D187" s="1">
        <f>+'Modulus based method (square)'!G177</f>
        <v/>
      </c>
      <c r="E187" s="75">
        <f>+'Modulus based method (square)'!O177</f>
        <v/>
      </c>
      <c r="F187" s="7">
        <f>IF(C187=0,0,IF(IF(C187&lt;$B$4/2,0.1+C187/$B$4*(2*$J$1-0.2),2/3*$J$1*(2-C187/$B$4))&lt;0,0,IF(C187&lt;$B$4/2,0.1+C187/$B$4*(2*$J$1-0.2),2/3*$J$1*(2-C187/$B$4))))</f>
        <v/>
      </c>
      <c r="G187" s="1">
        <f>2.5*E187</f>
        <v/>
      </c>
      <c r="H187" s="9">
        <f>+F187*D187/G187</f>
        <v/>
      </c>
      <c r="I187" s="76">
        <f>+$B$7*$B$8*$B$9*($B$1-$B$11)*H187*1000</f>
        <v/>
      </c>
    </row>
    <row r="188">
      <c r="A188" s="77" t="n"/>
      <c r="B188" s="78">
        <f>+'Modulus based method (square)'!F178</f>
        <v/>
      </c>
      <c r="C188" s="78">
        <f>+'Modulus based method (square)'!H178</f>
        <v/>
      </c>
      <c r="D188" s="78">
        <f>+'Modulus based method (square)'!G178</f>
        <v/>
      </c>
      <c r="E188" s="79">
        <f>+'Modulus based method (square)'!O178</f>
        <v/>
      </c>
      <c r="F188" s="80">
        <f>IF(C188=0,0,IF(IF(C188&lt;$B$4/2,0.1+C188/$B$4*(2*$J$1-0.2),2/3*$J$1*(2-C188/$B$4))&lt;0,0,IF(C188&lt;$B$4/2,0.1+C188/$B$4*(2*$J$1-0.2),2/3*$J$1*(2-C188/$B$4))))</f>
        <v/>
      </c>
      <c r="G188" s="78">
        <f>2.5*E188</f>
        <v/>
      </c>
      <c r="H188" s="81">
        <f>+F188*D188/G188</f>
        <v/>
      </c>
      <c r="I188" s="82">
        <f>+$B$7*$B$8*$B$9*($B$1-$B$11)*H188*1000</f>
        <v/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45" zoomScaleNormal="145" workbookViewId="0">
      <selection activeCell="E1" sqref="E1:E1048576"/>
    </sheetView>
  </sheetViews>
  <sheetFormatPr baseColWidth="10" defaultColWidth="8.83203125" defaultRowHeight="15"/>
  <cols>
    <col width="13.6640625" bestFit="1" customWidth="1" style="11" min="1" max="1"/>
    <col width="9" customWidth="1" min="2" max="2"/>
    <col width="9" bestFit="1" customWidth="1" min="3" max="3"/>
    <col width="9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8" customHeight="1">
      <c r="A2" s="19" t="inlineStr">
        <is>
          <t>B (m)</t>
        </is>
      </c>
      <c r="B2" s="20">
        <f>'CPT data &amp; Bearing Capacity'!AG1</f>
        <v/>
      </c>
      <c r="C2" s="17" t="inlineStr">
        <is>
          <t>x</t>
        </is>
      </c>
      <c r="D2" s="51" t="n">
        <v>0</v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term1</t>
        </is>
      </c>
      <c r="J2" s="56" t="inlineStr">
        <is>
          <t>term2</t>
        </is>
      </c>
      <c r="K2" s="56" t="inlineStr">
        <is>
          <t>term3</t>
        </is>
      </c>
      <c r="L2" s="56" t="inlineStr">
        <is>
          <t>Is</t>
        </is>
      </c>
      <c r="M2" s="56" t="inlineStr">
        <is>
          <t>Is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10*B2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1">
        <f>IF($D$2&lt;$B$2/2, PI()+ATAN(H3/($D$2-$B$2/2)),ATAN(H3/($D$2-$B$2/2)))</f>
        <v/>
      </c>
      <c r="J3" s="31">
        <f>ATAN(H3/($D$2+$B$2/2))</f>
        <v/>
      </c>
      <c r="K3" s="31">
        <f>$B$2*H3*($D$2^2-H3^2-$B$2^2/4)/(($D$2^2+H3^2-$B$2^2/4)^2+$B$2^2*H3^2)</f>
        <v/>
      </c>
      <c r="L3" s="32">
        <f>1/PI()*(I3-J3-K3)</f>
        <v/>
      </c>
      <c r="M3" s="32">
        <f>IF(H3=0,1,1-(1/(1+($B$2/2/H3)^1.38))^2.6)</f>
        <v/>
      </c>
      <c r="N3" s="33">
        <f>+$D$4*L3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1">
        <f>IF($D$2&lt;$B$2/2, PI()+ATAN(H4/($D$2-$B$2/2)),ATAN(H4/($D$2-$B$2/2)))</f>
        <v/>
      </c>
      <c r="J4" s="31">
        <f>ATAN(H4/($D$2+$B$2/2))</f>
        <v/>
      </c>
      <c r="K4" s="31">
        <f>$B$2*H4*($D$2^2-H4^2-$B$2^2/4)/(($D$2^2+H4^2-$B$2^2/4)^2+$B$2^2*H4^2)</f>
        <v/>
      </c>
      <c r="L4" s="32">
        <f>1/PI()*(I4-J4-K4)</f>
        <v/>
      </c>
      <c r="M4" s="32">
        <f>IF(H4=0,1,1-(1/(1+($B$2/2/H4)^1.38))^2.6)</f>
        <v/>
      </c>
      <c r="N4" s="33">
        <f>+$D$4*L4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'CPT data &amp; Bearing Capacity'!AG18/'Modulus based method (strip)'!B2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1">
        <f>IF($D$2&lt;$B$2/2, PI()+ATAN(H5/($D$2-$B$2/2)),ATAN(H5/($D$2-$B$2/2)))</f>
        <v/>
      </c>
      <c r="J5" s="31">
        <f>ATAN(H5/($D$2+$B$2/2))</f>
        <v/>
      </c>
      <c r="K5" s="31">
        <f>$B$2*H5*($D$2^2-H5^2-$B$2^2/4)/(($D$2^2+H5^2-$B$2^2/4)^2+$B$2^2*H5^2)</f>
        <v/>
      </c>
      <c r="L5" s="32">
        <f>1/PI()*(I5-J5-K5)</f>
        <v/>
      </c>
      <c r="M5" s="32">
        <f>IF(H5=0,1,1-(1/(1+($B$2/2/H5)^1.38))^2.6)</f>
        <v/>
      </c>
      <c r="N5" s="33">
        <f>+$D$4*L5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1">
        <f>IF($D$2&lt;$B$2/2, PI()+ATAN(H6/($D$2-$B$2/2)),ATAN(H6/($D$2-$B$2/2)))</f>
        <v/>
      </c>
      <c r="J6" s="31">
        <f>ATAN(H6/($D$2+$B$2/2))</f>
        <v/>
      </c>
      <c r="K6" s="31">
        <f>$B$2*H6*($D$2^2-H6^2-$B$2^2/4)/(($D$2^2+H6^2-$B$2^2/4)^2+$B$2^2*H6^2)</f>
        <v/>
      </c>
      <c r="L6" s="32">
        <f>1/PI()*(I6-J6-K6)</f>
        <v/>
      </c>
      <c r="M6" s="32">
        <f>IF(H6=0,1,1-(1/(1+($B$2/2/H6)^1.38))^2.6)</f>
        <v/>
      </c>
      <c r="N6" s="33">
        <f>+$D$4*L6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1">
        <f>IF($D$2&lt;$B$2/2, PI()+ATAN(H7/($D$2-$B$2/2)),ATAN(H7/($D$2-$B$2/2)))</f>
        <v/>
      </c>
      <c r="J7" s="31">
        <f>ATAN(H7/($D$2+$B$2/2))</f>
        <v/>
      </c>
      <c r="K7" s="31">
        <f>$B$2*H7*($D$2^2-H7^2-$B$2^2/4)/(($D$2^2+H7^2-$B$2^2/4)^2+$B$2^2*H7^2)</f>
        <v/>
      </c>
      <c r="L7" s="32">
        <f>1/PI()*(I7-J7-K7)</f>
        <v/>
      </c>
      <c r="M7" s="32">
        <f>IF(H7=0,1,1-(1/(1+($B$2/2/H7)^1.38))^2.6)</f>
        <v/>
      </c>
      <c r="N7" s="33">
        <f>+$D$4*L7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1">
        <f>IF($D$2&lt;$B$2/2, PI()+ATAN(H8/($D$2-$B$2/2)),ATAN(H8/($D$2-$B$2/2)))</f>
        <v/>
      </c>
      <c r="J8" s="31">
        <f>ATAN(H8/($D$2+$B$2/2))</f>
        <v/>
      </c>
      <c r="K8" s="31">
        <f>$B$2*H8*($D$2^2-H8^2-$B$2^2/4)/(($D$2^2+H8^2-$B$2^2/4)^2+$B$2^2*H8^2)</f>
        <v/>
      </c>
      <c r="L8" s="32">
        <f>1/PI()*(I8-J8-K8)</f>
        <v/>
      </c>
      <c r="M8" s="32">
        <f>IF(H8=0,1,1-(1/(1+($B$2/2/H8)^1.38))^2.6)</f>
        <v/>
      </c>
      <c r="N8" s="33">
        <f>+$D$4*L8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1">
        <f>IF($D$2&lt;$B$2/2, PI()+ATAN(H9/($D$2-$B$2/2)),ATAN(H9/($D$2-$B$2/2)))</f>
        <v/>
      </c>
      <c r="J9" s="31">
        <f>ATAN(H9/($D$2+$B$2/2))</f>
        <v/>
      </c>
      <c r="K9" s="31">
        <f>$B$2*H9*($D$2^2-H9^2-$B$2^2/4)/(($D$2^2+H9^2-$B$2^2/4)^2+$B$2^2*H9^2)</f>
        <v/>
      </c>
      <c r="L9" s="32">
        <f>1/PI()*(I9-J9-K9)</f>
        <v/>
      </c>
      <c r="M9" s="32">
        <f>IF(H9=0,1,1-(1/(1+($B$2/2/H9)^1.38))^2.6)</f>
        <v/>
      </c>
      <c r="N9" s="33">
        <f>+$D$4*L9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1">
        <f>IF($D$2&lt;$B$2/2, PI()+ATAN(H10/($D$2-$B$2/2)),ATAN(H10/($D$2-$B$2/2)))</f>
        <v/>
      </c>
      <c r="J10" s="31">
        <f>ATAN(H10/($D$2+$B$2/2))</f>
        <v/>
      </c>
      <c r="K10" s="31">
        <f>$B$2*H10*($D$2^2-H10^2-$B$2^2/4)/(($D$2^2+H10^2-$B$2^2/4)^2+$B$2^2*H10^2)</f>
        <v/>
      </c>
      <c r="L10" s="32">
        <f>1/PI()*(I10-J10-K10)</f>
        <v/>
      </c>
      <c r="M10" s="32">
        <f>IF(H10=0,1,1-(1/(1+($B$2/2/H10)^1.38))^2.6)</f>
        <v/>
      </c>
      <c r="N10" s="33">
        <f>+$D$4*L10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1">
        <f>IF($D$2&lt;$B$2/2, PI()+ATAN(H11/($D$2-$B$2/2)),ATAN(H11/($D$2-$B$2/2)))</f>
        <v/>
      </c>
      <c r="J11" s="31">
        <f>ATAN(H11/($D$2+$B$2/2))</f>
        <v/>
      </c>
      <c r="K11" s="31">
        <f>$B$2*H11*($D$2^2-H11^2-$B$2^2/4)/(($D$2^2+H11^2-$B$2^2/4)^2+$B$2^2*H11^2)</f>
        <v/>
      </c>
      <c r="L11" s="32">
        <f>1/PI()*(I11-J11-K11)</f>
        <v/>
      </c>
      <c r="M11" s="32">
        <f>IF(H11=0,1,1-(1/(1+($B$2/2/H11)^1.38))^2.6)</f>
        <v/>
      </c>
      <c r="N11" s="33">
        <f>+$D$4*L11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1">
        <f>IF($D$2&lt;$B$2/2, PI()+ATAN(H12/($D$2-$B$2/2)),ATAN(H12/($D$2-$B$2/2)))</f>
        <v/>
      </c>
      <c r="J12" s="31">
        <f>ATAN(H12/($D$2+$B$2/2))</f>
        <v/>
      </c>
      <c r="K12" s="31">
        <f>$B$2*H12*($D$2^2-H12^2-$B$2^2/4)/(($D$2^2+H12^2-$B$2^2/4)^2+$B$2^2*H12^2)</f>
        <v/>
      </c>
      <c r="L12" s="32">
        <f>1/PI()*(I12-J12-K12)</f>
        <v/>
      </c>
      <c r="M12" s="32">
        <f>IF(H12=0,1,1-(1/(1+($B$2/2/H12)^1.38))^2.6)</f>
        <v/>
      </c>
      <c r="N12" s="33">
        <f>+$D$4*L12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1">
        <f>IF($D$2&lt;$B$2/2, PI()+ATAN(H13/($D$2-$B$2/2)),ATAN(H13/($D$2-$B$2/2)))</f>
        <v/>
      </c>
      <c r="J13" s="31">
        <f>ATAN(H13/($D$2+$B$2/2))</f>
        <v/>
      </c>
      <c r="K13" s="31">
        <f>$B$2*H13*($D$2^2-H13^2-$B$2^2/4)/(($D$2^2+H13^2-$B$2^2/4)^2+$B$2^2*H13^2)</f>
        <v/>
      </c>
      <c r="L13" s="32">
        <f>1/PI()*(I13-J13-K13)</f>
        <v/>
      </c>
      <c r="M13" s="32">
        <f>IF(H13=0,1,1-(1/(1+($B$2/2/H13)^1.38))^2.6)</f>
        <v/>
      </c>
      <c r="N13" s="33">
        <f>+$D$4*L13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1">
        <f>IF($D$2&lt;$B$2/2, PI()+ATAN(H14/($D$2-$B$2/2)),ATAN(H14/($D$2-$B$2/2)))</f>
        <v/>
      </c>
      <c r="J14" s="31">
        <f>ATAN(H14/($D$2+$B$2/2))</f>
        <v/>
      </c>
      <c r="K14" s="31">
        <f>$B$2*H14*($D$2^2-H14^2-$B$2^2/4)/(($D$2^2+H14^2-$B$2^2/4)^2+$B$2^2*H14^2)</f>
        <v/>
      </c>
      <c r="L14" s="32">
        <f>1/PI()*(I14-J14-K14)</f>
        <v/>
      </c>
      <c r="M14" s="32">
        <f>IF(H14=0,1,1-(1/(1+($B$2/2/H14)^1.38))^2.6)</f>
        <v/>
      </c>
      <c r="N14" s="33">
        <f>+$D$4*L14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1">
        <f>IF($D$2&lt;$B$2/2, PI()+ATAN(H15/($D$2-$B$2/2)),ATAN(H15/($D$2-$B$2/2)))</f>
        <v/>
      </c>
      <c r="J15" s="31">
        <f>ATAN(H15/($D$2+$B$2/2))</f>
        <v/>
      </c>
      <c r="K15" s="31">
        <f>$B$2*H15*($D$2^2-H15^2-$B$2^2/4)/(($D$2^2+H15^2-$B$2^2/4)^2+$B$2^2*H15^2)</f>
        <v/>
      </c>
      <c r="L15" s="32">
        <f>1/PI()*(I15-J15-K15)</f>
        <v/>
      </c>
      <c r="M15" s="32">
        <f>IF(H15=0,1,1-(1/(1+($B$2/2/H15)^1.38))^2.6)</f>
        <v/>
      </c>
      <c r="N15" s="33">
        <f>+$D$4*L15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1">
        <f>IF($D$2&lt;$B$2/2, PI()+ATAN(H16/($D$2-$B$2/2)),ATAN(H16/($D$2-$B$2/2)))</f>
        <v/>
      </c>
      <c r="J16" s="31">
        <f>ATAN(H16/($D$2+$B$2/2))</f>
        <v/>
      </c>
      <c r="K16" s="31">
        <f>$B$2*H16*($D$2^2-H16^2-$B$2^2/4)/(($D$2^2+H16^2-$B$2^2/4)^2+$B$2^2*H16^2)</f>
        <v/>
      </c>
      <c r="L16" s="32">
        <f>1/PI()*(I16-J16-K16)</f>
        <v/>
      </c>
      <c r="M16" s="32">
        <f>IF(H16=0,1,1-(1/(1+($B$2/2/H16)^1.38))^2.6)</f>
        <v/>
      </c>
      <c r="N16" s="33">
        <f>+$D$4*L16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1">
        <f>IF($D$2&lt;$B$2/2, PI()+ATAN(H17/($D$2-$B$2/2)),ATAN(H17/($D$2-$B$2/2)))</f>
        <v/>
      </c>
      <c r="J17" s="31">
        <f>ATAN(H17/($D$2+$B$2/2))</f>
        <v/>
      </c>
      <c r="K17" s="31">
        <f>$B$2*H17*($D$2^2-H17^2-$B$2^2/4)/(($D$2^2+H17^2-$B$2^2/4)^2+$B$2^2*H17^2)</f>
        <v/>
      </c>
      <c r="L17" s="32">
        <f>1/PI()*(I17-J17-K17)</f>
        <v/>
      </c>
      <c r="M17" s="32">
        <f>IF(H17=0,1,1-(1/(1+($B$2/2/H17)^1.38))^2.6)</f>
        <v/>
      </c>
      <c r="N17" s="33">
        <f>+$D$4*L17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1">
        <f>IF($D$2&lt;$B$2/2, PI()+ATAN(H18/($D$2-$B$2/2)),ATAN(H18/($D$2-$B$2/2)))</f>
        <v/>
      </c>
      <c r="J18" s="31">
        <f>ATAN(H18/($D$2+$B$2/2))</f>
        <v/>
      </c>
      <c r="K18" s="31">
        <f>$B$2*H18*($D$2^2-H18^2-$B$2^2/4)/(($D$2^2+H18^2-$B$2^2/4)^2+$B$2^2*H18^2)</f>
        <v/>
      </c>
      <c r="L18" s="32">
        <f>1/PI()*(I18-J18-K18)</f>
        <v/>
      </c>
      <c r="M18" s="32">
        <f>IF(H18=0,1,1-(1/(1+($B$2/2/H18)^1.38))^2.6)</f>
        <v/>
      </c>
      <c r="N18" s="33">
        <f>+$D$4*L18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1">
        <f>IF($D$2&lt;$B$2/2, PI()+ATAN(H19/($D$2-$B$2/2)),ATAN(H19/($D$2-$B$2/2)))</f>
        <v/>
      </c>
      <c r="J19" s="31">
        <f>ATAN(H19/($D$2+$B$2/2))</f>
        <v/>
      </c>
      <c r="K19" s="31">
        <f>$B$2*H19*($D$2^2-H19^2-$B$2^2/4)/(($D$2^2+H19^2-$B$2^2/4)^2+$B$2^2*H19^2)</f>
        <v/>
      </c>
      <c r="L19" s="32">
        <f>1/PI()*(I19-J19-K19)</f>
        <v/>
      </c>
      <c r="M19" s="32">
        <f>IF(H19=0,1,1-(1/(1+($B$2/2/H19)^1.38))^2.6)</f>
        <v/>
      </c>
      <c r="N19" s="33">
        <f>+$D$4*L19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1">
        <f>IF($D$2&lt;$B$2/2, PI()+ATAN(H20/($D$2-$B$2/2)),ATAN(H20/($D$2-$B$2/2)))</f>
        <v/>
      </c>
      <c r="J20" s="31">
        <f>ATAN(H20/($D$2+$B$2/2))</f>
        <v/>
      </c>
      <c r="K20" s="31">
        <f>$B$2*H20*($D$2^2-H20^2-$B$2^2/4)/(($D$2^2+H20^2-$B$2^2/4)^2+$B$2^2*H20^2)</f>
        <v/>
      </c>
      <c r="L20" s="32">
        <f>1/PI()*(I20-J20-K20)</f>
        <v/>
      </c>
      <c r="M20" s="32">
        <f>IF(H20=0,1,1-(1/(1+($B$2/2/H20)^1.38))^2.6)</f>
        <v/>
      </c>
      <c r="N20" s="33">
        <f>+$D$4*L20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1">
        <f>IF($D$2&lt;$B$2/2, PI()+ATAN(H21/($D$2-$B$2/2)),ATAN(H21/($D$2-$B$2/2)))</f>
        <v/>
      </c>
      <c r="J21" s="31">
        <f>ATAN(H21/($D$2+$B$2/2))</f>
        <v/>
      </c>
      <c r="K21" s="31">
        <f>$B$2*H21*($D$2^2-H21^2-$B$2^2/4)/(($D$2^2+H21^2-$B$2^2/4)^2+$B$2^2*H21^2)</f>
        <v/>
      </c>
      <c r="L21" s="32">
        <f>1/PI()*(I21-J21-K21)</f>
        <v/>
      </c>
      <c r="M21" s="32">
        <f>IF(H21=0,1,1-(1/(1+($B$2/2/H21)^1.38))^2.6)</f>
        <v/>
      </c>
      <c r="N21" s="33">
        <f>+$D$4*L21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1">
        <f>IF($D$2&lt;$B$2/2, PI()+ATAN(H22/($D$2-$B$2/2)),ATAN(H22/($D$2-$B$2/2)))</f>
        <v/>
      </c>
      <c r="J22" s="31">
        <f>ATAN(H22/($D$2+$B$2/2))</f>
        <v/>
      </c>
      <c r="K22" s="31">
        <f>$B$2*H22*($D$2^2-H22^2-$B$2^2/4)/(($D$2^2+H22^2-$B$2^2/4)^2+$B$2^2*H22^2)</f>
        <v/>
      </c>
      <c r="L22" s="32">
        <f>1/PI()*(I22-J22-K22)</f>
        <v/>
      </c>
      <c r="M22" s="32">
        <f>IF(H22=0,1,1-(1/(1+($B$2/2/H22)^1.38))^2.6)</f>
        <v/>
      </c>
      <c r="N22" s="33">
        <f>+$D$4*L22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1">
        <f>IF($D$2&lt;$B$2/2, PI()+ATAN(H23/($D$2-$B$2/2)),ATAN(H23/($D$2-$B$2/2)))</f>
        <v/>
      </c>
      <c r="J23" s="31">
        <f>ATAN(H23/($D$2+$B$2/2))</f>
        <v/>
      </c>
      <c r="K23" s="31">
        <f>$B$2*H23*($D$2^2-H23^2-$B$2^2/4)/(($D$2^2+H23^2-$B$2^2/4)^2+$B$2^2*H23^2)</f>
        <v/>
      </c>
      <c r="L23" s="32">
        <f>1/PI()*(I23-J23-K23)</f>
        <v/>
      </c>
      <c r="M23" s="32">
        <f>IF(H23=0,1,1-(1/(1+($B$2/2/H23)^1.38))^2.6)</f>
        <v/>
      </c>
      <c r="N23" s="33">
        <f>+$D$4*L23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1">
        <f>IF($D$2&lt;$B$2/2, PI()+ATAN(H24/($D$2-$B$2/2)),ATAN(H24/($D$2-$B$2/2)))</f>
        <v/>
      </c>
      <c r="J24" s="31">
        <f>ATAN(H24/($D$2+$B$2/2))</f>
        <v/>
      </c>
      <c r="K24" s="31">
        <f>$B$2*H24*($D$2^2-H24^2-$B$2^2/4)/(($D$2^2+H24^2-$B$2^2/4)^2+$B$2^2*H24^2)</f>
        <v/>
      </c>
      <c r="L24" s="32">
        <f>1/PI()*(I24-J24-K24)</f>
        <v/>
      </c>
      <c r="M24" s="32">
        <f>IF(H24=0,1,1-(1/(1+($B$2/2/H24)^1.38))^2.6)</f>
        <v/>
      </c>
      <c r="N24" s="33">
        <f>+$D$4*L24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1">
        <f>IF($D$2&lt;$B$2/2, PI()+ATAN(H25/($D$2-$B$2/2)),ATAN(H25/($D$2-$B$2/2)))</f>
        <v/>
      </c>
      <c r="J25" s="31">
        <f>ATAN(H25/($D$2+$B$2/2))</f>
        <v/>
      </c>
      <c r="K25" s="31">
        <f>$B$2*H25*($D$2^2-H25^2-$B$2^2/4)/(($D$2^2+H25^2-$B$2^2/4)^2+$B$2^2*H25^2)</f>
        <v/>
      </c>
      <c r="L25" s="32">
        <f>1/PI()*(I25-J25-K25)</f>
        <v/>
      </c>
      <c r="M25" s="32">
        <f>IF(H25=0,1,1-(1/(1+($B$2/2/H25)^1.38))^2.6)</f>
        <v/>
      </c>
      <c r="N25" s="33">
        <f>+$D$4*L25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1">
        <f>IF($D$2&lt;$B$2/2, PI()+ATAN(H26/($D$2-$B$2/2)),ATAN(H26/($D$2-$B$2/2)))</f>
        <v/>
      </c>
      <c r="J26" s="31">
        <f>ATAN(H26/($D$2+$B$2/2))</f>
        <v/>
      </c>
      <c r="K26" s="31">
        <f>$B$2*H26*($D$2^2-H26^2-$B$2^2/4)/(($D$2^2+H26^2-$B$2^2/4)^2+$B$2^2*H26^2)</f>
        <v/>
      </c>
      <c r="L26" s="32">
        <f>1/PI()*(I26-J26-K26)</f>
        <v/>
      </c>
      <c r="M26" s="32">
        <f>IF(H26=0,1,1-(1/(1+($B$2/2/H26)^1.38))^2.6)</f>
        <v/>
      </c>
      <c r="N26" s="33">
        <f>+$D$4*L26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1">
        <f>IF($D$2&lt;$B$2/2, PI()+ATAN(H27/($D$2-$B$2/2)),ATAN(H27/($D$2-$B$2/2)))</f>
        <v/>
      </c>
      <c r="J27" s="31">
        <f>ATAN(H27/($D$2+$B$2/2))</f>
        <v/>
      </c>
      <c r="K27" s="31">
        <f>$B$2*H27*($D$2^2-H27^2-$B$2^2/4)/(($D$2^2+H27^2-$B$2^2/4)^2+$B$2^2*H27^2)</f>
        <v/>
      </c>
      <c r="L27" s="32">
        <f>1/PI()*(I27-J27-K27)</f>
        <v/>
      </c>
      <c r="M27" s="32">
        <f>IF(H27=0,1,1-(1/(1+($B$2/2/H27)^1.38))^2.6)</f>
        <v/>
      </c>
      <c r="N27" s="33">
        <f>+$D$4*L27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1">
        <f>IF($D$2&lt;$B$2/2, PI()+ATAN(H28/($D$2-$B$2/2)),ATAN(H28/($D$2-$B$2/2)))</f>
        <v/>
      </c>
      <c r="J28" s="31">
        <f>ATAN(H28/($D$2+$B$2/2))</f>
        <v/>
      </c>
      <c r="K28" s="31">
        <f>$B$2*H28*($D$2^2-H28^2-$B$2^2/4)/(($D$2^2+H28^2-$B$2^2/4)^2+$B$2^2*H28^2)</f>
        <v/>
      </c>
      <c r="L28" s="32">
        <f>1/PI()*(I28-J28-K28)</f>
        <v/>
      </c>
      <c r="M28" s="32">
        <f>IF(H28=0,1,1-(1/(1+($B$2/2/H28)^1.38))^2.6)</f>
        <v/>
      </c>
      <c r="N28" s="33">
        <f>+$D$4*L28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1">
        <f>IF($D$2&lt;$B$2/2, PI()+ATAN(H29/($D$2-$B$2/2)),ATAN(H29/($D$2-$B$2/2)))</f>
        <v/>
      </c>
      <c r="J29" s="31">
        <f>ATAN(H29/($D$2+$B$2/2))</f>
        <v/>
      </c>
      <c r="K29" s="31">
        <f>$B$2*H29*($D$2^2-H29^2-$B$2^2/4)/(($D$2^2+H29^2-$B$2^2/4)^2+$B$2^2*H29^2)</f>
        <v/>
      </c>
      <c r="L29" s="32">
        <f>1/PI()*(I29-J29-K29)</f>
        <v/>
      </c>
      <c r="M29" s="32">
        <f>IF(H29=0,1,1-(1/(1+($B$2/2/H29)^1.38))^2.6)</f>
        <v/>
      </c>
      <c r="N29" s="33">
        <f>+$D$4*L29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1">
        <f>IF($D$2&lt;$B$2/2, PI()+ATAN(H30/($D$2-$B$2/2)),ATAN(H30/($D$2-$B$2/2)))</f>
        <v/>
      </c>
      <c r="J30" s="31">
        <f>ATAN(H30/($D$2+$B$2/2))</f>
        <v/>
      </c>
      <c r="K30" s="31">
        <f>$B$2*H30*($D$2^2-H30^2-$B$2^2/4)/(($D$2^2+H30^2-$B$2^2/4)^2+$B$2^2*H30^2)</f>
        <v/>
      </c>
      <c r="L30" s="32">
        <f>1/PI()*(I30-J30-K30)</f>
        <v/>
      </c>
      <c r="M30" s="32">
        <f>IF(H30=0,1,1-(1/(1+($B$2/2/H30)^1.38))^2.6)</f>
        <v/>
      </c>
      <c r="N30" s="33">
        <f>+$D$4*L30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1">
        <f>IF($D$2&lt;$B$2/2, PI()+ATAN(H31/($D$2-$B$2/2)),ATAN(H31/($D$2-$B$2/2)))</f>
        <v/>
      </c>
      <c r="J31" s="31">
        <f>ATAN(H31/($D$2+$B$2/2))</f>
        <v/>
      </c>
      <c r="K31" s="31">
        <f>$B$2*H31*($D$2^2-H31^2-$B$2^2/4)/(($D$2^2+H31^2-$B$2^2/4)^2+$B$2^2*H31^2)</f>
        <v/>
      </c>
      <c r="L31" s="32">
        <f>1/PI()*(I31-J31-K31)</f>
        <v/>
      </c>
      <c r="M31" s="32">
        <f>IF(H31=0,1,1-(1/(1+($B$2/2/H31)^1.38))^2.6)</f>
        <v/>
      </c>
      <c r="N31" s="33">
        <f>+$D$4*L31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1">
        <f>IF($D$2&lt;$B$2/2, PI()+ATAN(H32/($D$2-$B$2/2)),ATAN(H32/($D$2-$B$2/2)))</f>
        <v/>
      </c>
      <c r="J32" s="31">
        <f>ATAN(H32/($D$2+$B$2/2))</f>
        <v/>
      </c>
      <c r="K32" s="31">
        <f>$B$2*H32*($D$2^2-H32^2-$B$2^2/4)/(($D$2^2+H32^2-$B$2^2/4)^2+$B$2^2*H32^2)</f>
        <v/>
      </c>
      <c r="L32" s="32">
        <f>1/PI()*(I32-J32-K32)</f>
        <v/>
      </c>
      <c r="M32" s="32">
        <f>IF(H32=0,1,1-(1/(1+($B$2/2/H32)^1.38))^2.6)</f>
        <v/>
      </c>
      <c r="N32" s="33">
        <f>+$D$4*L32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1">
        <f>IF($D$2&lt;$B$2/2, PI()+ATAN(H33/($D$2-$B$2/2)),ATAN(H33/($D$2-$B$2/2)))</f>
        <v/>
      </c>
      <c r="J33" s="31">
        <f>ATAN(H33/($D$2+$B$2/2))</f>
        <v/>
      </c>
      <c r="K33" s="31">
        <f>$B$2*H33*($D$2^2-H33^2-$B$2^2/4)/(($D$2^2+H33^2-$B$2^2/4)^2+$B$2^2*H33^2)</f>
        <v/>
      </c>
      <c r="L33" s="32">
        <f>1/PI()*(I33-J33-K33)</f>
        <v/>
      </c>
      <c r="M33" s="32">
        <f>IF(H33=0,1,1-(1/(1+($B$2/2/H33)^1.38))^2.6)</f>
        <v/>
      </c>
      <c r="N33" s="33">
        <f>+$D$4*L33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1">
        <f>IF($D$2&lt;$B$2/2, PI()+ATAN(H34/($D$2-$B$2/2)),ATAN(H34/($D$2-$B$2/2)))</f>
        <v/>
      </c>
      <c r="J34" s="31">
        <f>ATAN(H34/($D$2+$B$2/2))</f>
        <v/>
      </c>
      <c r="K34" s="31">
        <f>$B$2*H34*($D$2^2-H34^2-$B$2^2/4)/(($D$2^2+H34^2-$B$2^2/4)^2+$B$2^2*H34^2)</f>
        <v/>
      </c>
      <c r="L34" s="32">
        <f>1/PI()*(I34-J34-K34)</f>
        <v/>
      </c>
      <c r="M34" s="32">
        <f>IF(H34=0,1,1-(1/(1+($B$2/2/H34)^1.38))^2.6)</f>
        <v/>
      </c>
      <c r="N34" s="33">
        <f>+$D$4*L34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1">
        <f>IF($D$2&lt;$B$2/2, PI()+ATAN(H35/($D$2-$B$2/2)),ATAN(H35/($D$2-$B$2/2)))</f>
        <v/>
      </c>
      <c r="J35" s="31">
        <f>ATAN(H35/($D$2+$B$2/2))</f>
        <v/>
      </c>
      <c r="K35" s="31">
        <f>$B$2*H35*($D$2^2-H35^2-$B$2^2/4)/(($D$2^2+H35^2-$B$2^2/4)^2+$B$2^2*H35^2)</f>
        <v/>
      </c>
      <c r="L35" s="32">
        <f>1/PI()*(I35-J35-K35)</f>
        <v/>
      </c>
      <c r="M35" s="32">
        <f>IF(H35=0,1,1-(1/(1+($B$2/2/H35)^1.38))^2.6)</f>
        <v/>
      </c>
      <c r="N35" s="33">
        <f>+$D$4*L35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1">
        <f>IF($D$2&lt;$B$2/2, PI()+ATAN(H36/($D$2-$B$2/2)),ATAN(H36/($D$2-$B$2/2)))</f>
        <v/>
      </c>
      <c r="J36" s="31">
        <f>ATAN(H36/($D$2+$B$2/2))</f>
        <v/>
      </c>
      <c r="K36" s="31">
        <f>$B$2*H36*($D$2^2-H36^2-$B$2^2/4)/(($D$2^2+H36^2-$B$2^2/4)^2+$B$2^2*H36^2)</f>
        <v/>
      </c>
      <c r="L36" s="32">
        <f>1/PI()*(I36-J36-K36)</f>
        <v/>
      </c>
      <c r="M36" s="32">
        <f>IF(H36=0,1,1-(1/(1+($B$2/2/H36)^1.38))^2.6)</f>
        <v/>
      </c>
      <c r="N36" s="33">
        <f>+$D$4*L36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1">
        <f>IF($D$2&lt;$B$2/2, PI()+ATAN(H37/($D$2-$B$2/2)),ATAN(H37/($D$2-$B$2/2)))</f>
        <v/>
      </c>
      <c r="J37" s="31">
        <f>ATAN(H37/($D$2+$B$2/2))</f>
        <v/>
      </c>
      <c r="K37" s="31">
        <f>$B$2*H37*($D$2^2-H37^2-$B$2^2/4)/(($D$2^2+H37^2-$B$2^2/4)^2+$B$2^2*H37^2)</f>
        <v/>
      </c>
      <c r="L37" s="32">
        <f>1/PI()*(I37-J37-K37)</f>
        <v/>
      </c>
      <c r="M37" s="32">
        <f>IF(H37=0,1,1-(1/(1+($B$2/2/H37)^1.38))^2.6)</f>
        <v/>
      </c>
      <c r="N37" s="33">
        <f>+$D$4*L37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1">
        <f>IF($D$2&lt;$B$2/2, PI()+ATAN(H38/($D$2-$B$2/2)),ATAN(H38/($D$2-$B$2/2)))</f>
        <v/>
      </c>
      <c r="J38" s="31">
        <f>ATAN(H38/($D$2+$B$2/2))</f>
        <v/>
      </c>
      <c r="K38" s="31">
        <f>$B$2*H38*($D$2^2-H38^2-$B$2^2/4)/(($D$2^2+H38^2-$B$2^2/4)^2+$B$2^2*H38^2)</f>
        <v/>
      </c>
      <c r="L38" s="32">
        <f>1/PI()*(I38-J38-K38)</f>
        <v/>
      </c>
      <c r="M38" s="32">
        <f>IF(H38=0,1,1-(1/(1+($B$2/2/H38)^1.38))^2.6)</f>
        <v/>
      </c>
      <c r="N38" s="33">
        <f>+$D$4*L38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1">
        <f>IF($D$2&lt;$B$2/2, PI()+ATAN(H39/($D$2-$B$2/2)),ATAN(H39/($D$2-$B$2/2)))</f>
        <v/>
      </c>
      <c r="J39" s="31">
        <f>ATAN(H39/($D$2+$B$2/2))</f>
        <v/>
      </c>
      <c r="K39" s="31">
        <f>$B$2*H39*($D$2^2-H39^2-$B$2^2/4)/(($D$2^2+H39^2-$B$2^2/4)^2+$B$2^2*H39^2)</f>
        <v/>
      </c>
      <c r="L39" s="32">
        <f>1/PI()*(I39-J39-K39)</f>
        <v/>
      </c>
      <c r="M39" s="32">
        <f>IF(H39=0,1,1-(1/(1+($B$2/2/H39)^1.38))^2.6)</f>
        <v/>
      </c>
      <c r="N39" s="33">
        <f>+$D$4*L39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1">
        <f>IF($D$2&lt;$B$2/2, PI()+ATAN(H40/($D$2-$B$2/2)),ATAN(H40/($D$2-$B$2/2)))</f>
        <v/>
      </c>
      <c r="J40" s="31">
        <f>ATAN(H40/($D$2+$B$2/2))</f>
        <v/>
      </c>
      <c r="K40" s="31">
        <f>$B$2*H40*($D$2^2-H40^2-$B$2^2/4)/(($D$2^2+H40^2-$B$2^2/4)^2+$B$2^2*H40^2)</f>
        <v/>
      </c>
      <c r="L40" s="32">
        <f>1/PI()*(I40-J40-K40)</f>
        <v/>
      </c>
      <c r="M40" s="32">
        <f>IF(H40=0,1,1-(1/(1+($B$2/2/H40)^1.38))^2.6)</f>
        <v/>
      </c>
      <c r="N40" s="33">
        <f>+$D$4*L40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1">
        <f>IF($D$2&lt;$B$2/2, PI()+ATAN(H41/($D$2-$B$2/2)),ATAN(H41/($D$2-$B$2/2)))</f>
        <v/>
      </c>
      <c r="J41" s="31">
        <f>ATAN(H41/($D$2+$B$2/2))</f>
        <v/>
      </c>
      <c r="K41" s="31">
        <f>$B$2*H41*($D$2^2-H41^2-$B$2^2/4)/(($D$2^2+H41^2-$B$2^2/4)^2+$B$2^2*H41^2)</f>
        <v/>
      </c>
      <c r="L41" s="32">
        <f>1/PI()*(I41-J41-K41)</f>
        <v/>
      </c>
      <c r="M41" s="32">
        <f>IF(H41=0,1,1-(1/(1+($B$2/2/H41)^1.38))^2.6)</f>
        <v/>
      </c>
      <c r="N41" s="33">
        <f>+$D$4*L41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1">
        <f>IF($D$2&lt;$B$2/2, PI()+ATAN(H42/($D$2-$B$2/2)),ATAN(H42/($D$2-$B$2/2)))</f>
        <v/>
      </c>
      <c r="J42" s="31">
        <f>ATAN(H42/($D$2+$B$2/2))</f>
        <v/>
      </c>
      <c r="K42" s="31">
        <f>$B$2*H42*($D$2^2-H42^2-$B$2^2/4)/(($D$2^2+H42^2-$B$2^2/4)^2+$B$2^2*H42^2)</f>
        <v/>
      </c>
      <c r="L42" s="32">
        <f>1/PI()*(I42-J42-K42)</f>
        <v/>
      </c>
      <c r="M42" s="32">
        <f>IF(H42=0,1,1-(1/(1+($B$2/2/H42)^1.38))^2.6)</f>
        <v/>
      </c>
      <c r="N42" s="33">
        <f>+$D$4*L42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1">
        <f>IF($D$2&lt;$B$2/2, PI()+ATAN(H43/($D$2-$B$2/2)),ATAN(H43/($D$2-$B$2/2)))</f>
        <v/>
      </c>
      <c r="J43" s="31">
        <f>ATAN(H43/($D$2+$B$2/2))</f>
        <v/>
      </c>
      <c r="K43" s="31">
        <f>$B$2*H43*($D$2^2-H43^2-$B$2^2/4)/(($D$2^2+H43^2-$B$2^2/4)^2+$B$2^2*H43^2)</f>
        <v/>
      </c>
      <c r="L43" s="32">
        <f>1/PI()*(I43-J43-K43)</f>
        <v/>
      </c>
      <c r="M43" s="32">
        <f>IF(H43=0,1,1-(1/(1+($B$2/2/H43)^1.38))^2.6)</f>
        <v/>
      </c>
      <c r="N43" s="33">
        <f>+$D$4*L43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1">
        <f>IF($D$2&lt;$B$2/2, PI()+ATAN(H44/($D$2-$B$2/2)),ATAN(H44/($D$2-$B$2/2)))</f>
        <v/>
      </c>
      <c r="J44" s="31">
        <f>ATAN(H44/($D$2+$B$2/2))</f>
        <v/>
      </c>
      <c r="K44" s="31">
        <f>$B$2*H44*($D$2^2-H44^2-$B$2^2/4)/(($D$2^2+H44^2-$B$2^2/4)^2+$B$2^2*H44^2)</f>
        <v/>
      </c>
      <c r="L44" s="32">
        <f>1/PI()*(I44-J44-K44)</f>
        <v/>
      </c>
      <c r="M44" s="32">
        <f>IF(H44=0,1,1-(1/(1+($B$2/2/H44)^1.38))^2.6)</f>
        <v/>
      </c>
      <c r="N44" s="33">
        <f>+$D$4*L44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1">
        <f>IF($D$2&lt;$B$2/2, PI()+ATAN(H45/($D$2-$B$2/2)),ATAN(H45/($D$2-$B$2/2)))</f>
        <v/>
      </c>
      <c r="J45" s="31">
        <f>ATAN(H45/($D$2+$B$2/2))</f>
        <v/>
      </c>
      <c r="K45" s="31">
        <f>$B$2*H45*($D$2^2-H45^2-$B$2^2/4)/(($D$2^2+H45^2-$B$2^2/4)^2+$B$2^2*H45^2)</f>
        <v/>
      </c>
      <c r="L45" s="32">
        <f>1/PI()*(I45-J45-K45)</f>
        <v/>
      </c>
      <c r="M45" s="32">
        <f>IF(H45=0,1,1-(1/(1+($B$2/2/H45)^1.38))^2.6)</f>
        <v/>
      </c>
      <c r="N45" s="33">
        <f>+$D$4*L45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1">
        <f>IF($D$2&lt;$B$2/2, PI()+ATAN(H46/($D$2-$B$2/2)),ATAN(H46/($D$2-$B$2/2)))</f>
        <v/>
      </c>
      <c r="J46" s="31">
        <f>ATAN(H46/($D$2+$B$2/2))</f>
        <v/>
      </c>
      <c r="K46" s="31">
        <f>$B$2*H46*($D$2^2-H46^2-$B$2^2/4)/(($D$2^2+H46^2-$B$2^2/4)^2+$B$2^2*H46^2)</f>
        <v/>
      </c>
      <c r="L46" s="32">
        <f>1/PI()*(I46-J46-K46)</f>
        <v/>
      </c>
      <c r="M46" s="32">
        <f>IF(H46=0,1,1-(1/(1+($B$2/2/H46)^1.38))^2.6)</f>
        <v/>
      </c>
      <c r="N46" s="33">
        <f>+$D$4*L46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1">
        <f>IF($D$2&lt;$B$2/2, PI()+ATAN(H47/($D$2-$B$2/2)),ATAN(H47/($D$2-$B$2/2)))</f>
        <v/>
      </c>
      <c r="J47" s="31">
        <f>ATAN(H47/($D$2+$B$2/2))</f>
        <v/>
      </c>
      <c r="K47" s="31">
        <f>$B$2*H47*($D$2^2-H47^2-$B$2^2/4)/(($D$2^2+H47^2-$B$2^2/4)^2+$B$2^2*H47^2)</f>
        <v/>
      </c>
      <c r="L47" s="32">
        <f>1/PI()*(I47-J47-K47)</f>
        <v/>
      </c>
      <c r="M47" s="32">
        <f>IF(H47=0,1,1-(1/(1+($B$2/2/H47)^1.38))^2.6)</f>
        <v/>
      </c>
      <c r="N47" s="33">
        <f>+$D$4*L47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1">
        <f>IF($D$2&lt;$B$2/2, PI()+ATAN(H48/($D$2-$B$2/2)),ATAN(H48/($D$2-$B$2/2)))</f>
        <v/>
      </c>
      <c r="J48" s="31">
        <f>ATAN(H48/($D$2+$B$2/2))</f>
        <v/>
      </c>
      <c r="K48" s="31">
        <f>$B$2*H48*($D$2^2-H48^2-$B$2^2/4)/(($D$2^2+H48^2-$B$2^2/4)^2+$B$2^2*H48^2)</f>
        <v/>
      </c>
      <c r="L48" s="32">
        <f>1/PI()*(I48-J48-K48)</f>
        <v/>
      </c>
      <c r="M48" s="32">
        <f>IF(H48=0,1,1-(1/(1+($B$2/2/H48)^1.38))^2.6)</f>
        <v/>
      </c>
      <c r="N48" s="33">
        <f>+$D$4*L48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1">
        <f>IF($D$2&lt;$B$2/2, PI()+ATAN(H49/($D$2-$B$2/2)),ATAN(H49/($D$2-$B$2/2)))</f>
        <v/>
      </c>
      <c r="J49" s="31">
        <f>ATAN(H49/($D$2+$B$2/2))</f>
        <v/>
      </c>
      <c r="K49" s="31">
        <f>$B$2*H49*($D$2^2-H49^2-$B$2^2/4)/(($D$2^2+H49^2-$B$2^2/4)^2+$B$2^2*H49^2)</f>
        <v/>
      </c>
      <c r="L49" s="32">
        <f>1/PI()*(I49-J49-K49)</f>
        <v/>
      </c>
      <c r="M49" s="32">
        <f>IF(H49=0,1,1-(1/(1+($B$2/2/H49)^1.38))^2.6)</f>
        <v/>
      </c>
      <c r="N49" s="33">
        <f>+$D$4*L49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1">
        <f>IF($D$2&lt;$B$2/2, PI()+ATAN(H50/($D$2-$B$2/2)),ATAN(H50/($D$2-$B$2/2)))</f>
        <v/>
      </c>
      <c r="J50" s="31">
        <f>ATAN(H50/($D$2+$B$2/2))</f>
        <v/>
      </c>
      <c r="K50" s="31">
        <f>$B$2*H50*($D$2^2-H50^2-$B$2^2/4)/(($D$2^2+H50^2-$B$2^2/4)^2+$B$2^2*H50^2)</f>
        <v/>
      </c>
      <c r="L50" s="32">
        <f>1/PI()*(I50-J50-K50)</f>
        <v/>
      </c>
      <c r="M50" s="32">
        <f>IF(H50=0,1,1-(1/(1+($B$2/2/H50)^1.38))^2.6)</f>
        <v/>
      </c>
      <c r="N50" s="33">
        <f>+$D$4*L50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1">
        <f>IF($D$2&lt;$B$2/2, PI()+ATAN(H51/($D$2-$B$2/2)),ATAN(H51/($D$2-$B$2/2)))</f>
        <v/>
      </c>
      <c r="J51" s="31">
        <f>ATAN(H51/($D$2+$B$2/2))</f>
        <v/>
      </c>
      <c r="K51" s="31">
        <f>$B$2*H51*($D$2^2-H51^2-$B$2^2/4)/(($D$2^2+H51^2-$B$2^2/4)^2+$B$2^2*H51^2)</f>
        <v/>
      </c>
      <c r="L51" s="32">
        <f>1/PI()*(I51-J51-K51)</f>
        <v/>
      </c>
      <c r="M51" s="32">
        <f>IF(H51=0,1,1-(1/(1+($B$2/2/H51)^1.38))^2.6)</f>
        <v/>
      </c>
      <c r="N51" s="33">
        <f>+$D$4*L51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1">
        <f>IF($D$2&lt;$B$2/2, PI()+ATAN(H52/($D$2-$B$2/2)),ATAN(H52/($D$2-$B$2/2)))</f>
        <v/>
      </c>
      <c r="J52" s="31">
        <f>ATAN(H52/($D$2+$B$2/2))</f>
        <v/>
      </c>
      <c r="K52" s="31">
        <f>$B$2*H52*($D$2^2-H52^2-$B$2^2/4)/(($D$2^2+H52^2-$B$2^2/4)^2+$B$2^2*H52^2)</f>
        <v/>
      </c>
      <c r="L52" s="32">
        <f>1/PI()*(I52-J52-K52)</f>
        <v/>
      </c>
      <c r="M52" s="32">
        <f>IF(H52=0,1,1-(1/(1+($B$2/2/H52)^1.38))^2.6)</f>
        <v/>
      </c>
      <c r="N52" s="33">
        <f>+$D$4*L52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1">
        <f>IF($D$2&lt;$B$2/2, PI()+ATAN(H53/($D$2-$B$2/2)),ATAN(H53/($D$2-$B$2/2)))</f>
        <v/>
      </c>
      <c r="J53" s="31">
        <f>ATAN(H53/($D$2+$B$2/2))</f>
        <v/>
      </c>
      <c r="K53" s="31">
        <f>$B$2*H53*($D$2^2-H53^2-$B$2^2/4)/(($D$2^2+H53^2-$B$2^2/4)^2+$B$2^2*H53^2)</f>
        <v/>
      </c>
      <c r="L53" s="32">
        <f>1/PI()*(I53-J53-K53)</f>
        <v/>
      </c>
      <c r="M53" s="32">
        <f>IF(H53=0,1,1-(1/(1+($B$2/2/H53)^1.38))^2.6)</f>
        <v/>
      </c>
      <c r="N53" s="33">
        <f>+$D$4*L53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1">
        <f>IF($D$2&lt;$B$2/2, PI()+ATAN(H54/($D$2-$B$2/2)),ATAN(H54/($D$2-$B$2/2)))</f>
        <v/>
      </c>
      <c r="J54" s="31">
        <f>ATAN(H54/($D$2+$B$2/2))</f>
        <v/>
      </c>
      <c r="K54" s="31">
        <f>$B$2*H54*($D$2^2-H54^2-$B$2^2/4)/(($D$2^2+H54^2-$B$2^2/4)^2+$B$2^2*H54^2)</f>
        <v/>
      </c>
      <c r="L54" s="32">
        <f>1/PI()*(I54-J54-K54)</f>
        <v/>
      </c>
      <c r="M54" s="32">
        <f>IF(H54=0,1,1-(1/(1+($B$2/2/H54)^1.38))^2.6)</f>
        <v/>
      </c>
      <c r="N54" s="33">
        <f>+$D$4*L54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1">
        <f>IF($D$2&lt;$B$2/2, PI()+ATAN(H55/($D$2-$B$2/2)),ATAN(H55/($D$2-$B$2/2)))</f>
        <v/>
      </c>
      <c r="J55" s="31">
        <f>ATAN(H55/($D$2+$B$2/2))</f>
        <v/>
      </c>
      <c r="K55" s="31">
        <f>$B$2*H55*($D$2^2-H55^2-$B$2^2/4)/(($D$2^2+H55^2-$B$2^2/4)^2+$B$2^2*H55^2)</f>
        <v/>
      </c>
      <c r="L55" s="32">
        <f>1/PI()*(I55-J55-K55)</f>
        <v/>
      </c>
      <c r="M55" s="32">
        <f>IF(H55=0,1,1-(1/(1+($B$2/2/H55)^1.38))^2.6)</f>
        <v/>
      </c>
      <c r="N55" s="33">
        <f>+$D$4*L55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1">
        <f>IF($D$2&lt;$B$2/2, PI()+ATAN(H56/($D$2-$B$2/2)),ATAN(H56/($D$2-$B$2/2)))</f>
        <v/>
      </c>
      <c r="J56" s="31">
        <f>ATAN(H56/($D$2+$B$2/2))</f>
        <v/>
      </c>
      <c r="K56" s="31">
        <f>$B$2*H56*($D$2^2-H56^2-$B$2^2/4)/(($D$2^2+H56^2-$B$2^2/4)^2+$B$2^2*H56^2)</f>
        <v/>
      </c>
      <c r="L56" s="32">
        <f>1/PI()*(I56-J56-K56)</f>
        <v/>
      </c>
      <c r="M56" s="32">
        <f>IF(H56=0,1,1-(1/(1+($B$2/2/H56)^1.38))^2.6)</f>
        <v/>
      </c>
      <c r="N56" s="33">
        <f>+$D$4*L56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1">
        <f>IF($D$2&lt;$B$2/2, PI()+ATAN(H57/($D$2-$B$2/2)),ATAN(H57/($D$2-$B$2/2)))</f>
        <v/>
      </c>
      <c r="J57" s="31">
        <f>ATAN(H57/($D$2+$B$2/2))</f>
        <v/>
      </c>
      <c r="K57" s="31">
        <f>$B$2*H57*($D$2^2-H57^2-$B$2^2/4)/(($D$2^2+H57^2-$B$2^2/4)^2+$B$2^2*H57^2)</f>
        <v/>
      </c>
      <c r="L57" s="32">
        <f>1/PI()*(I57-J57-K57)</f>
        <v/>
      </c>
      <c r="M57" s="32">
        <f>IF(H57=0,1,1-(1/(1+($B$2/2/H57)^1.38))^2.6)</f>
        <v/>
      </c>
      <c r="N57" s="33">
        <f>+$D$4*L57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1">
        <f>IF($D$2&lt;$B$2/2, PI()+ATAN(H58/($D$2-$B$2/2)),ATAN(H58/($D$2-$B$2/2)))</f>
        <v/>
      </c>
      <c r="J58" s="31">
        <f>ATAN(H58/($D$2+$B$2/2))</f>
        <v/>
      </c>
      <c r="K58" s="31">
        <f>$B$2*H58*($D$2^2-H58^2-$B$2^2/4)/(($D$2^2+H58^2-$B$2^2/4)^2+$B$2^2*H58^2)</f>
        <v/>
      </c>
      <c r="L58" s="32">
        <f>1/PI()*(I58-J58-K58)</f>
        <v/>
      </c>
      <c r="M58" s="32">
        <f>IF(H58=0,1,1-(1/(1+($B$2/2/H58)^1.38))^2.6)</f>
        <v/>
      </c>
      <c r="N58" s="33">
        <f>+$D$4*L58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1">
        <f>IF($D$2&lt;$B$2/2, PI()+ATAN(H59/($D$2-$B$2/2)),ATAN(H59/($D$2-$B$2/2)))</f>
        <v/>
      </c>
      <c r="J59" s="31">
        <f>ATAN(H59/($D$2+$B$2/2))</f>
        <v/>
      </c>
      <c r="K59" s="31">
        <f>$B$2*H59*($D$2^2-H59^2-$B$2^2/4)/(($D$2^2+H59^2-$B$2^2/4)^2+$B$2^2*H59^2)</f>
        <v/>
      </c>
      <c r="L59" s="32">
        <f>1/PI()*(I59-J59-K59)</f>
        <v/>
      </c>
      <c r="M59" s="32">
        <f>IF(H59=0,1,1-(1/(1+($B$2/2/H59)^1.38))^2.6)</f>
        <v/>
      </c>
      <c r="N59" s="33">
        <f>+$D$4*L59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1">
        <f>IF($D$2&lt;$B$2/2, PI()+ATAN(H60/($D$2-$B$2/2)),ATAN(H60/($D$2-$B$2/2)))</f>
        <v/>
      </c>
      <c r="J60" s="31">
        <f>ATAN(H60/($D$2+$B$2/2))</f>
        <v/>
      </c>
      <c r="K60" s="31">
        <f>$B$2*H60*($D$2^2-H60^2-$B$2^2/4)/(($D$2^2+H60^2-$B$2^2/4)^2+$B$2^2*H60^2)</f>
        <v/>
      </c>
      <c r="L60" s="32">
        <f>1/PI()*(I60-J60-K60)</f>
        <v/>
      </c>
      <c r="M60" s="32">
        <f>IF(H60=0,1,1-(1/(1+($B$2/2/H60)^1.38))^2.6)</f>
        <v/>
      </c>
      <c r="N60" s="33">
        <f>+$D$4*L60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1">
        <f>IF($D$2&lt;$B$2/2, PI()+ATAN(H61/($D$2-$B$2/2)),ATAN(H61/($D$2-$B$2/2)))</f>
        <v/>
      </c>
      <c r="J61" s="31">
        <f>ATAN(H61/($D$2+$B$2/2))</f>
        <v/>
      </c>
      <c r="K61" s="31">
        <f>$B$2*H61*($D$2^2-H61^2-$B$2^2/4)/(($D$2^2+H61^2-$B$2^2/4)^2+$B$2^2*H61^2)</f>
        <v/>
      </c>
      <c r="L61" s="32">
        <f>1/PI()*(I61-J61-K61)</f>
        <v/>
      </c>
      <c r="M61" s="32">
        <f>IF(H61=0,1,1-(1/(1+($B$2/2/H61)^1.38))^2.6)</f>
        <v/>
      </c>
      <c r="N61" s="33">
        <f>+$D$4*L61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1">
        <f>IF($D$2&lt;$B$2/2, PI()+ATAN(H62/($D$2-$B$2/2)),ATAN(H62/($D$2-$B$2/2)))</f>
        <v/>
      </c>
      <c r="J62" s="31">
        <f>ATAN(H62/($D$2+$B$2/2))</f>
        <v/>
      </c>
      <c r="K62" s="31">
        <f>$B$2*H62*($D$2^2-H62^2-$B$2^2/4)/(($D$2^2+H62^2-$B$2^2/4)^2+$B$2^2*H62^2)</f>
        <v/>
      </c>
      <c r="L62" s="32">
        <f>1/PI()*(I62-J62-K62)</f>
        <v/>
      </c>
      <c r="M62" s="32">
        <f>IF(H62=0,1,1-(1/(1+($B$2/2/H62)^1.38))^2.6)</f>
        <v/>
      </c>
      <c r="N62" s="33">
        <f>+$D$4*L62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1">
        <f>IF($D$2&lt;$B$2/2, PI()+ATAN(H63/($D$2-$B$2/2)),ATAN(H63/($D$2-$B$2/2)))</f>
        <v/>
      </c>
      <c r="J63" s="31">
        <f>ATAN(H63/($D$2+$B$2/2))</f>
        <v/>
      </c>
      <c r="K63" s="31">
        <f>$B$2*H63*($D$2^2-H63^2-$B$2^2/4)/(($D$2^2+H63^2-$B$2^2/4)^2+$B$2^2*H63^2)</f>
        <v/>
      </c>
      <c r="L63" s="32">
        <f>1/PI()*(I63-J63-K63)</f>
        <v/>
      </c>
      <c r="M63" s="32">
        <f>IF(H63=0,1,1-(1/(1+($B$2/2/H63)^1.38))^2.6)</f>
        <v/>
      </c>
      <c r="N63" s="33">
        <f>+$D$4*L63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1">
        <f>IF($D$2&lt;$B$2/2, PI()+ATAN(H64/($D$2-$B$2/2)),ATAN(H64/($D$2-$B$2/2)))</f>
        <v/>
      </c>
      <c r="J64" s="31">
        <f>ATAN(H64/($D$2+$B$2/2))</f>
        <v/>
      </c>
      <c r="K64" s="31">
        <f>$B$2*H64*($D$2^2-H64^2-$B$2^2/4)/(($D$2^2+H64^2-$B$2^2/4)^2+$B$2^2*H64^2)</f>
        <v/>
      </c>
      <c r="L64" s="32">
        <f>1/PI()*(I64-J64-K64)</f>
        <v/>
      </c>
      <c r="M64" s="32">
        <f>IF(H64=0,1,1-(1/(1+($B$2/2/H64)^1.38))^2.6)</f>
        <v/>
      </c>
      <c r="N64" s="33">
        <f>+$D$4*L64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1">
        <f>IF($D$2&lt;$B$2/2, PI()+ATAN(H65/($D$2-$B$2/2)),ATAN(H65/($D$2-$B$2/2)))</f>
        <v/>
      </c>
      <c r="J65" s="31">
        <f>ATAN(H65/($D$2+$B$2/2))</f>
        <v/>
      </c>
      <c r="K65" s="31">
        <f>$B$2*H65*($D$2^2-H65^2-$B$2^2/4)/(($D$2^2+H65^2-$B$2^2/4)^2+$B$2^2*H65^2)</f>
        <v/>
      </c>
      <c r="L65" s="32">
        <f>1/PI()*(I65-J65-K65)</f>
        <v/>
      </c>
      <c r="M65" s="32">
        <f>IF(H65=0,1,1-(1/(1+($B$2/2/H65)^1.38))^2.6)</f>
        <v/>
      </c>
      <c r="N65" s="33">
        <f>+$D$4*L65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1">
        <f>IF($D$2&lt;$B$2/2, PI()+ATAN(H66/($D$2-$B$2/2)),ATAN(H66/($D$2-$B$2/2)))</f>
        <v/>
      </c>
      <c r="J66" s="31">
        <f>ATAN(H66/($D$2+$B$2/2))</f>
        <v/>
      </c>
      <c r="K66" s="31">
        <f>$B$2*H66*($D$2^2-H66^2-$B$2^2/4)/(($D$2^2+H66^2-$B$2^2/4)^2+$B$2^2*H66^2)</f>
        <v/>
      </c>
      <c r="L66" s="32">
        <f>1/PI()*(I66-J66-K66)</f>
        <v/>
      </c>
      <c r="M66" s="32">
        <f>IF(H66=0,1,1-(1/(1+($B$2/2/H66)^1.38))^2.6)</f>
        <v/>
      </c>
      <c r="N66" s="33">
        <f>+$D$4*L66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1">
        <f>IF($D$2&lt;$B$2/2, PI()+ATAN(H67/($D$2-$B$2/2)),ATAN(H67/($D$2-$B$2/2)))</f>
        <v/>
      </c>
      <c r="J67" s="31">
        <f>ATAN(H67/($D$2+$B$2/2))</f>
        <v/>
      </c>
      <c r="K67" s="31">
        <f>$B$2*H67*($D$2^2-H67^2-$B$2^2/4)/(($D$2^2+H67^2-$B$2^2/4)^2+$B$2^2*H67^2)</f>
        <v/>
      </c>
      <c r="L67" s="32">
        <f>1/PI()*(I67-J67-K67)</f>
        <v/>
      </c>
      <c r="M67" s="32">
        <f>IF(H67=0,1,1-(1/(1+($B$2/2/H67)^1.38))^2.6)</f>
        <v/>
      </c>
      <c r="N67" s="33">
        <f>+$D$4*L67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1">
        <f>IF($D$2&lt;$B$2/2, PI()+ATAN(H68/($D$2-$B$2/2)),ATAN(H68/($D$2-$B$2/2)))</f>
        <v/>
      </c>
      <c r="J68" s="31">
        <f>ATAN(H68/($D$2+$B$2/2))</f>
        <v/>
      </c>
      <c r="K68" s="31">
        <f>$B$2*H68*($D$2^2-H68^2-$B$2^2/4)/(($D$2^2+H68^2-$B$2^2/4)^2+$B$2^2*H68^2)</f>
        <v/>
      </c>
      <c r="L68" s="32">
        <f>1/PI()*(I68-J68-K68)</f>
        <v/>
      </c>
      <c r="M68" s="32">
        <f>IF(H68=0,1,1-(1/(1+($B$2/2/H68)^1.38))^2.6)</f>
        <v/>
      </c>
      <c r="N68" s="33">
        <f>+$D$4*L68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1">
        <f>IF($D$2&lt;$B$2/2, PI()+ATAN(H69/($D$2-$B$2/2)),ATAN(H69/($D$2-$B$2/2)))</f>
        <v/>
      </c>
      <c r="J69" s="31">
        <f>ATAN(H69/($D$2+$B$2/2))</f>
        <v/>
      </c>
      <c r="K69" s="31">
        <f>$B$2*H69*($D$2^2-H69^2-$B$2^2/4)/(($D$2^2+H69^2-$B$2^2/4)^2+$B$2^2*H69^2)</f>
        <v/>
      </c>
      <c r="L69" s="32">
        <f>1/PI()*(I69-J69-K69)</f>
        <v/>
      </c>
      <c r="M69" s="32">
        <f>IF(H69=0,1,1-(1/(1+($B$2/2/H69)^1.38))^2.6)</f>
        <v/>
      </c>
      <c r="N69" s="33">
        <f>+$D$4*L69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1">
        <f>IF($D$2&lt;$B$2/2, PI()+ATAN(H70/($D$2-$B$2/2)),ATAN(H70/($D$2-$B$2/2)))</f>
        <v/>
      </c>
      <c r="J70" s="31">
        <f>ATAN(H70/($D$2+$B$2/2))</f>
        <v/>
      </c>
      <c r="K70" s="31">
        <f>$B$2*H70*($D$2^2-H70^2-$B$2^2/4)/(($D$2^2+H70^2-$B$2^2/4)^2+$B$2^2*H70^2)</f>
        <v/>
      </c>
      <c r="L70" s="32">
        <f>1/PI()*(I70-J70-K70)</f>
        <v/>
      </c>
      <c r="M70" s="32">
        <f>IF(H70=0,1,1-(1/(1+($B$2/2/H70)^1.38))^2.6)</f>
        <v/>
      </c>
      <c r="N70" s="33">
        <f>+$D$4*L70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1">
        <f>IF($D$2&lt;$B$2/2, PI()+ATAN(H71/($D$2-$B$2/2)),ATAN(H71/($D$2-$B$2/2)))</f>
        <v/>
      </c>
      <c r="J71" s="31">
        <f>ATAN(H71/($D$2+$B$2/2))</f>
        <v/>
      </c>
      <c r="K71" s="31">
        <f>$B$2*H71*($D$2^2-H71^2-$B$2^2/4)/(($D$2^2+H71^2-$B$2^2/4)^2+$B$2^2*H71^2)</f>
        <v/>
      </c>
      <c r="L71" s="32">
        <f>1/PI()*(I71-J71-K71)</f>
        <v/>
      </c>
      <c r="M71" s="32">
        <f>IF(H71=0,1,1-(1/(1+($B$2/2/H71)^1.38))^2.6)</f>
        <v/>
      </c>
      <c r="N71" s="33">
        <f>+$D$4*L71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1">
        <f>IF($D$2&lt;$B$2/2, PI()+ATAN(H72/($D$2-$B$2/2)),ATAN(H72/($D$2-$B$2/2)))</f>
        <v/>
      </c>
      <c r="J72" s="31">
        <f>ATAN(H72/($D$2+$B$2/2))</f>
        <v/>
      </c>
      <c r="K72" s="31">
        <f>$B$2*H72*($D$2^2-H72^2-$B$2^2/4)/(($D$2^2+H72^2-$B$2^2/4)^2+$B$2^2*H72^2)</f>
        <v/>
      </c>
      <c r="L72" s="32">
        <f>1/PI()*(I72-J72-K72)</f>
        <v/>
      </c>
      <c r="M72" s="32">
        <f>IF(H72=0,1,1-(1/(1+($B$2/2/H72)^1.38))^2.6)</f>
        <v/>
      </c>
      <c r="N72" s="33">
        <f>+$D$4*L72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1">
        <f>IF($D$2&lt;$B$2/2, PI()+ATAN(H73/($D$2-$B$2/2)),ATAN(H73/($D$2-$B$2/2)))</f>
        <v/>
      </c>
      <c r="J73" s="31">
        <f>ATAN(H73/($D$2+$B$2/2))</f>
        <v/>
      </c>
      <c r="K73" s="31">
        <f>$B$2*H73*($D$2^2-H73^2-$B$2^2/4)/(($D$2^2+H73^2-$B$2^2/4)^2+$B$2^2*H73^2)</f>
        <v/>
      </c>
      <c r="L73" s="32">
        <f>1/PI()*(I73-J73-K73)</f>
        <v/>
      </c>
      <c r="M73" s="32">
        <f>IF(H73=0,1,1-(1/(1+($B$2/2/H73)^1.38))^2.6)</f>
        <v/>
      </c>
      <c r="N73" s="33">
        <f>+$D$4*L73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1">
        <f>IF($D$2&lt;$B$2/2, PI()+ATAN(H74/($D$2-$B$2/2)),ATAN(H74/($D$2-$B$2/2)))</f>
        <v/>
      </c>
      <c r="J74" s="31">
        <f>ATAN(H74/($D$2+$B$2/2))</f>
        <v/>
      </c>
      <c r="K74" s="31">
        <f>$B$2*H74*($D$2^2-H74^2-$B$2^2/4)/(($D$2^2+H74^2-$B$2^2/4)^2+$B$2^2*H74^2)</f>
        <v/>
      </c>
      <c r="L74" s="32">
        <f>1/PI()*(I74-J74-K74)</f>
        <v/>
      </c>
      <c r="M74" s="32">
        <f>IF(H74=0,1,1-(1/(1+($B$2/2/H74)^1.38))^2.6)</f>
        <v/>
      </c>
      <c r="N74" s="33">
        <f>+$D$4*L74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1">
        <f>IF($D$2&lt;$B$2/2, PI()+ATAN(H75/($D$2-$B$2/2)),ATAN(H75/($D$2-$B$2/2)))</f>
        <v/>
      </c>
      <c r="J75" s="31">
        <f>ATAN(H75/($D$2+$B$2/2))</f>
        <v/>
      </c>
      <c r="K75" s="31">
        <f>$B$2*H75*($D$2^2-H75^2-$B$2^2/4)/(($D$2^2+H75^2-$B$2^2/4)^2+$B$2^2*H75^2)</f>
        <v/>
      </c>
      <c r="L75" s="32">
        <f>1/PI()*(I75-J75-K75)</f>
        <v/>
      </c>
      <c r="M75" s="32">
        <f>IF(H75=0,1,1-(1/(1+($B$2/2/H75)^1.38))^2.6)</f>
        <v/>
      </c>
      <c r="N75" s="33">
        <f>+$D$4*L75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1">
        <f>IF($D$2&lt;$B$2/2, PI()+ATAN(H76/($D$2-$B$2/2)),ATAN(H76/($D$2-$B$2/2)))</f>
        <v/>
      </c>
      <c r="J76" s="31">
        <f>ATAN(H76/($D$2+$B$2/2))</f>
        <v/>
      </c>
      <c r="K76" s="31">
        <f>$B$2*H76*($D$2^2-H76^2-$B$2^2/4)/(($D$2^2+H76^2-$B$2^2/4)^2+$B$2^2*H76^2)</f>
        <v/>
      </c>
      <c r="L76" s="32">
        <f>1/PI()*(I76-J76-K76)</f>
        <v/>
      </c>
      <c r="M76" s="32">
        <f>IF(H76=0,1,1-(1/(1+($B$2/2/H76)^1.38))^2.6)</f>
        <v/>
      </c>
      <c r="N76" s="33">
        <f>+$D$4*L76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1">
        <f>IF($D$2&lt;$B$2/2, PI()+ATAN(H77/($D$2-$B$2/2)),ATAN(H77/($D$2-$B$2/2)))</f>
        <v/>
      </c>
      <c r="J77" s="31">
        <f>ATAN(H77/($D$2+$B$2/2))</f>
        <v/>
      </c>
      <c r="K77" s="31">
        <f>$B$2*H77*($D$2^2-H77^2-$B$2^2/4)/(($D$2^2+H77^2-$B$2^2/4)^2+$B$2^2*H77^2)</f>
        <v/>
      </c>
      <c r="L77" s="32">
        <f>1/PI()*(I77-J77-K77)</f>
        <v/>
      </c>
      <c r="M77" s="32">
        <f>IF(H77=0,1,1-(1/(1+($B$2/2/H77)^1.38))^2.6)</f>
        <v/>
      </c>
      <c r="N77" s="33">
        <f>+$D$4*L77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1">
        <f>IF($D$2&lt;$B$2/2, PI()+ATAN(H78/($D$2-$B$2/2)),ATAN(H78/($D$2-$B$2/2)))</f>
        <v/>
      </c>
      <c r="J78" s="31">
        <f>ATAN(H78/($D$2+$B$2/2))</f>
        <v/>
      </c>
      <c r="K78" s="31">
        <f>$B$2*H78*($D$2^2-H78^2-$B$2^2/4)/(($D$2^2+H78^2-$B$2^2/4)^2+$B$2^2*H78^2)</f>
        <v/>
      </c>
      <c r="L78" s="32">
        <f>1/PI()*(I78-J78-K78)</f>
        <v/>
      </c>
      <c r="M78" s="32">
        <f>IF(H78=0,1,1-(1/(1+($B$2/2/H78)^1.38))^2.6)</f>
        <v/>
      </c>
      <c r="N78" s="33">
        <f>+$D$4*L78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1">
        <f>IF($D$2&lt;$B$2/2, PI()+ATAN(H79/($D$2-$B$2/2)),ATAN(H79/($D$2-$B$2/2)))</f>
        <v/>
      </c>
      <c r="J79" s="31">
        <f>ATAN(H79/($D$2+$B$2/2))</f>
        <v/>
      </c>
      <c r="K79" s="31">
        <f>$B$2*H79*($D$2^2-H79^2-$B$2^2/4)/(($D$2^2+H79^2-$B$2^2/4)^2+$B$2^2*H79^2)</f>
        <v/>
      </c>
      <c r="L79" s="32">
        <f>1/PI()*(I79-J79-K79)</f>
        <v/>
      </c>
      <c r="M79" s="32">
        <f>IF(H79=0,1,1-(1/(1+($B$2/2/H79)^1.38))^2.6)</f>
        <v/>
      </c>
      <c r="N79" s="33">
        <f>+$D$4*L79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1">
        <f>IF($D$2&lt;$B$2/2, PI()+ATAN(H80/($D$2-$B$2/2)),ATAN(H80/($D$2-$B$2/2)))</f>
        <v/>
      </c>
      <c r="J80" s="31">
        <f>ATAN(H80/($D$2+$B$2/2))</f>
        <v/>
      </c>
      <c r="K80" s="31">
        <f>$B$2*H80*($D$2^2-H80^2-$B$2^2/4)/(($D$2^2+H80^2-$B$2^2/4)^2+$B$2^2*H80^2)</f>
        <v/>
      </c>
      <c r="L80" s="32">
        <f>1/PI()*(I80-J80-K80)</f>
        <v/>
      </c>
      <c r="M80" s="32">
        <f>IF(H80=0,1,1-(1/(1+($B$2/2/H80)^1.38))^2.6)</f>
        <v/>
      </c>
      <c r="N80" s="33">
        <f>+$D$4*L80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1">
        <f>IF($D$2&lt;$B$2/2, PI()+ATAN(H81/($D$2-$B$2/2)),ATAN(H81/($D$2-$B$2/2)))</f>
        <v/>
      </c>
      <c r="J81" s="31">
        <f>ATAN(H81/($D$2+$B$2/2))</f>
        <v/>
      </c>
      <c r="K81" s="31">
        <f>$B$2*H81*($D$2^2-H81^2-$B$2^2/4)/(($D$2^2+H81^2-$B$2^2/4)^2+$B$2^2*H81^2)</f>
        <v/>
      </c>
      <c r="L81" s="32">
        <f>1/PI()*(I81-J81-K81)</f>
        <v/>
      </c>
      <c r="M81" s="32">
        <f>IF(H81=0,1,1-(1/(1+($B$2/2/H81)^1.38))^2.6)</f>
        <v/>
      </c>
      <c r="N81" s="33">
        <f>+$D$4*L81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1">
        <f>IF($D$2&lt;$B$2/2, PI()+ATAN(H82/($D$2-$B$2/2)),ATAN(H82/($D$2-$B$2/2)))</f>
        <v/>
      </c>
      <c r="J82" s="31">
        <f>ATAN(H82/($D$2+$B$2/2))</f>
        <v/>
      </c>
      <c r="K82" s="31">
        <f>$B$2*H82*($D$2^2-H82^2-$B$2^2/4)/(($D$2^2+H82^2-$B$2^2/4)^2+$B$2^2*H82^2)</f>
        <v/>
      </c>
      <c r="L82" s="32">
        <f>1/PI()*(I82-J82-K82)</f>
        <v/>
      </c>
      <c r="M82" s="32">
        <f>IF(H82=0,1,1-(1/(1+($B$2/2/H82)^1.38))^2.6)</f>
        <v/>
      </c>
      <c r="N82" s="33">
        <f>+$D$4*L82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1">
        <f>IF($D$2&lt;$B$2/2, PI()+ATAN(H83/($D$2-$B$2/2)),ATAN(H83/($D$2-$B$2/2)))</f>
        <v/>
      </c>
      <c r="J83" s="31">
        <f>ATAN(H83/($D$2+$B$2/2))</f>
        <v/>
      </c>
      <c r="K83" s="31">
        <f>$B$2*H83*($D$2^2-H83^2-$B$2^2/4)/(($D$2^2+H83^2-$B$2^2/4)^2+$B$2^2*H83^2)</f>
        <v/>
      </c>
      <c r="L83" s="32">
        <f>1/PI()*(I83-J83-K83)</f>
        <v/>
      </c>
      <c r="M83" s="32">
        <f>IF(H83=0,1,1-(1/(1+($B$2/2/H83)^1.38))^2.6)</f>
        <v/>
      </c>
      <c r="N83" s="33">
        <f>+$D$4*L83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1">
        <f>IF($D$2&lt;$B$2/2, PI()+ATAN(H84/($D$2-$B$2/2)),ATAN(H84/($D$2-$B$2/2)))</f>
        <v/>
      </c>
      <c r="J84" s="31">
        <f>ATAN(H84/($D$2+$B$2/2))</f>
        <v/>
      </c>
      <c r="K84" s="31">
        <f>$B$2*H84*($D$2^2-H84^2-$B$2^2/4)/(($D$2^2+H84^2-$B$2^2/4)^2+$B$2^2*H84^2)</f>
        <v/>
      </c>
      <c r="L84" s="32">
        <f>1/PI()*(I84-J84-K84)</f>
        <v/>
      </c>
      <c r="M84" s="32">
        <f>IF(H84=0,1,1-(1/(1+($B$2/2/H84)^1.38))^2.6)</f>
        <v/>
      </c>
      <c r="N84" s="33">
        <f>+$D$4*L84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1">
        <f>IF($D$2&lt;$B$2/2, PI()+ATAN(H85/($D$2-$B$2/2)),ATAN(H85/($D$2-$B$2/2)))</f>
        <v/>
      </c>
      <c r="J85" s="31">
        <f>ATAN(H85/($D$2+$B$2/2))</f>
        <v/>
      </c>
      <c r="K85" s="31">
        <f>$B$2*H85*($D$2^2-H85^2-$B$2^2/4)/(($D$2^2+H85^2-$B$2^2/4)^2+$B$2^2*H85^2)</f>
        <v/>
      </c>
      <c r="L85" s="32">
        <f>1/PI()*(I85-J85-K85)</f>
        <v/>
      </c>
      <c r="M85" s="32">
        <f>IF(H85=0,1,1-(1/(1+($B$2/2/H85)^1.38))^2.6)</f>
        <v/>
      </c>
      <c r="N85" s="33">
        <f>+$D$4*L85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1">
        <f>IF($D$2&lt;$B$2/2, PI()+ATAN(H86/($D$2-$B$2/2)),ATAN(H86/($D$2-$B$2/2)))</f>
        <v/>
      </c>
      <c r="J86" s="31">
        <f>ATAN(H86/($D$2+$B$2/2))</f>
        <v/>
      </c>
      <c r="K86" s="31">
        <f>$B$2*H86*($D$2^2-H86^2-$B$2^2/4)/(($D$2^2+H86^2-$B$2^2/4)^2+$B$2^2*H86^2)</f>
        <v/>
      </c>
      <c r="L86" s="32">
        <f>1/PI()*(I86-J86-K86)</f>
        <v/>
      </c>
      <c r="M86" s="32">
        <f>IF(H86=0,1,1-(1/(1+($B$2/2/H86)^1.38))^2.6)</f>
        <v/>
      </c>
      <c r="N86" s="33">
        <f>+$D$4*L86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1">
        <f>IF($D$2&lt;$B$2/2, PI()+ATAN(H87/($D$2-$B$2/2)),ATAN(H87/($D$2-$B$2/2)))</f>
        <v/>
      </c>
      <c r="J87" s="31">
        <f>ATAN(H87/($D$2+$B$2/2))</f>
        <v/>
      </c>
      <c r="K87" s="31">
        <f>$B$2*H87*($D$2^2-H87^2-$B$2^2/4)/(($D$2^2+H87^2-$B$2^2/4)^2+$B$2^2*H87^2)</f>
        <v/>
      </c>
      <c r="L87" s="32">
        <f>1/PI()*(I87-J87-K87)</f>
        <v/>
      </c>
      <c r="M87" s="32">
        <f>IF(H87=0,1,1-(1/(1+($B$2/2/H87)^1.38))^2.6)</f>
        <v/>
      </c>
      <c r="N87" s="33">
        <f>+$D$4*L87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1">
        <f>IF($D$2&lt;$B$2/2, PI()+ATAN(H88/($D$2-$B$2/2)),ATAN(H88/($D$2-$B$2/2)))</f>
        <v/>
      </c>
      <c r="J88" s="31">
        <f>ATAN(H88/($D$2+$B$2/2))</f>
        <v/>
      </c>
      <c r="K88" s="31">
        <f>$B$2*H88*($D$2^2-H88^2-$B$2^2/4)/(($D$2^2+H88^2-$B$2^2/4)^2+$B$2^2*H88^2)</f>
        <v/>
      </c>
      <c r="L88" s="32">
        <f>1/PI()*(I88-J88-K88)</f>
        <v/>
      </c>
      <c r="M88" s="32">
        <f>IF(H88=0,1,1-(1/(1+($B$2/2/H88)^1.38))^2.6)</f>
        <v/>
      </c>
      <c r="N88" s="33">
        <f>+$D$4*L88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1">
        <f>IF($D$2&lt;$B$2/2, PI()+ATAN(H89/($D$2-$B$2/2)),ATAN(H89/($D$2-$B$2/2)))</f>
        <v/>
      </c>
      <c r="J89" s="31">
        <f>ATAN(H89/($D$2+$B$2/2))</f>
        <v/>
      </c>
      <c r="K89" s="31">
        <f>$B$2*H89*($D$2^2-H89^2-$B$2^2/4)/(($D$2^2+H89^2-$B$2^2/4)^2+$B$2^2*H89^2)</f>
        <v/>
      </c>
      <c r="L89" s="32">
        <f>1/PI()*(I89-J89-K89)</f>
        <v/>
      </c>
      <c r="M89" s="32">
        <f>IF(H89=0,1,1-(1/(1+($B$2/2/H89)^1.38))^2.6)</f>
        <v/>
      </c>
      <c r="N89" s="33">
        <f>+$D$4*L89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1">
        <f>IF($D$2&lt;$B$2/2, PI()+ATAN(H90/($D$2-$B$2/2)),ATAN(H90/($D$2-$B$2/2)))</f>
        <v/>
      </c>
      <c r="J90" s="31">
        <f>ATAN(H90/($D$2+$B$2/2))</f>
        <v/>
      </c>
      <c r="K90" s="31">
        <f>$B$2*H90*($D$2^2-H90^2-$B$2^2/4)/(($D$2^2+H90^2-$B$2^2/4)^2+$B$2^2*H90^2)</f>
        <v/>
      </c>
      <c r="L90" s="32">
        <f>1/PI()*(I90-J90-K90)</f>
        <v/>
      </c>
      <c r="M90" s="32">
        <f>IF(H90=0,1,1-(1/(1+($B$2/2/H90)^1.38))^2.6)</f>
        <v/>
      </c>
      <c r="N90" s="33">
        <f>+$D$4*L90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1">
        <f>IF($D$2&lt;$B$2/2, PI()+ATAN(H91/($D$2-$B$2/2)),ATAN(H91/($D$2-$B$2/2)))</f>
        <v/>
      </c>
      <c r="J91" s="31">
        <f>ATAN(H91/($D$2+$B$2/2))</f>
        <v/>
      </c>
      <c r="K91" s="31">
        <f>$B$2*H91*($D$2^2-H91^2-$B$2^2/4)/(($D$2^2+H91^2-$B$2^2/4)^2+$B$2^2*H91^2)</f>
        <v/>
      </c>
      <c r="L91" s="32">
        <f>1/PI()*(I91-J91-K91)</f>
        <v/>
      </c>
      <c r="M91" s="32">
        <f>IF(H91=0,1,1-(1/(1+($B$2/2/H91)^1.38))^2.6)</f>
        <v/>
      </c>
      <c r="N91" s="33">
        <f>+$D$4*L91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1">
        <f>IF($D$2&lt;$B$2/2, PI()+ATAN(H92/($D$2-$B$2/2)),ATAN(H92/($D$2-$B$2/2)))</f>
        <v/>
      </c>
      <c r="J92" s="31">
        <f>ATAN(H92/($D$2+$B$2/2))</f>
        <v/>
      </c>
      <c r="K92" s="31">
        <f>$B$2*H92*($D$2^2-H92^2-$B$2^2/4)/(($D$2^2+H92^2-$B$2^2/4)^2+$B$2^2*H92^2)</f>
        <v/>
      </c>
      <c r="L92" s="32">
        <f>1/PI()*(I92-J92-K92)</f>
        <v/>
      </c>
      <c r="M92" s="32">
        <f>IF(H92=0,1,1-(1/(1+($B$2/2/H92)^1.38))^2.6)</f>
        <v/>
      </c>
      <c r="N92" s="33">
        <f>+$D$4*L92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1">
        <f>IF($D$2&lt;$B$2/2, PI()+ATAN(H93/($D$2-$B$2/2)),ATAN(H93/($D$2-$B$2/2)))</f>
        <v/>
      </c>
      <c r="J93" s="31">
        <f>ATAN(H93/($D$2+$B$2/2))</f>
        <v/>
      </c>
      <c r="K93" s="31">
        <f>$B$2*H93*($D$2^2-H93^2-$B$2^2/4)/(($D$2^2+H93^2-$B$2^2/4)^2+$B$2^2*H93^2)</f>
        <v/>
      </c>
      <c r="L93" s="32">
        <f>1/PI()*(I93-J93-K93)</f>
        <v/>
      </c>
      <c r="M93" s="32">
        <f>IF(H93=0,1,1-(1/(1+($B$2/2/H93)^1.38))^2.6)</f>
        <v/>
      </c>
      <c r="N93" s="33">
        <f>+$D$4*L93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1">
        <f>IF($D$2&lt;$B$2/2, PI()+ATAN(H94/($D$2-$B$2/2)),ATAN(H94/($D$2-$B$2/2)))</f>
        <v/>
      </c>
      <c r="J94" s="31">
        <f>ATAN(H94/($D$2+$B$2/2))</f>
        <v/>
      </c>
      <c r="K94" s="31">
        <f>$B$2*H94*($D$2^2-H94^2-$B$2^2/4)/(($D$2^2+H94^2-$B$2^2/4)^2+$B$2^2*H94^2)</f>
        <v/>
      </c>
      <c r="L94" s="32">
        <f>1/PI()*(I94-J94-K94)</f>
        <v/>
      </c>
      <c r="M94" s="32">
        <f>IF(H94=0,1,1-(1/(1+($B$2/2/H94)^1.38))^2.6)</f>
        <v/>
      </c>
      <c r="N94" s="33">
        <f>+$D$4*L94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1">
        <f>IF($D$2&lt;$B$2/2, PI()+ATAN(H95/($D$2-$B$2/2)),ATAN(H95/($D$2-$B$2/2)))</f>
        <v/>
      </c>
      <c r="J95" s="31">
        <f>ATAN(H95/($D$2+$B$2/2))</f>
        <v/>
      </c>
      <c r="K95" s="31">
        <f>$B$2*H95*($D$2^2-H95^2-$B$2^2/4)/(($D$2^2+H95^2-$B$2^2/4)^2+$B$2^2*H95^2)</f>
        <v/>
      </c>
      <c r="L95" s="32">
        <f>1/PI()*(I95-J95-K95)</f>
        <v/>
      </c>
      <c r="M95" s="32">
        <f>IF(H95=0,1,1-(1/(1+($B$2/2/H95)^1.38))^2.6)</f>
        <v/>
      </c>
      <c r="N95" s="33">
        <f>+$D$4*L95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1">
        <f>IF($D$2&lt;$B$2/2, PI()+ATAN(H96/($D$2-$B$2/2)),ATAN(H96/($D$2-$B$2/2)))</f>
        <v/>
      </c>
      <c r="J96" s="31">
        <f>ATAN(H96/($D$2+$B$2/2))</f>
        <v/>
      </c>
      <c r="K96" s="31">
        <f>$B$2*H96*($D$2^2-H96^2-$B$2^2/4)/(($D$2^2+H96^2-$B$2^2/4)^2+$B$2^2*H96^2)</f>
        <v/>
      </c>
      <c r="L96" s="32">
        <f>1/PI()*(I96-J96-K96)</f>
        <v/>
      </c>
      <c r="M96" s="32">
        <f>IF(H96=0,1,1-(1/(1+($B$2/2/H96)^1.38))^2.6)</f>
        <v/>
      </c>
      <c r="N96" s="33">
        <f>+$D$4*L96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1">
        <f>IF($D$2&lt;$B$2/2, PI()+ATAN(H97/($D$2-$B$2/2)),ATAN(H97/($D$2-$B$2/2)))</f>
        <v/>
      </c>
      <c r="J97" s="31">
        <f>ATAN(H97/($D$2+$B$2/2))</f>
        <v/>
      </c>
      <c r="K97" s="31">
        <f>$B$2*H97*($D$2^2-H97^2-$B$2^2/4)/(($D$2^2+H97^2-$B$2^2/4)^2+$B$2^2*H97^2)</f>
        <v/>
      </c>
      <c r="L97" s="32">
        <f>1/PI()*(I97-J97-K97)</f>
        <v/>
      </c>
      <c r="M97" s="32">
        <f>IF(H97=0,1,1-(1/(1+($B$2/2/H97)^1.38))^2.6)</f>
        <v/>
      </c>
      <c r="N97" s="33">
        <f>+$D$4*L97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1">
        <f>IF($D$2&lt;$B$2/2, PI()+ATAN(H98/($D$2-$B$2/2)),ATAN(H98/($D$2-$B$2/2)))</f>
        <v/>
      </c>
      <c r="J98" s="31">
        <f>ATAN(H98/($D$2+$B$2/2))</f>
        <v/>
      </c>
      <c r="K98" s="31">
        <f>$B$2*H98*($D$2^2-H98^2-$B$2^2/4)/(($D$2^2+H98^2-$B$2^2/4)^2+$B$2^2*H98^2)</f>
        <v/>
      </c>
      <c r="L98" s="32">
        <f>1/PI()*(I98-J98-K98)</f>
        <v/>
      </c>
      <c r="M98" s="32">
        <f>IF(H98=0,1,1-(1/(1+($B$2/2/H98)^1.38))^2.6)</f>
        <v/>
      </c>
      <c r="N98" s="33">
        <f>+$D$4*L98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1">
        <f>IF($D$2&lt;$B$2/2, PI()+ATAN(H99/($D$2-$B$2/2)),ATAN(H99/($D$2-$B$2/2)))</f>
        <v/>
      </c>
      <c r="J99" s="31">
        <f>ATAN(H99/($D$2+$B$2/2))</f>
        <v/>
      </c>
      <c r="K99" s="31">
        <f>$B$2*H99*($D$2^2-H99^2-$B$2^2/4)/(($D$2^2+H99^2-$B$2^2/4)^2+$B$2^2*H99^2)</f>
        <v/>
      </c>
      <c r="L99" s="32">
        <f>1/PI()*(I99-J99-K99)</f>
        <v/>
      </c>
      <c r="M99" s="32">
        <f>IF(H99=0,1,1-(1/(1+($B$2/2/H99)^1.38))^2.6)</f>
        <v/>
      </c>
      <c r="N99" s="33">
        <f>+$D$4*L99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1">
        <f>IF($D$2&lt;$B$2/2, PI()+ATAN(H100/($D$2-$B$2/2)),ATAN(H100/($D$2-$B$2/2)))</f>
        <v/>
      </c>
      <c r="J100" s="31">
        <f>ATAN(H100/($D$2+$B$2/2))</f>
        <v/>
      </c>
      <c r="K100" s="31">
        <f>$B$2*H100*($D$2^2-H100^2-$B$2^2/4)/(($D$2^2+H100^2-$B$2^2/4)^2+$B$2^2*H100^2)</f>
        <v/>
      </c>
      <c r="L100" s="32">
        <f>1/PI()*(I100-J100-K100)</f>
        <v/>
      </c>
      <c r="M100" s="32">
        <f>IF(H100=0,1,1-(1/(1+($B$2/2/H100)^1.38))^2.6)</f>
        <v/>
      </c>
      <c r="N100" s="33">
        <f>+$D$4*L100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1">
        <f>IF($D$2&lt;$B$2/2, PI()+ATAN(H101/($D$2-$B$2/2)),ATAN(H101/($D$2-$B$2/2)))</f>
        <v/>
      </c>
      <c r="J101" s="31">
        <f>ATAN(H101/($D$2+$B$2/2))</f>
        <v/>
      </c>
      <c r="K101" s="31">
        <f>$B$2*H101*($D$2^2-H101^2-$B$2^2/4)/(($D$2^2+H101^2-$B$2^2/4)^2+$B$2^2*H101^2)</f>
        <v/>
      </c>
      <c r="L101" s="32">
        <f>1/PI()*(I101-J101-K101)</f>
        <v/>
      </c>
      <c r="M101" s="32">
        <f>IF(H101=0,1,1-(1/(1+($B$2/2/H101)^1.38))^2.6)</f>
        <v/>
      </c>
      <c r="N101" s="33">
        <f>+$D$4*L101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1">
        <f>IF($D$2&lt;$B$2/2, PI()+ATAN(H102/($D$2-$B$2/2)),ATAN(H102/($D$2-$B$2/2)))</f>
        <v/>
      </c>
      <c r="J102" s="31">
        <f>ATAN(H102/($D$2+$B$2/2))</f>
        <v/>
      </c>
      <c r="K102" s="31">
        <f>$B$2*H102*($D$2^2-H102^2-$B$2^2/4)/(($D$2^2+H102^2-$B$2^2/4)^2+$B$2^2*H102^2)</f>
        <v/>
      </c>
      <c r="L102" s="32">
        <f>1/PI()*(I102-J102-K102)</f>
        <v/>
      </c>
      <c r="M102" s="32">
        <f>IF(H102=0,1,1-(1/(1+($B$2/2/H102)^1.38))^2.6)</f>
        <v/>
      </c>
      <c r="N102" s="33">
        <f>+$D$4*L102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1">
        <f>IF($D$2&lt;$B$2/2, PI()+ATAN(H103/($D$2-$B$2/2)),ATAN(H103/($D$2-$B$2/2)))</f>
        <v/>
      </c>
      <c r="J103" s="31">
        <f>ATAN(H103/($D$2+$B$2/2))</f>
        <v/>
      </c>
      <c r="K103" s="31">
        <f>$B$2*H103*($D$2^2-H103^2-$B$2^2/4)/(($D$2^2+H103^2-$B$2^2/4)^2+$B$2^2*H103^2)</f>
        <v/>
      </c>
      <c r="L103" s="32">
        <f>1/PI()*(I103-J103-K103)</f>
        <v/>
      </c>
      <c r="M103" s="32">
        <f>IF(H103=0,1,1-(1/(1+($B$2/2/H103)^1.38))^2.6)</f>
        <v/>
      </c>
      <c r="N103" s="33">
        <f>+$D$4*L103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1">
        <f>IF($D$2&lt;$B$2/2, PI()+ATAN(H104/($D$2-$B$2/2)),ATAN(H104/($D$2-$B$2/2)))</f>
        <v/>
      </c>
      <c r="J104" s="31">
        <f>ATAN(H104/($D$2+$B$2/2))</f>
        <v/>
      </c>
      <c r="K104" s="31">
        <f>$B$2*H104*($D$2^2-H104^2-$B$2^2/4)/(($D$2^2+H104^2-$B$2^2/4)^2+$B$2^2*H104^2)</f>
        <v/>
      </c>
      <c r="L104" s="32">
        <f>1/PI()*(I104-J104-K104)</f>
        <v/>
      </c>
      <c r="M104" s="32">
        <f>IF(H104=0,1,1-(1/(1+($B$2/2/H104)^1.38))^2.6)</f>
        <v/>
      </c>
      <c r="N104" s="33">
        <f>+$D$4*L104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1">
        <f>IF($D$2&lt;$B$2/2, PI()+ATAN(H105/($D$2-$B$2/2)),ATAN(H105/($D$2-$B$2/2)))</f>
        <v/>
      </c>
      <c r="J105" s="31">
        <f>ATAN(H105/($D$2+$B$2/2))</f>
        <v/>
      </c>
      <c r="K105" s="31">
        <f>$B$2*H105*($D$2^2-H105^2-$B$2^2/4)/(($D$2^2+H105^2-$B$2^2/4)^2+$B$2^2*H105^2)</f>
        <v/>
      </c>
      <c r="L105" s="32">
        <f>1/PI()*(I105-J105-K105)</f>
        <v/>
      </c>
      <c r="M105" s="32">
        <f>IF(H105=0,1,1-(1/(1+($B$2/2/H105)^1.38))^2.6)</f>
        <v/>
      </c>
      <c r="N105" s="33">
        <f>+$D$4*L105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1">
        <f>IF($D$2&lt;$B$2/2, PI()+ATAN(H106/($D$2-$B$2/2)),ATAN(H106/($D$2-$B$2/2)))</f>
        <v/>
      </c>
      <c r="J106" s="31">
        <f>ATAN(H106/($D$2+$B$2/2))</f>
        <v/>
      </c>
      <c r="K106" s="31">
        <f>$B$2*H106*($D$2^2-H106^2-$B$2^2/4)/(($D$2^2+H106^2-$B$2^2/4)^2+$B$2^2*H106^2)</f>
        <v/>
      </c>
      <c r="L106" s="32">
        <f>1/PI()*(I106-J106-K106)</f>
        <v/>
      </c>
      <c r="M106" s="32">
        <f>IF(H106=0,1,1-(1/(1+($B$2/2/H106)^1.38))^2.6)</f>
        <v/>
      </c>
      <c r="N106" s="33">
        <f>+$D$4*L106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1">
        <f>IF($D$2&lt;$B$2/2, PI()+ATAN(H107/($D$2-$B$2/2)),ATAN(H107/($D$2-$B$2/2)))</f>
        <v/>
      </c>
      <c r="J107" s="31">
        <f>ATAN(H107/($D$2+$B$2/2))</f>
        <v/>
      </c>
      <c r="K107" s="31">
        <f>$B$2*H107*($D$2^2-H107^2-$B$2^2/4)/(($D$2^2+H107^2-$B$2^2/4)^2+$B$2^2*H107^2)</f>
        <v/>
      </c>
      <c r="L107" s="32">
        <f>1/PI()*(I107-J107-K107)</f>
        <v/>
      </c>
      <c r="M107" s="32">
        <f>IF(H107=0,1,1-(1/(1+($B$2/2/H107)^1.38))^2.6)</f>
        <v/>
      </c>
      <c r="N107" s="33">
        <f>+$D$4*L107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1">
        <f>IF($D$2&lt;$B$2/2, PI()+ATAN(H108/($D$2-$B$2/2)),ATAN(H108/($D$2-$B$2/2)))</f>
        <v/>
      </c>
      <c r="J108" s="31">
        <f>ATAN(H108/($D$2+$B$2/2))</f>
        <v/>
      </c>
      <c r="K108" s="31">
        <f>$B$2*H108*($D$2^2-H108^2-$B$2^2/4)/(($D$2^2+H108^2-$B$2^2/4)^2+$B$2^2*H108^2)</f>
        <v/>
      </c>
      <c r="L108" s="32">
        <f>1/PI()*(I108-J108-K108)</f>
        <v/>
      </c>
      <c r="M108" s="32">
        <f>IF(H108=0,1,1-(1/(1+($B$2/2/H108)^1.38))^2.6)</f>
        <v/>
      </c>
      <c r="N108" s="33">
        <f>+$D$4*L108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1">
        <f>IF($D$2&lt;$B$2/2, PI()+ATAN(H109/($D$2-$B$2/2)),ATAN(H109/($D$2-$B$2/2)))</f>
        <v/>
      </c>
      <c r="J109" s="31">
        <f>ATAN(H109/($D$2+$B$2/2))</f>
        <v/>
      </c>
      <c r="K109" s="31">
        <f>$B$2*H109*($D$2^2-H109^2-$B$2^2/4)/(($D$2^2+H109^2-$B$2^2/4)^2+$B$2^2*H109^2)</f>
        <v/>
      </c>
      <c r="L109" s="32">
        <f>1/PI()*(I109-J109-K109)</f>
        <v/>
      </c>
      <c r="M109" s="32">
        <f>IF(H109=0,1,1-(1/(1+($B$2/2/H109)^1.38))^2.6)</f>
        <v/>
      </c>
      <c r="N109" s="33">
        <f>+$D$4*L109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1">
        <f>IF($D$2&lt;$B$2/2, PI()+ATAN(H110/($D$2-$B$2/2)),ATAN(H110/($D$2-$B$2/2)))</f>
        <v/>
      </c>
      <c r="J110" s="31">
        <f>ATAN(H110/($D$2+$B$2/2))</f>
        <v/>
      </c>
      <c r="K110" s="31">
        <f>$B$2*H110*($D$2^2-H110^2-$B$2^2/4)/(($D$2^2+H110^2-$B$2^2/4)^2+$B$2^2*H110^2)</f>
        <v/>
      </c>
      <c r="L110" s="32">
        <f>1/PI()*(I110-J110-K110)</f>
        <v/>
      </c>
      <c r="M110" s="32">
        <f>IF(H110=0,1,1-(1/(1+($B$2/2/H110)^1.38))^2.6)</f>
        <v/>
      </c>
      <c r="N110" s="33">
        <f>+$D$4*L110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1">
        <f>IF($D$2&lt;$B$2/2, PI()+ATAN(H111/($D$2-$B$2/2)),ATAN(H111/($D$2-$B$2/2)))</f>
        <v/>
      </c>
      <c r="J111" s="31">
        <f>ATAN(H111/($D$2+$B$2/2))</f>
        <v/>
      </c>
      <c r="K111" s="31">
        <f>$B$2*H111*($D$2^2-H111^2-$B$2^2/4)/(($D$2^2+H111^2-$B$2^2/4)^2+$B$2^2*H111^2)</f>
        <v/>
      </c>
      <c r="L111" s="32">
        <f>1/PI()*(I111-J111-K111)</f>
        <v/>
      </c>
      <c r="M111" s="32">
        <f>IF(H111=0,1,1-(1/(1+($B$2/2/H111)^1.38))^2.6)</f>
        <v/>
      </c>
      <c r="N111" s="33">
        <f>+$D$4*L111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1">
        <f>IF($D$2&lt;$B$2/2, PI()+ATAN(H112/($D$2-$B$2/2)),ATAN(H112/($D$2-$B$2/2)))</f>
        <v/>
      </c>
      <c r="J112" s="31">
        <f>ATAN(H112/($D$2+$B$2/2))</f>
        <v/>
      </c>
      <c r="K112" s="31">
        <f>$B$2*H112*($D$2^2-H112^2-$B$2^2/4)/(($D$2^2+H112^2-$B$2^2/4)^2+$B$2^2*H112^2)</f>
        <v/>
      </c>
      <c r="L112" s="32">
        <f>1/PI()*(I112-J112-K112)</f>
        <v/>
      </c>
      <c r="M112" s="32">
        <f>IF(H112=0,1,1-(1/(1+($B$2/2/H112)^1.38))^2.6)</f>
        <v/>
      </c>
      <c r="N112" s="33">
        <f>+$D$4*L112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1">
        <f>IF($D$2&lt;$B$2/2, PI()+ATAN(H113/($D$2-$B$2/2)),ATAN(H113/($D$2-$B$2/2)))</f>
        <v/>
      </c>
      <c r="J113" s="31">
        <f>ATAN(H113/($D$2+$B$2/2))</f>
        <v/>
      </c>
      <c r="K113" s="31">
        <f>$B$2*H113*($D$2^2-H113^2-$B$2^2/4)/(($D$2^2+H113^2-$B$2^2/4)^2+$B$2^2*H113^2)</f>
        <v/>
      </c>
      <c r="L113" s="32">
        <f>1/PI()*(I113-J113-K113)</f>
        <v/>
      </c>
      <c r="M113" s="32">
        <f>IF(H113=0,1,1-(1/(1+($B$2/2/H113)^1.38))^2.6)</f>
        <v/>
      </c>
      <c r="N113" s="33">
        <f>+$D$4*L113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1">
        <f>IF($D$2&lt;$B$2/2, PI()+ATAN(H114/($D$2-$B$2/2)),ATAN(H114/($D$2-$B$2/2)))</f>
        <v/>
      </c>
      <c r="J114" s="31">
        <f>ATAN(H114/($D$2+$B$2/2))</f>
        <v/>
      </c>
      <c r="K114" s="31">
        <f>$B$2*H114*($D$2^2-H114^2-$B$2^2/4)/(($D$2^2+H114^2-$B$2^2/4)^2+$B$2^2*H114^2)</f>
        <v/>
      </c>
      <c r="L114" s="32">
        <f>1/PI()*(I114-J114-K114)</f>
        <v/>
      </c>
      <c r="M114" s="32">
        <f>IF(H114=0,1,1-(1/(1+($B$2/2/H114)^1.38))^2.6)</f>
        <v/>
      </c>
      <c r="N114" s="33">
        <f>+$D$4*L114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1">
        <f>IF($D$2&lt;$B$2/2, PI()+ATAN(H115/($D$2-$B$2/2)),ATAN(H115/($D$2-$B$2/2)))</f>
        <v/>
      </c>
      <c r="J115" s="31">
        <f>ATAN(H115/($D$2+$B$2/2))</f>
        <v/>
      </c>
      <c r="K115" s="31">
        <f>$B$2*H115*($D$2^2-H115^2-$B$2^2/4)/(($D$2^2+H115^2-$B$2^2/4)^2+$B$2^2*H115^2)</f>
        <v/>
      </c>
      <c r="L115" s="32">
        <f>1/PI()*(I115-J115-K115)</f>
        <v/>
      </c>
      <c r="M115" s="32">
        <f>IF(H115=0,1,1-(1/(1+($B$2/2/H115)^1.38))^2.6)</f>
        <v/>
      </c>
      <c r="N115" s="33">
        <f>+$D$4*L115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1">
        <f>IF($D$2&lt;$B$2/2, PI()+ATAN(H116/($D$2-$B$2/2)),ATAN(H116/($D$2-$B$2/2)))</f>
        <v/>
      </c>
      <c r="J116" s="31">
        <f>ATAN(H116/($D$2+$B$2/2))</f>
        <v/>
      </c>
      <c r="K116" s="31">
        <f>$B$2*H116*($D$2^2-H116^2-$B$2^2/4)/(($D$2^2+H116^2-$B$2^2/4)^2+$B$2^2*H116^2)</f>
        <v/>
      </c>
      <c r="L116" s="32">
        <f>1/PI()*(I116-J116-K116)</f>
        <v/>
      </c>
      <c r="M116" s="32">
        <f>IF(H116=0,1,1-(1/(1+($B$2/2/H116)^1.38))^2.6)</f>
        <v/>
      </c>
      <c r="N116" s="33">
        <f>+$D$4*L116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1">
        <f>IF($D$2&lt;$B$2/2, PI()+ATAN(H117/($D$2-$B$2/2)),ATAN(H117/($D$2-$B$2/2)))</f>
        <v/>
      </c>
      <c r="J117" s="31">
        <f>ATAN(H117/($D$2+$B$2/2))</f>
        <v/>
      </c>
      <c r="K117" s="31">
        <f>$B$2*H117*($D$2^2-H117^2-$B$2^2/4)/(($D$2^2+H117^2-$B$2^2/4)^2+$B$2^2*H117^2)</f>
        <v/>
      </c>
      <c r="L117" s="32">
        <f>1/PI()*(I117-J117-K117)</f>
        <v/>
      </c>
      <c r="M117" s="32">
        <f>IF(H117=0,1,1-(1/(1+($B$2/2/H117)^1.38))^2.6)</f>
        <v/>
      </c>
      <c r="N117" s="33">
        <f>+$D$4*L117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1">
        <f>IF($D$2&lt;$B$2/2, PI()+ATAN(H118/($D$2-$B$2/2)),ATAN(H118/($D$2-$B$2/2)))</f>
        <v/>
      </c>
      <c r="J118" s="31">
        <f>ATAN(H118/($D$2+$B$2/2))</f>
        <v/>
      </c>
      <c r="K118" s="31">
        <f>$B$2*H118*($D$2^2-H118^2-$B$2^2/4)/(($D$2^2+H118^2-$B$2^2/4)^2+$B$2^2*H118^2)</f>
        <v/>
      </c>
      <c r="L118" s="32">
        <f>1/PI()*(I118-J118-K118)</f>
        <v/>
      </c>
      <c r="M118" s="32">
        <f>IF(H118=0,1,1-(1/(1+($B$2/2/H118)^1.38))^2.6)</f>
        <v/>
      </c>
      <c r="N118" s="33">
        <f>+$D$4*L118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1">
        <f>IF($D$2&lt;$B$2/2, PI()+ATAN(H119/($D$2-$B$2/2)),ATAN(H119/($D$2-$B$2/2)))</f>
        <v/>
      </c>
      <c r="J119" s="31">
        <f>ATAN(H119/($D$2+$B$2/2))</f>
        <v/>
      </c>
      <c r="K119" s="31">
        <f>$B$2*H119*($D$2^2-H119^2-$B$2^2/4)/(($D$2^2+H119^2-$B$2^2/4)^2+$B$2^2*H119^2)</f>
        <v/>
      </c>
      <c r="L119" s="32">
        <f>1/PI()*(I119-J119-K119)</f>
        <v/>
      </c>
      <c r="M119" s="32">
        <f>IF(H119=0,1,1-(1/(1+($B$2/2/H119)^1.38))^2.6)</f>
        <v/>
      </c>
      <c r="N119" s="33">
        <f>+$D$4*L119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1">
        <f>IF($D$2&lt;$B$2/2, PI()+ATAN(H120/($D$2-$B$2/2)),ATAN(H120/($D$2-$B$2/2)))</f>
        <v/>
      </c>
      <c r="J120" s="31">
        <f>ATAN(H120/($D$2+$B$2/2))</f>
        <v/>
      </c>
      <c r="K120" s="31">
        <f>$B$2*H120*($D$2^2-H120^2-$B$2^2/4)/(($D$2^2+H120^2-$B$2^2/4)^2+$B$2^2*H120^2)</f>
        <v/>
      </c>
      <c r="L120" s="32">
        <f>1/PI()*(I120-J120-K120)</f>
        <v/>
      </c>
      <c r="M120" s="32">
        <f>IF(H120=0,1,1-(1/(1+($B$2/2/H120)^1.38))^2.6)</f>
        <v/>
      </c>
      <c r="N120" s="33">
        <f>+$D$4*L120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1">
        <f>IF($D$2&lt;$B$2/2, PI()+ATAN(H121/($D$2-$B$2/2)),ATAN(H121/($D$2-$B$2/2)))</f>
        <v/>
      </c>
      <c r="J121" s="31">
        <f>ATAN(H121/($D$2+$B$2/2))</f>
        <v/>
      </c>
      <c r="K121" s="31">
        <f>$B$2*H121*($D$2^2-H121^2-$B$2^2/4)/(($D$2^2+H121^2-$B$2^2/4)^2+$B$2^2*H121^2)</f>
        <v/>
      </c>
      <c r="L121" s="32">
        <f>1/PI()*(I121-J121-K121)</f>
        <v/>
      </c>
      <c r="M121" s="32">
        <f>IF(H121=0,1,1-(1/(1+($B$2/2/H121)^1.38))^2.6)</f>
        <v/>
      </c>
      <c r="N121" s="33">
        <f>+$D$4*L121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1">
        <f>IF($D$2&lt;$B$2/2, PI()+ATAN(H122/($D$2-$B$2/2)),ATAN(H122/($D$2-$B$2/2)))</f>
        <v/>
      </c>
      <c r="J122" s="31">
        <f>ATAN(H122/($D$2+$B$2/2))</f>
        <v/>
      </c>
      <c r="K122" s="31">
        <f>$B$2*H122*($D$2^2-H122^2-$B$2^2/4)/(($D$2^2+H122^2-$B$2^2/4)^2+$B$2^2*H122^2)</f>
        <v/>
      </c>
      <c r="L122" s="32">
        <f>1/PI()*(I122-J122-K122)</f>
        <v/>
      </c>
      <c r="M122" s="32">
        <f>IF(H122=0,1,1-(1/(1+($B$2/2/H122)^1.38))^2.6)</f>
        <v/>
      </c>
      <c r="N122" s="33">
        <f>+$D$4*L122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1">
        <f>IF($D$2&lt;$B$2/2, PI()+ATAN(H123/($D$2-$B$2/2)),ATAN(H123/($D$2-$B$2/2)))</f>
        <v/>
      </c>
      <c r="J123" s="31">
        <f>ATAN(H123/($D$2+$B$2/2))</f>
        <v/>
      </c>
      <c r="K123" s="31">
        <f>$B$2*H123*($D$2^2-H123^2-$B$2^2/4)/(($D$2^2+H123^2-$B$2^2/4)^2+$B$2^2*H123^2)</f>
        <v/>
      </c>
      <c r="L123" s="32">
        <f>1/PI()*(I123-J123-K123)</f>
        <v/>
      </c>
      <c r="M123" s="32">
        <f>IF(H123=0,1,1-(1/(1+($B$2/2/H123)^1.38))^2.6)</f>
        <v/>
      </c>
      <c r="N123" s="33">
        <f>+$D$4*L123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1">
        <f>IF($D$2&lt;$B$2/2, PI()+ATAN(H124/($D$2-$B$2/2)),ATAN(H124/($D$2-$B$2/2)))</f>
        <v/>
      </c>
      <c r="J124" s="31">
        <f>ATAN(H124/($D$2+$B$2/2))</f>
        <v/>
      </c>
      <c r="K124" s="31">
        <f>$B$2*H124*($D$2^2-H124^2-$B$2^2/4)/(($D$2^2+H124^2-$B$2^2/4)^2+$B$2^2*H124^2)</f>
        <v/>
      </c>
      <c r="L124" s="32">
        <f>1/PI()*(I124-J124-K124)</f>
        <v/>
      </c>
      <c r="M124" s="32">
        <f>IF(H124=0,1,1-(1/(1+($B$2/2/H124)^1.38))^2.6)</f>
        <v/>
      </c>
      <c r="N124" s="33">
        <f>+$D$4*L124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1">
        <f>IF($D$2&lt;$B$2/2, PI()+ATAN(H125/($D$2-$B$2/2)),ATAN(H125/($D$2-$B$2/2)))</f>
        <v/>
      </c>
      <c r="J125" s="31">
        <f>ATAN(H125/($D$2+$B$2/2))</f>
        <v/>
      </c>
      <c r="K125" s="31">
        <f>$B$2*H125*($D$2^2-H125^2-$B$2^2/4)/(($D$2^2+H125^2-$B$2^2/4)^2+$B$2^2*H125^2)</f>
        <v/>
      </c>
      <c r="L125" s="32">
        <f>1/PI()*(I125-J125-K125)</f>
        <v/>
      </c>
      <c r="M125" s="32">
        <f>IF(H125=0,1,1-(1/(1+($B$2/2/H125)^1.38))^2.6)</f>
        <v/>
      </c>
      <c r="N125" s="33">
        <f>+$D$4*L125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1">
        <f>IF($D$2&lt;$B$2/2, PI()+ATAN(H126/($D$2-$B$2/2)),ATAN(H126/($D$2-$B$2/2)))</f>
        <v/>
      </c>
      <c r="J126" s="31">
        <f>ATAN(H126/($D$2+$B$2/2))</f>
        <v/>
      </c>
      <c r="K126" s="31">
        <f>$B$2*H126*($D$2^2-H126^2-$B$2^2/4)/(($D$2^2+H126^2-$B$2^2/4)^2+$B$2^2*H126^2)</f>
        <v/>
      </c>
      <c r="L126" s="32">
        <f>1/PI()*(I126-J126-K126)</f>
        <v/>
      </c>
      <c r="M126" s="32">
        <f>IF(H126=0,1,1-(1/(1+($B$2/2/H126)^1.38))^2.6)</f>
        <v/>
      </c>
      <c r="N126" s="33">
        <f>+$D$4*L126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1">
        <f>IF($D$2&lt;$B$2/2, PI()+ATAN(H127/($D$2-$B$2/2)),ATAN(H127/($D$2-$B$2/2)))</f>
        <v/>
      </c>
      <c r="J127" s="31">
        <f>ATAN(H127/($D$2+$B$2/2))</f>
        <v/>
      </c>
      <c r="K127" s="31">
        <f>$B$2*H127*($D$2^2-H127^2-$B$2^2/4)/(($D$2^2+H127^2-$B$2^2/4)^2+$B$2^2*H127^2)</f>
        <v/>
      </c>
      <c r="L127" s="32">
        <f>1/PI()*(I127-J127-K127)</f>
        <v/>
      </c>
      <c r="M127" s="32">
        <f>IF(H127=0,1,1-(1/(1+($B$2/2/H127)^1.38))^2.6)</f>
        <v/>
      </c>
      <c r="N127" s="33">
        <f>+$D$4*L127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1">
        <f>IF($D$2&lt;$B$2/2, PI()+ATAN(H128/($D$2-$B$2/2)),ATAN(H128/($D$2-$B$2/2)))</f>
        <v/>
      </c>
      <c r="J128" s="31">
        <f>ATAN(H128/($D$2+$B$2/2))</f>
        <v/>
      </c>
      <c r="K128" s="31">
        <f>$B$2*H128*($D$2^2-H128^2-$B$2^2/4)/(($D$2^2+H128^2-$B$2^2/4)^2+$B$2^2*H128^2)</f>
        <v/>
      </c>
      <c r="L128" s="32">
        <f>1/PI()*(I128-J128-K128)</f>
        <v/>
      </c>
      <c r="M128" s="32">
        <f>IF(H128=0,1,1-(1/(1+($B$2/2/H128)^1.38))^2.6)</f>
        <v/>
      </c>
      <c r="N128" s="33">
        <f>+$D$4*L128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1">
        <f>IF($D$2&lt;$B$2/2, PI()+ATAN(H129/($D$2-$B$2/2)),ATAN(H129/($D$2-$B$2/2)))</f>
        <v/>
      </c>
      <c r="J129" s="31">
        <f>ATAN(H129/($D$2+$B$2/2))</f>
        <v/>
      </c>
      <c r="K129" s="31">
        <f>$B$2*H129*($D$2^2-H129^2-$B$2^2/4)/(($D$2^2+H129^2-$B$2^2/4)^2+$B$2^2*H129^2)</f>
        <v/>
      </c>
      <c r="L129" s="32">
        <f>1/PI()*(I129-J129-K129)</f>
        <v/>
      </c>
      <c r="M129" s="32">
        <f>IF(H129=0,1,1-(1/(1+($B$2/2/H129)^1.38))^2.6)</f>
        <v/>
      </c>
      <c r="N129" s="33">
        <f>+$D$4*L129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1">
        <f>IF($D$2&lt;$B$2/2, PI()+ATAN(H130/($D$2-$B$2/2)),ATAN(H130/($D$2-$B$2/2)))</f>
        <v/>
      </c>
      <c r="J130" s="31">
        <f>ATAN(H130/($D$2+$B$2/2))</f>
        <v/>
      </c>
      <c r="K130" s="31">
        <f>$B$2*H130*($D$2^2-H130^2-$B$2^2/4)/(($D$2^2+H130^2-$B$2^2/4)^2+$B$2^2*H130^2)</f>
        <v/>
      </c>
      <c r="L130" s="32">
        <f>1/PI()*(I130-J130-K130)</f>
        <v/>
      </c>
      <c r="M130" s="32">
        <f>IF(H130=0,1,1-(1/(1+($B$2/2/H130)^1.38))^2.6)</f>
        <v/>
      </c>
      <c r="N130" s="33">
        <f>+$D$4*L130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1">
        <f>IF($D$2&lt;$B$2/2, PI()+ATAN(H131/($D$2-$B$2/2)),ATAN(H131/($D$2-$B$2/2)))</f>
        <v/>
      </c>
      <c r="J131" s="31">
        <f>ATAN(H131/($D$2+$B$2/2))</f>
        <v/>
      </c>
      <c r="K131" s="31">
        <f>$B$2*H131*($D$2^2-H131^2-$B$2^2/4)/(($D$2^2+H131^2-$B$2^2/4)^2+$B$2^2*H131^2)</f>
        <v/>
      </c>
      <c r="L131" s="32">
        <f>1/PI()*(I131-J131-K131)</f>
        <v/>
      </c>
      <c r="M131" s="32">
        <f>IF(H131=0,1,1-(1/(1+($B$2/2/H131)^1.38))^2.6)</f>
        <v/>
      </c>
      <c r="N131" s="33">
        <f>+$D$4*L131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1">
        <f>IF($D$2&lt;$B$2/2, PI()+ATAN(H132/($D$2-$B$2/2)),ATAN(H132/($D$2-$B$2/2)))</f>
        <v/>
      </c>
      <c r="J132" s="31">
        <f>ATAN(H132/($D$2+$B$2/2))</f>
        <v/>
      </c>
      <c r="K132" s="31">
        <f>$B$2*H132*($D$2^2-H132^2-$B$2^2/4)/(($D$2^2+H132^2-$B$2^2/4)^2+$B$2^2*H132^2)</f>
        <v/>
      </c>
      <c r="L132" s="32">
        <f>1/PI()*(I132-J132-K132)</f>
        <v/>
      </c>
      <c r="M132" s="32">
        <f>IF(H132=0,1,1-(1/(1+($B$2/2/H132)^1.38))^2.6)</f>
        <v/>
      </c>
      <c r="N132" s="33">
        <f>+$D$4*L132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1">
        <f>IF($D$2&lt;$B$2/2, PI()+ATAN(H133/($D$2-$B$2/2)),ATAN(H133/($D$2-$B$2/2)))</f>
        <v/>
      </c>
      <c r="J133" s="31">
        <f>ATAN(H133/($D$2+$B$2/2))</f>
        <v/>
      </c>
      <c r="K133" s="31">
        <f>$B$2*H133*($D$2^2-H133^2-$B$2^2/4)/(($D$2^2+H133^2-$B$2^2/4)^2+$B$2^2*H133^2)</f>
        <v/>
      </c>
      <c r="L133" s="32">
        <f>1/PI()*(I133-J133-K133)</f>
        <v/>
      </c>
      <c r="M133" s="32">
        <f>IF(H133=0,1,1-(1/(1+($B$2/2/H133)^1.38))^2.6)</f>
        <v/>
      </c>
      <c r="N133" s="33">
        <f>+$D$4*L133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1">
        <f>IF($D$2&lt;$B$2/2, PI()+ATAN(H134/($D$2-$B$2/2)),ATAN(H134/($D$2-$B$2/2)))</f>
        <v/>
      </c>
      <c r="J134" s="31">
        <f>ATAN(H134/($D$2+$B$2/2))</f>
        <v/>
      </c>
      <c r="K134" s="31">
        <f>$B$2*H134*($D$2^2-H134^2-$B$2^2/4)/(($D$2^2+H134^2-$B$2^2/4)^2+$B$2^2*H134^2)</f>
        <v/>
      </c>
      <c r="L134" s="32">
        <f>1/PI()*(I134-J134-K134)</f>
        <v/>
      </c>
      <c r="M134" s="32">
        <f>IF(H134=0,1,1-(1/(1+($B$2/2/H134)^1.38))^2.6)</f>
        <v/>
      </c>
      <c r="N134" s="33">
        <f>+$D$4*L134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1">
        <f>IF($D$2&lt;$B$2/2, PI()+ATAN(H135/($D$2-$B$2/2)),ATAN(H135/($D$2-$B$2/2)))</f>
        <v/>
      </c>
      <c r="J135" s="31">
        <f>ATAN(H135/($D$2+$B$2/2))</f>
        <v/>
      </c>
      <c r="K135" s="31">
        <f>$B$2*H135*($D$2^2-H135^2-$B$2^2/4)/(($D$2^2+H135^2-$B$2^2/4)^2+$B$2^2*H135^2)</f>
        <v/>
      </c>
      <c r="L135" s="32">
        <f>1/PI()*(I135-J135-K135)</f>
        <v/>
      </c>
      <c r="M135" s="32">
        <f>IF(H135=0,1,1-(1/(1+($B$2/2/H135)^1.38))^2.6)</f>
        <v/>
      </c>
      <c r="N135" s="33">
        <f>+$D$4*L135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1">
        <f>IF($D$2&lt;$B$2/2, PI()+ATAN(H136/($D$2-$B$2/2)),ATAN(H136/($D$2-$B$2/2)))</f>
        <v/>
      </c>
      <c r="J136" s="31">
        <f>ATAN(H136/($D$2+$B$2/2))</f>
        <v/>
      </c>
      <c r="K136" s="31">
        <f>$B$2*H136*($D$2^2-H136^2-$B$2^2/4)/(($D$2^2+H136^2-$B$2^2/4)^2+$B$2^2*H136^2)</f>
        <v/>
      </c>
      <c r="L136" s="32">
        <f>1/PI()*(I136-J136-K136)</f>
        <v/>
      </c>
      <c r="M136" s="32">
        <f>IF(H136=0,1,1-(1/(1+($B$2/2/H136)^1.38))^2.6)</f>
        <v/>
      </c>
      <c r="N136" s="33">
        <f>+$D$4*L136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1">
        <f>IF($D$2&lt;$B$2/2, PI()+ATAN(H137/($D$2-$B$2/2)),ATAN(H137/($D$2-$B$2/2)))</f>
        <v/>
      </c>
      <c r="J137" s="31">
        <f>ATAN(H137/($D$2+$B$2/2))</f>
        <v/>
      </c>
      <c r="K137" s="31">
        <f>$B$2*H137*($D$2^2-H137^2-$B$2^2/4)/(($D$2^2+H137^2-$B$2^2/4)^2+$B$2^2*H137^2)</f>
        <v/>
      </c>
      <c r="L137" s="32">
        <f>1/PI()*(I137-J137-K137)</f>
        <v/>
      </c>
      <c r="M137" s="32">
        <f>IF(H137=0,1,1-(1/(1+($B$2/2/H137)^1.38))^2.6)</f>
        <v/>
      </c>
      <c r="N137" s="33">
        <f>+$D$4*L137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1">
        <f>IF($D$2&lt;$B$2/2, PI()+ATAN(H138/($D$2-$B$2/2)),ATAN(H138/($D$2-$B$2/2)))</f>
        <v/>
      </c>
      <c r="J138" s="31">
        <f>ATAN(H138/($D$2+$B$2/2))</f>
        <v/>
      </c>
      <c r="K138" s="31">
        <f>$B$2*H138*($D$2^2-H138^2-$B$2^2/4)/(($D$2^2+H138^2-$B$2^2/4)^2+$B$2^2*H138^2)</f>
        <v/>
      </c>
      <c r="L138" s="32">
        <f>1/PI()*(I138-J138-K138)</f>
        <v/>
      </c>
      <c r="M138" s="32">
        <f>IF(H138=0,1,1-(1/(1+($B$2/2/H138)^1.38))^2.6)</f>
        <v/>
      </c>
      <c r="N138" s="33">
        <f>+$D$4*L138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1">
        <f>IF($D$2&lt;$B$2/2, PI()+ATAN(H139/($D$2-$B$2/2)),ATAN(H139/($D$2-$B$2/2)))</f>
        <v/>
      </c>
      <c r="J139" s="31">
        <f>ATAN(H139/($D$2+$B$2/2))</f>
        <v/>
      </c>
      <c r="K139" s="31">
        <f>$B$2*H139*($D$2^2-H139^2-$B$2^2/4)/(($D$2^2+H139^2-$B$2^2/4)^2+$B$2^2*H139^2)</f>
        <v/>
      </c>
      <c r="L139" s="32">
        <f>1/PI()*(I139-J139-K139)</f>
        <v/>
      </c>
      <c r="M139" s="32">
        <f>IF(H139=0,1,1-(1/(1+($B$2/2/H139)^1.38))^2.6)</f>
        <v/>
      </c>
      <c r="N139" s="33">
        <f>+$D$4*L139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1">
        <f>IF($D$2&lt;$B$2/2, PI()+ATAN(H140/($D$2-$B$2/2)),ATAN(H140/($D$2-$B$2/2)))</f>
        <v/>
      </c>
      <c r="J140" s="31">
        <f>ATAN(H140/($D$2+$B$2/2))</f>
        <v/>
      </c>
      <c r="K140" s="31">
        <f>$B$2*H140*($D$2^2-H140^2-$B$2^2/4)/(($D$2^2+H140^2-$B$2^2/4)^2+$B$2^2*H140^2)</f>
        <v/>
      </c>
      <c r="L140" s="32">
        <f>1/PI()*(I140-J140-K140)</f>
        <v/>
      </c>
      <c r="M140" s="32">
        <f>IF(H140=0,1,1-(1/(1+($B$2/2/H140)^1.38))^2.6)</f>
        <v/>
      </c>
      <c r="N140" s="33">
        <f>+$D$4*L140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1">
        <f>IF($D$2&lt;$B$2/2, PI()+ATAN(H141/($D$2-$B$2/2)),ATAN(H141/($D$2-$B$2/2)))</f>
        <v/>
      </c>
      <c r="J141" s="31">
        <f>ATAN(H141/($D$2+$B$2/2))</f>
        <v/>
      </c>
      <c r="K141" s="31">
        <f>$B$2*H141*($D$2^2-H141^2-$B$2^2/4)/(($D$2^2+H141^2-$B$2^2/4)^2+$B$2^2*H141^2)</f>
        <v/>
      </c>
      <c r="L141" s="32">
        <f>1/PI()*(I141-J141-K141)</f>
        <v/>
      </c>
      <c r="M141" s="32">
        <f>IF(H141=0,1,1-(1/(1+($B$2/2/H141)^1.38))^2.6)</f>
        <v/>
      </c>
      <c r="N141" s="33">
        <f>+$D$4*L141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1">
        <f>IF($D$2&lt;$B$2/2, PI()+ATAN(H142/($D$2-$B$2/2)),ATAN(H142/($D$2-$B$2/2)))</f>
        <v/>
      </c>
      <c r="J142" s="31">
        <f>ATAN(H142/($D$2+$B$2/2))</f>
        <v/>
      </c>
      <c r="K142" s="31">
        <f>$B$2*H142*($D$2^2-H142^2-$B$2^2/4)/(($D$2^2+H142^2-$B$2^2/4)^2+$B$2^2*H142^2)</f>
        <v/>
      </c>
      <c r="L142" s="32">
        <f>1/PI()*(I142-J142-K142)</f>
        <v/>
      </c>
      <c r="M142" s="32">
        <f>IF(H142=0,1,1-(1/(1+($B$2/2/H142)^1.38))^2.6)</f>
        <v/>
      </c>
      <c r="N142" s="33">
        <f>+$D$4*L142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1">
        <f>IF($D$2&lt;$B$2/2, PI()+ATAN(H143/($D$2-$B$2/2)),ATAN(H143/($D$2-$B$2/2)))</f>
        <v/>
      </c>
      <c r="J143" s="31">
        <f>ATAN(H143/($D$2+$B$2/2))</f>
        <v/>
      </c>
      <c r="K143" s="31">
        <f>$B$2*H143*($D$2^2-H143^2-$B$2^2/4)/(($D$2^2+H143^2-$B$2^2/4)^2+$B$2^2*H143^2)</f>
        <v/>
      </c>
      <c r="L143" s="32">
        <f>1/PI()*(I143-J143-K143)</f>
        <v/>
      </c>
      <c r="M143" s="32">
        <f>IF(H143=0,1,1-(1/(1+($B$2/2/H143)^1.38))^2.6)</f>
        <v/>
      </c>
      <c r="N143" s="33">
        <f>+$D$4*L143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1">
        <f>IF($D$2&lt;$B$2/2, PI()+ATAN(H144/($D$2-$B$2/2)),ATAN(H144/($D$2-$B$2/2)))</f>
        <v/>
      </c>
      <c r="J144" s="31">
        <f>ATAN(H144/($D$2+$B$2/2))</f>
        <v/>
      </c>
      <c r="K144" s="31">
        <f>$B$2*H144*($D$2^2-H144^2-$B$2^2/4)/(($D$2^2+H144^2-$B$2^2/4)^2+$B$2^2*H144^2)</f>
        <v/>
      </c>
      <c r="L144" s="32">
        <f>1/PI()*(I144-J144-K144)</f>
        <v/>
      </c>
      <c r="M144" s="32">
        <f>IF(H144=0,1,1-(1/(1+($B$2/2/H144)^1.38))^2.6)</f>
        <v/>
      </c>
      <c r="N144" s="33">
        <f>+$D$4*L144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1">
        <f>IF($D$2&lt;$B$2/2, PI()+ATAN(H145/($D$2-$B$2/2)),ATAN(H145/($D$2-$B$2/2)))</f>
        <v/>
      </c>
      <c r="J145" s="31">
        <f>ATAN(H145/($D$2+$B$2/2))</f>
        <v/>
      </c>
      <c r="K145" s="31">
        <f>$B$2*H145*($D$2^2-H145^2-$B$2^2/4)/(($D$2^2+H145^2-$B$2^2/4)^2+$B$2^2*H145^2)</f>
        <v/>
      </c>
      <c r="L145" s="32">
        <f>1/PI()*(I145-J145-K145)</f>
        <v/>
      </c>
      <c r="M145" s="32">
        <f>IF(H145=0,1,1-(1/(1+($B$2/2/H145)^1.38))^2.6)</f>
        <v/>
      </c>
      <c r="N145" s="33">
        <f>+$D$4*L145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1">
        <f>IF($D$2&lt;$B$2/2, PI()+ATAN(H146/($D$2-$B$2/2)),ATAN(H146/($D$2-$B$2/2)))</f>
        <v/>
      </c>
      <c r="J146" s="31">
        <f>ATAN(H146/($D$2+$B$2/2))</f>
        <v/>
      </c>
      <c r="K146" s="31">
        <f>$B$2*H146*($D$2^2-H146^2-$B$2^2/4)/(($D$2^2+H146^2-$B$2^2/4)^2+$B$2^2*H146^2)</f>
        <v/>
      </c>
      <c r="L146" s="32">
        <f>1/PI()*(I146-J146-K146)</f>
        <v/>
      </c>
      <c r="M146" s="32">
        <f>IF(H146=0,1,1-(1/(1+($B$2/2/H146)^1.38))^2.6)</f>
        <v/>
      </c>
      <c r="N146" s="33">
        <f>+$D$4*L146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1">
        <f>IF($D$2&lt;$B$2/2, PI()+ATAN(H147/($D$2-$B$2/2)),ATAN(H147/($D$2-$B$2/2)))</f>
        <v/>
      </c>
      <c r="J147" s="31">
        <f>ATAN(H147/($D$2+$B$2/2))</f>
        <v/>
      </c>
      <c r="K147" s="31">
        <f>$B$2*H147*($D$2^2-H147^2-$B$2^2/4)/(($D$2^2+H147^2-$B$2^2/4)^2+$B$2^2*H147^2)</f>
        <v/>
      </c>
      <c r="L147" s="32">
        <f>1/PI()*(I147-J147-K147)</f>
        <v/>
      </c>
      <c r="M147" s="32">
        <f>IF(H147=0,1,1-(1/(1+($B$2/2/H147)^1.38))^2.6)</f>
        <v/>
      </c>
      <c r="N147" s="33">
        <f>+$D$4*L147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1">
        <f>IF($D$2&lt;$B$2/2, PI()+ATAN(H148/($D$2-$B$2/2)),ATAN(H148/($D$2-$B$2/2)))</f>
        <v/>
      </c>
      <c r="J148" s="31">
        <f>ATAN(H148/($D$2+$B$2/2))</f>
        <v/>
      </c>
      <c r="K148" s="31">
        <f>$B$2*H148*($D$2^2-H148^2-$B$2^2/4)/(($D$2^2+H148^2-$B$2^2/4)^2+$B$2^2*H148^2)</f>
        <v/>
      </c>
      <c r="L148" s="32">
        <f>1/PI()*(I148-J148-K148)</f>
        <v/>
      </c>
      <c r="M148" s="32">
        <f>IF(H148=0,1,1-(1/(1+($B$2/2/H148)^1.38))^2.6)</f>
        <v/>
      </c>
      <c r="N148" s="33">
        <f>+$D$4*L148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1">
        <f>IF($D$2&lt;$B$2/2, PI()+ATAN(H149/($D$2-$B$2/2)),ATAN(H149/($D$2-$B$2/2)))</f>
        <v/>
      </c>
      <c r="J149" s="31">
        <f>ATAN(H149/($D$2+$B$2/2))</f>
        <v/>
      </c>
      <c r="K149" s="31">
        <f>$B$2*H149*($D$2^2-H149^2-$B$2^2/4)/(($D$2^2+H149^2-$B$2^2/4)^2+$B$2^2*H149^2)</f>
        <v/>
      </c>
      <c r="L149" s="32">
        <f>1/PI()*(I149-J149-K149)</f>
        <v/>
      </c>
      <c r="M149" s="32">
        <f>IF(H149=0,1,1-(1/(1+($B$2/2/H149)^1.38))^2.6)</f>
        <v/>
      </c>
      <c r="N149" s="33">
        <f>+$D$4*L149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1">
        <f>IF($D$2&lt;$B$2/2, PI()+ATAN(H150/($D$2-$B$2/2)),ATAN(H150/($D$2-$B$2/2)))</f>
        <v/>
      </c>
      <c r="J150" s="31">
        <f>ATAN(H150/($D$2+$B$2/2))</f>
        <v/>
      </c>
      <c r="K150" s="31">
        <f>$B$2*H150*($D$2^2-H150^2-$B$2^2/4)/(($D$2^2+H150^2-$B$2^2/4)^2+$B$2^2*H150^2)</f>
        <v/>
      </c>
      <c r="L150" s="32">
        <f>1/PI()*(I150-J150-K150)</f>
        <v/>
      </c>
      <c r="M150" s="32">
        <f>IF(H150=0,1,1-(1/(1+($B$2/2/H150)^1.38))^2.6)</f>
        <v/>
      </c>
      <c r="N150" s="33">
        <f>+$D$4*L150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1">
        <f>IF($D$2&lt;$B$2/2, PI()+ATAN(H151/($D$2-$B$2/2)),ATAN(H151/($D$2-$B$2/2)))</f>
        <v/>
      </c>
      <c r="J151" s="31">
        <f>ATAN(H151/($D$2+$B$2/2))</f>
        <v/>
      </c>
      <c r="K151" s="31">
        <f>$B$2*H151*($D$2^2-H151^2-$B$2^2/4)/(($D$2^2+H151^2-$B$2^2/4)^2+$B$2^2*H151^2)</f>
        <v/>
      </c>
      <c r="L151" s="32">
        <f>1/PI()*(I151-J151-K151)</f>
        <v/>
      </c>
      <c r="M151" s="32">
        <f>IF(H151=0,1,1-(1/(1+($B$2/2/H151)^1.38))^2.6)</f>
        <v/>
      </c>
      <c r="N151" s="33">
        <f>+$D$4*L151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1">
        <f>IF($D$2&lt;$B$2/2, PI()+ATAN(H152/($D$2-$B$2/2)),ATAN(H152/($D$2-$B$2/2)))</f>
        <v/>
      </c>
      <c r="J152" s="31">
        <f>ATAN(H152/($D$2+$B$2/2))</f>
        <v/>
      </c>
      <c r="K152" s="31">
        <f>$B$2*H152*($D$2^2-H152^2-$B$2^2/4)/(($D$2^2+H152^2-$B$2^2/4)^2+$B$2^2*H152^2)</f>
        <v/>
      </c>
      <c r="L152" s="32">
        <f>1/PI()*(I152-J152-K152)</f>
        <v/>
      </c>
      <c r="M152" s="32">
        <f>IF(H152=0,1,1-(1/(1+($B$2/2/H152)^1.38))^2.6)</f>
        <v/>
      </c>
      <c r="N152" s="33">
        <f>+$D$4*L152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1">
        <f>IF($D$2&lt;$B$2/2, PI()+ATAN(H153/($D$2-$B$2/2)),ATAN(H153/($D$2-$B$2/2)))</f>
        <v/>
      </c>
      <c r="J153" s="31">
        <f>ATAN(H153/($D$2+$B$2/2))</f>
        <v/>
      </c>
      <c r="K153" s="31">
        <f>$B$2*H153*($D$2^2-H153^2-$B$2^2/4)/(($D$2^2+H153^2-$B$2^2/4)^2+$B$2^2*H153^2)</f>
        <v/>
      </c>
      <c r="L153" s="32">
        <f>1/PI()*(I153-J153-K153)</f>
        <v/>
      </c>
      <c r="M153" s="32">
        <f>IF(H153=0,1,1-(1/(1+($B$2/2/H153)^1.38))^2.6)</f>
        <v/>
      </c>
      <c r="N153" s="33">
        <f>+$D$4*L153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1">
        <f>IF($D$2&lt;$B$2/2, PI()+ATAN(H154/($D$2-$B$2/2)),ATAN(H154/($D$2-$B$2/2)))</f>
        <v/>
      </c>
      <c r="J154" s="31">
        <f>ATAN(H154/($D$2+$B$2/2))</f>
        <v/>
      </c>
      <c r="K154" s="31">
        <f>$B$2*H154*($D$2^2-H154^2-$B$2^2/4)/(($D$2^2+H154^2-$B$2^2/4)^2+$B$2^2*H154^2)</f>
        <v/>
      </c>
      <c r="L154" s="32">
        <f>1/PI()*(I154-J154-K154)</f>
        <v/>
      </c>
      <c r="M154" s="32">
        <f>IF(H154=0,1,1-(1/(1+($B$2/2/H154)^1.38))^2.6)</f>
        <v/>
      </c>
      <c r="N154" s="33">
        <f>+$D$4*L154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1">
        <f>IF($D$2&lt;$B$2/2, PI()+ATAN(H155/($D$2-$B$2/2)),ATAN(H155/($D$2-$B$2/2)))</f>
        <v/>
      </c>
      <c r="J155" s="31">
        <f>ATAN(H155/($D$2+$B$2/2))</f>
        <v/>
      </c>
      <c r="K155" s="31">
        <f>$B$2*H155*($D$2^2-H155^2-$B$2^2/4)/(($D$2^2+H155^2-$B$2^2/4)^2+$B$2^2*H155^2)</f>
        <v/>
      </c>
      <c r="L155" s="32">
        <f>1/PI()*(I155-J155-K155)</f>
        <v/>
      </c>
      <c r="M155" s="32">
        <f>IF(H155=0,1,1-(1/(1+($B$2/2/H155)^1.38))^2.6)</f>
        <v/>
      </c>
      <c r="N155" s="33">
        <f>+$D$4*L155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1">
        <f>IF($D$2&lt;$B$2/2, PI()+ATAN(H156/($D$2-$B$2/2)),ATAN(H156/($D$2-$B$2/2)))</f>
        <v/>
      </c>
      <c r="J156" s="31">
        <f>ATAN(H156/($D$2+$B$2/2))</f>
        <v/>
      </c>
      <c r="K156" s="31">
        <f>$B$2*H156*($D$2^2-H156^2-$B$2^2/4)/(($D$2^2+H156^2-$B$2^2/4)^2+$B$2^2*H156^2)</f>
        <v/>
      </c>
      <c r="L156" s="32">
        <f>1/PI()*(I156-J156-K156)</f>
        <v/>
      </c>
      <c r="M156" s="32">
        <f>IF(H156=0,1,1-(1/(1+($B$2/2/H156)^1.38))^2.6)</f>
        <v/>
      </c>
      <c r="N156" s="33">
        <f>+$D$4*L156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1">
        <f>IF($D$2&lt;$B$2/2, PI()+ATAN(H157/($D$2-$B$2/2)),ATAN(H157/($D$2-$B$2/2)))</f>
        <v/>
      </c>
      <c r="J157" s="31">
        <f>ATAN(H157/($D$2+$B$2/2))</f>
        <v/>
      </c>
      <c r="K157" s="31">
        <f>$B$2*H157*($D$2^2-H157^2-$B$2^2/4)/(($D$2^2+H157^2-$B$2^2/4)^2+$B$2^2*H157^2)</f>
        <v/>
      </c>
      <c r="L157" s="32">
        <f>1/PI()*(I157-J157-K157)</f>
        <v/>
      </c>
      <c r="M157" s="32">
        <f>IF(H157=0,1,1-(1/(1+($B$2/2/H157)^1.38))^2.6)</f>
        <v/>
      </c>
      <c r="N157" s="33">
        <f>+$D$4*L157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1">
        <f>IF($D$2&lt;$B$2/2, PI()+ATAN(H158/($D$2-$B$2/2)),ATAN(H158/($D$2-$B$2/2)))</f>
        <v/>
      </c>
      <c r="J158" s="31">
        <f>ATAN(H158/($D$2+$B$2/2))</f>
        <v/>
      </c>
      <c r="K158" s="31">
        <f>$B$2*H158*($D$2^2-H158^2-$B$2^2/4)/(($D$2^2+H158^2-$B$2^2/4)^2+$B$2^2*H158^2)</f>
        <v/>
      </c>
      <c r="L158" s="32">
        <f>1/PI()*(I158-J158-K158)</f>
        <v/>
      </c>
      <c r="M158" s="32">
        <f>IF(H158=0,1,1-(1/(1+($B$2/2/H158)^1.38))^2.6)</f>
        <v/>
      </c>
      <c r="N158" s="33">
        <f>+$D$4*L158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1">
        <f>IF($D$2&lt;$B$2/2, PI()+ATAN(H159/($D$2-$B$2/2)),ATAN(H159/($D$2-$B$2/2)))</f>
        <v/>
      </c>
      <c r="J159" s="31">
        <f>ATAN(H159/($D$2+$B$2/2))</f>
        <v/>
      </c>
      <c r="K159" s="31">
        <f>$B$2*H159*($D$2^2-H159^2-$B$2^2/4)/(($D$2^2+H159^2-$B$2^2/4)^2+$B$2^2*H159^2)</f>
        <v/>
      </c>
      <c r="L159" s="32">
        <f>1/PI()*(I159-J159-K159)</f>
        <v/>
      </c>
      <c r="M159" s="32">
        <f>IF(H159=0,1,1-(1/(1+($B$2/2/H159)^1.38))^2.6)</f>
        <v/>
      </c>
      <c r="N159" s="33">
        <f>+$D$4*L159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1">
        <f>IF($D$2&lt;$B$2/2, PI()+ATAN(H160/($D$2-$B$2/2)),ATAN(H160/($D$2-$B$2/2)))</f>
        <v/>
      </c>
      <c r="J160" s="31">
        <f>ATAN(H160/($D$2+$B$2/2))</f>
        <v/>
      </c>
      <c r="K160" s="31">
        <f>$B$2*H160*($D$2^2-H160^2-$B$2^2/4)/(($D$2^2+H160^2-$B$2^2/4)^2+$B$2^2*H160^2)</f>
        <v/>
      </c>
      <c r="L160" s="32">
        <f>1/PI()*(I160-J160-K160)</f>
        <v/>
      </c>
      <c r="M160" s="32">
        <f>IF(H160=0,1,1-(1/(1+($B$2/2/H160)^1.38))^2.6)</f>
        <v/>
      </c>
      <c r="N160" s="33">
        <f>+$D$4*L160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1">
        <f>IF($D$2&lt;$B$2/2, PI()+ATAN(H161/($D$2-$B$2/2)),ATAN(H161/($D$2-$B$2/2)))</f>
        <v/>
      </c>
      <c r="J161" s="31">
        <f>ATAN(H161/($D$2+$B$2/2))</f>
        <v/>
      </c>
      <c r="K161" s="31">
        <f>$B$2*H161*($D$2^2-H161^2-$B$2^2/4)/(($D$2^2+H161^2-$B$2^2/4)^2+$B$2^2*H161^2)</f>
        <v/>
      </c>
      <c r="L161" s="32">
        <f>1/PI()*(I161-J161-K161)</f>
        <v/>
      </c>
      <c r="M161" s="32">
        <f>IF(H161=0,1,1-(1/(1+($B$2/2/H161)^1.38))^2.6)</f>
        <v/>
      </c>
      <c r="N161" s="33">
        <f>+$D$4*L161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1">
        <f>IF($D$2&lt;$B$2/2, PI()+ATAN(H162/($D$2-$B$2/2)),ATAN(H162/($D$2-$B$2/2)))</f>
        <v/>
      </c>
      <c r="J162" s="31">
        <f>ATAN(H162/($D$2+$B$2/2))</f>
        <v/>
      </c>
      <c r="K162" s="31">
        <f>$B$2*H162*($D$2^2-H162^2-$B$2^2/4)/(($D$2^2+H162^2-$B$2^2/4)^2+$B$2^2*H162^2)</f>
        <v/>
      </c>
      <c r="L162" s="32">
        <f>1/PI()*(I162-J162-K162)</f>
        <v/>
      </c>
      <c r="M162" s="32">
        <f>IF(H162=0,1,1-(1/(1+($B$2/2/H162)^1.38))^2.6)</f>
        <v/>
      </c>
      <c r="N162" s="33">
        <f>+$D$4*L162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1">
        <f>IF($D$2&lt;$B$2/2, PI()+ATAN(H163/($D$2-$B$2/2)),ATAN(H163/($D$2-$B$2/2)))</f>
        <v/>
      </c>
      <c r="J163" s="31">
        <f>ATAN(H163/($D$2+$B$2/2))</f>
        <v/>
      </c>
      <c r="K163" s="31">
        <f>$B$2*H163*($D$2^2-H163^2-$B$2^2/4)/(($D$2^2+H163^2-$B$2^2/4)^2+$B$2^2*H163^2)</f>
        <v/>
      </c>
      <c r="L163" s="32">
        <f>1/PI()*(I163-J163-K163)</f>
        <v/>
      </c>
      <c r="M163" s="32">
        <f>IF(H163=0,1,1-(1/(1+($B$2/2/H163)^1.38))^2.6)</f>
        <v/>
      </c>
      <c r="N163" s="33">
        <f>+$D$4*L163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1">
        <f>IF($D$2&lt;$B$2/2, PI()+ATAN(H164/($D$2-$B$2/2)),ATAN(H164/($D$2-$B$2/2)))</f>
        <v/>
      </c>
      <c r="J164" s="31">
        <f>ATAN(H164/($D$2+$B$2/2))</f>
        <v/>
      </c>
      <c r="K164" s="31">
        <f>$B$2*H164*($D$2^2-H164^2-$B$2^2/4)/(($D$2^2+H164^2-$B$2^2/4)^2+$B$2^2*H164^2)</f>
        <v/>
      </c>
      <c r="L164" s="32">
        <f>1/PI()*(I164-J164-K164)</f>
        <v/>
      </c>
      <c r="M164" s="32">
        <f>IF(H164=0,1,1-(1/(1+($B$2/2/H164)^1.38))^2.6)</f>
        <v/>
      </c>
      <c r="N164" s="33">
        <f>+$D$4*L164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1">
        <f>IF($D$2&lt;$B$2/2, PI()+ATAN(H165/($D$2-$B$2/2)),ATAN(H165/($D$2-$B$2/2)))</f>
        <v/>
      </c>
      <c r="J165" s="31">
        <f>ATAN(H165/($D$2+$B$2/2))</f>
        <v/>
      </c>
      <c r="K165" s="31">
        <f>$B$2*H165*($D$2^2-H165^2-$B$2^2/4)/(($D$2^2+H165^2-$B$2^2/4)^2+$B$2^2*H165^2)</f>
        <v/>
      </c>
      <c r="L165" s="32">
        <f>1/PI()*(I165-J165-K165)</f>
        <v/>
      </c>
      <c r="M165" s="32">
        <f>IF(H165=0,1,1-(1/(1+($B$2/2/H165)^1.38))^2.6)</f>
        <v/>
      </c>
      <c r="N165" s="33">
        <f>+$D$4*L165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1">
        <f>IF($D$2&lt;$B$2/2, PI()+ATAN(H166/($D$2-$B$2/2)),ATAN(H166/($D$2-$B$2/2)))</f>
        <v/>
      </c>
      <c r="J166" s="31">
        <f>ATAN(H166/($D$2+$B$2/2))</f>
        <v/>
      </c>
      <c r="K166" s="31">
        <f>$B$2*H166*($D$2^2-H166^2-$B$2^2/4)/(($D$2^2+H166^2-$B$2^2/4)^2+$B$2^2*H166^2)</f>
        <v/>
      </c>
      <c r="L166" s="32">
        <f>1/PI()*(I166-J166-K166)</f>
        <v/>
      </c>
      <c r="M166" s="32">
        <f>IF(H166=0,1,1-(1/(1+($B$2/2/H166)^1.38))^2.6)</f>
        <v/>
      </c>
      <c r="N166" s="33">
        <f>+$D$4*L166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1">
        <f>IF($D$2&lt;$B$2/2, PI()+ATAN(H167/($D$2-$B$2/2)),ATAN(H167/($D$2-$B$2/2)))</f>
        <v/>
      </c>
      <c r="J167" s="31">
        <f>ATAN(H167/($D$2+$B$2/2))</f>
        <v/>
      </c>
      <c r="K167" s="31">
        <f>$B$2*H167*($D$2^2-H167^2-$B$2^2/4)/(($D$2^2+H167^2-$B$2^2/4)^2+$B$2^2*H167^2)</f>
        <v/>
      </c>
      <c r="L167" s="32">
        <f>1/PI()*(I167-J167-K167)</f>
        <v/>
      </c>
      <c r="M167" s="32">
        <f>IF(H167=0,1,1-(1/(1+($B$2/2/H167)^1.38))^2.6)</f>
        <v/>
      </c>
      <c r="N167" s="33">
        <f>+$D$4*L167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1">
        <f>IF($D$2&lt;$B$2/2, PI()+ATAN(H168/($D$2-$B$2/2)),ATAN(H168/($D$2-$B$2/2)))</f>
        <v/>
      </c>
      <c r="J168" s="31">
        <f>ATAN(H168/($D$2+$B$2/2))</f>
        <v/>
      </c>
      <c r="K168" s="31">
        <f>$B$2*H168*($D$2^2-H168^2-$B$2^2/4)/(($D$2^2+H168^2-$B$2^2/4)^2+$B$2^2*H168^2)</f>
        <v/>
      </c>
      <c r="L168" s="32">
        <f>1/PI()*(I168-J168-K168)</f>
        <v/>
      </c>
      <c r="M168" s="32">
        <f>IF(H168=0,1,1-(1/(1+($B$2/2/H168)^1.38))^2.6)</f>
        <v/>
      </c>
      <c r="N168" s="33">
        <f>+$D$4*L168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1">
        <f>IF($D$2&lt;$B$2/2, PI()+ATAN(H169/($D$2-$B$2/2)),ATAN(H169/($D$2-$B$2/2)))</f>
        <v/>
      </c>
      <c r="J169" s="31">
        <f>ATAN(H169/($D$2+$B$2/2))</f>
        <v/>
      </c>
      <c r="K169" s="31">
        <f>$B$2*H169*($D$2^2-H169^2-$B$2^2/4)/(($D$2^2+H169^2-$B$2^2/4)^2+$B$2^2*H169^2)</f>
        <v/>
      </c>
      <c r="L169" s="32">
        <f>1/PI()*(I169-J169-K169)</f>
        <v/>
      </c>
      <c r="M169" s="32">
        <f>IF(H169=0,1,1-(1/(1+($B$2/2/H169)^1.38))^2.6)</f>
        <v/>
      </c>
      <c r="N169" s="33">
        <f>+$D$4*L169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1">
        <f>IF($D$2&lt;$B$2/2, PI()+ATAN(H170/($D$2-$B$2/2)),ATAN(H170/($D$2-$B$2/2)))</f>
        <v/>
      </c>
      <c r="J170" s="31">
        <f>ATAN(H170/($D$2+$B$2/2))</f>
        <v/>
      </c>
      <c r="K170" s="31">
        <f>$B$2*H170*($D$2^2-H170^2-$B$2^2/4)/(($D$2^2+H170^2-$B$2^2/4)^2+$B$2^2*H170^2)</f>
        <v/>
      </c>
      <c r="L170" s="32">
        <f>1/PI()*(I170-J170-K170)</f>
        <v/>
      </c>
      <c r="M170" s="32">
        <f>IF(H170=0,1,1-(1/(1+($B$2/2/H170)^1.38))^2.6)</f>
        <v/>
      </c>
      <c r="N170" s="33">
        <f>+$D$4*L170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1">
        <f>IF($D$2&lt;$B$2/2, PI()+ATAN(H171/($D$2-$B$2/2)),ATAN(H171/($D$2-$B$2/2)))</f>
        <v/>
      </c>
      <c r="J171" s="31">
        <f>ATAN(H171/($D$2+$B$2/2))</f>
        <v/>
      </c>
      <c r="K171" s="31">
        <f>$B$2*H171*($D$2^2-H171^2-$B$2^2/4)/(($D$2^2+H171^2-$B$2^2/4)^2+$B$2^2*H171^2)</f>
        <v/>
      </c>
      <c r="L171" s="32">
        <f>1/PI()*(I171-J171-K171)</f>
        <v/>
      </c>
      <c r="M171" s="32">
        <f>IF(H171=0,1,1-(1/(1+($B$2/2/H171)^1.38))^2.6)</f>
        <v/>
      </c>
      <c r="N171" s="33">
        <f>+$D$4*L171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1">
        <f>IF($D$2&lt;$B$2/2, PI()+ATAN(H172/($D$2-$B$2/2)),ATAN(H172/($D$2-$B$2/2)))</f>
        <v/>
      </c>
      <c r="J172" s="31">
        <f>ATAN(H172/($D$2+$B$2/2))</f>
        <v/>
      </c>
      <c r="K172" s="31">
        <f>$B$2*H172*($D$2^2-H172^2-$B$2^2/4)/(($D$2^2+H172^2-$B$2^2/4)^2+$B$2^2*H172^2)</f>
        <v/>
      </c>
      <c r="L172" s="32">
        <f>1/PI()*(I172-J172-K172)</f>
        <v/>
      </c>
      <c r="M172" s="32">
        <f>IF(H172=0,1,1-(1/(1+($B$2/2/H172)^1.38))^2.6)</f>
        <v/>
      </c>
      <c r="N172" s="33">
        <f>+$D$4*L172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1">
        <f>IF($D$2&lt;$B$2/2, PI()+ATAN(H173/($D$2-$B$2/2)),ATAN(H173/($D$2-$B$2/2)))</f>
        <v/>
      </c>
      <c r="J173" s="31">
        <f>ATAN(H173/($D$2+$B$2/2))</f>
        <v/>
      </c>
      <c r="K173" s="31">
        <f>$B$2*H173*($D$2^2-H173^2-$B$2^2/4)/(($D$2^2+H173^2-$B$2^2/4)^2+$B$2^2*H173^2)</f>
        <v/>
      </c>
      <c r="L173" s="32">
        <f>1/PI()*(I173-J173-K173)</f>
        <v/>
      </c>
      <c r="M173" s="32">
        <f>IF(H173=0,1,1-(1/(1+($B$2/2/H173)^1.38))^2.6)</f>
        <v/>
      </c>
      <c r="N173" s="33">
        <f>+$D$4*L173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1">
        <f>IF($D$2&lt;$B$2/2, PI()+ATAN(H174/($D$2-$B$2/2)),ATAN(H174/($D$2-$B$2/2)))</f>
        <v/>
      </c>
      <c r="J174" s="31">
        <f>ATAN(H174/($D$2+$B$2/2))</f>
        <v/>
      </c>
      <c r="K174" s="31">
        <f>$B$2*H174*($D$2^2-H174^2-$B$2^2/4)/(($D$2^2+H174^2-$B$2^2/4)^2+$B$2^2*H174^2)</f>
        <v/>
      </c>
      <c r="L174" s="32">
        <f>1/PI()*(I174-J174-K174)</f>
        <v/>
      </c>
      <c r="M174" s="32">
        <f>IF(H174=0,1,1-(1/(1+($B$2/2/H174)^1.38))^2.6)</f>
        <v/>
      </c>
      <c r="N174" s="33">
        <f>+$D$4*L174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1">
        <f>IF($D$2&lt;$B$2/2, PI()+ATAN(H175/($D$2-$B$2/2)),ATAN(H175/($D$2-$B$2/2)))</f>
        <v/>
      </c>
      <c r="J175" s="31">
        <f>ATAN(H175/($D$2+$B$2/2))</f>
        <v/>
      </c>
      <c r="K175" s="31">
        <f>$B$2*H175*($D$2^2-H175^2-$B$2^2/4)/(($D$2^2+H175^2-$B$2^2/4)^2+$B$2^2*H175^2)</f>
        <v/>
      </c>
      <c r="L175" s="32">
        <f>1/PI()*(I175-J175-K175)</f>
        <v/>
      </c>
      <c r="M175" s="32">
        <f>IF(H175=0,1,1-(1/(1+($B$2/2/H175)^1.38))^2.6)</f>
        <v/>
      </c>
      <c r="N175" s="33">
        <f>+$D$4*L175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1">
        <f>IF($D$2&lt;$B$2/2, PI()+ATAN(H176/($D$2-$B$2/2)),ATAN(H176/($D$2-$B$2/2)))</f>
        <v/>
      </c>
      <c r="J176" s="31">
        <f>ATAN(H176/($D$2+$B$2/2))</f>
        <v/>
      </c>
      <c r="K176" s="31">
        <f>$B$2*H176*($D$2^2-H176^2-$B$2^2/4)/(($D$2^2+H176^2-$B$2^2/4)^2+$B$2^2*H176^2)</f>
        <v/>
      </c>
      <c r="L176" s="32">
        <f>1/PI()*(I176-J176-K176)</f>
        <v/>
      </c>
      <c r="M176" s="32">
        <f>IF(H176=0,1,1-(1/(1+($B$2/2/H176)^1.38))^2.6)</f>
        <v/>
      </c>
      <c r="N176" s="33">
        <f>+$D$4*L176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1">
        <f>IF($D$2&lt;$B$2/2, PI()+ATAN(H177/($D$2-$B$2/2)),ATAN(H177/($D$2-$B$2/2)))</f>
        <v/>
      </c>
      <c r="J177" s="31">
        <f>ATAN(H177/($D$2+$B$2/2))</f>
        <v/>
      </c>
      <c r="K177" s="31">
        <f>$B$2*H177*($D$2^2-H177^2-$B$2^2/4)/(($D$2^2+H177^2-$B$2^2/4)^2+$B$2^2*H177^2)</f>
        <v/>
      </c>
      <c r="L177" s="32">
        <f>1/PI()*(I177-J177-K177)</f>
        <v/>
      </c>
      <c r="M177" s="32">
        <f>IF(H177=0,1,1-(1/(1+($B$2/2/H177)^1.38))^2.6)</f>
        <v/>
      </c>
      <c r="N177" s="33">
        <f>+$D$4*L177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1">
        <f>IF($D$2&lt;$B$2/2, PI()+ATAN(H178/($D$2-$B$2/2)),ATAN(H178/($D$2-$B$2/2)))</f>
        <v/>
      </c>
      <c r="J178" s="31">
        <f>ATAN(H178/($D$2+$B$2/2))</f>
        <v/>
      </c>
      <c r="K178" s="31">
        <f>$B$2*H178*($D$2^2-H178^2-$B$2^2/4)/(($D$2^2+H178^2-$B$2^2/4)^2+$B$2^2*H178^2)</f>
        <v/>
      </c>
      <c r="L178" s="32">
        <f>1/PI()*(I178-J178-K178)</f>
        <v/>
      </c>
      <c r="M178" s="32">
        <f>IF(H178=0,1,1-(1/(1+($B$2/2/H178)^1.38))^2.6)</f>
        <v/>
      </c>
      <c r="N178" s="33">
        <f>+$D$4*L178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1">
        <f>IF($D$2&lt;$B$2/2, PI()+ATAN(H179/($D$2-$B$2/2)),ATAN(H179/($D$2-$B$2/2)))</f>
        <v/>
      </c>
      <c r="J179" s="31">
        <f>ATAN(H179/($D$2+$B$2/2))</f>
        <v/>
      </c>
      <c r="K179" s="31">
        <f>$B$2*H179*($D$2^2-H179^2-$B$2^2/4)/(($D$2^2+H179^2-$B$2^2/4)^2+$B$2^2*H179^2)</f>
        <v/>
      </c>
      <c r="L179" s="32">
        <f>1/PI()*(I179-J179-K179)</f>
        <v/>
      </c>
      <c r="M179" s="32">
        <f>IF(H179=0,1,1-(1/(1+($B$2/2/H179)^1.38))^2.6)</f>
        <v/>
      </c>
      <c r="N179" s="33">
        <f>+$D$4*L179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1">
        <f>IF($D$2&lt;$B$2/2, PI()+ATAN(H180/($D$2-$B$2/2)),ATAN(H180/($D$2-$B$2/2)))</f>
        <v/>
      </c>
      <c r="J180" s="31">
        <f>ATAN(H180/($D$2+$B$2/2))</f>
        <v/>
      </c>
      <c r="K180" s="31">
        <f>$B$2*H180*($D$2^2-H180^2-$B$2^2/4)/(($D$2^2+H180^2-$B$2^2/4)^2+$B$2^2*H180^2)</f>
        <v/>
      </c>
      <c r="L180" s="32">
        <f>1/PI()*(I180-J180-K180)</f>
        <v/>
      </c>
      <c r="M180" s="32">
        <f>IF(H180=0,1,1-(1/(1+($B$2/2/H180)^1.38))^2.6)</f>
        <v/>
      </c>
      <c r="N180" s="33">
        <f>+$D$4*L180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1">
        <f>IF($D$2&lt;$B$2/2, PI()+ATAN(H181/($D$2-$B$2/2)),ATAN(H181/($D$2-$B$2/2)))</f>
        <v/>
      </c>
      <c r="J181" s="31">
        <f>ATAN(H181/($D$2+$B$2/2))</f>
        <v/>
      </c>
      <c r="K181" s="31">
        <f>$B$2*H181*($D$2^2-H181^2-$B$2^2/4)/(($D$2^2+H181^2-$B$2^2/4)^2+$B$2^2*H181^2)</f>
        <v/>
      </c>
      <c r="L181" s="32">
        <f>1/PI()*(I181-J181-K181)</f>
        <v/>
      </c>
      <c r="M181" s="32">
        <f>IF(H181=0,1,1-(1/(1+($B$2/2/H181)^1.38))^2.6)</f>
        <v/>
      </c>
      <c r="N181" s="33">
        <f>+$D$4*L181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1">
        <f>IF($D$2&lt;$B$2/2, PI()+ATAN(H182/($D$2-$B$2/2)),ATAN(H182/($D$2-$B$2/2)))</f>
        <v/>
      </c>
      <c r="J182" s="31">
        <f>ATAN(H182/($D$2+$B$2/2))</f>
        <v/>
      </c>
      <c r="K182" s="31">
        <f>$B$2*H182*($D$2^2-H182^2-$B$2^2/4)/(($D$2^2+H182^2-$B$2^2/4)^2+$B$2^2*H182^2)</f>
        <v/>
      </c>
      <c r="L182" s="32">
        <f>1/PI()*(I182-J182-K182)</f>
        <v/>
      </c>
      <c r="M182" s="32">
        <f>IF(H182=0,1,1-(1/(1+($B$2/2/H182)^1.38))^2.6)</f>
        <v/>
      </c>
      <c r="N182" s="33">
        <f>+$D$4*L182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1">
        <f>IF($D$2&lt;$B$2/2, PI()+ATAN(H183/($D$2-$B$2/2)),ATAN(H183/($D$2-$B$2/2)))</f>
        <v/>
      </c>
      <c r="J183" s="31">
        <f>ATAN(H183/($D$2+$B$2/2))</f>
        <v/>
      </c>
      <c r="K183" s="31">
        <f>$B$2*H183*($D$2^2-H183^2-$B$2^2/4)/(($D$2^2+H183^2-$B$2^2/4)^2+$B$2^2*H183^2)</f>
        <v/>
      </c>
      <c r="L183" s="32">
        <f>1/PI()*(I183-J183-K183)</f>
        <v/>
      </c>
      <c r="M183" s="32">
        <f>IF(H183=0,1,1-(1/(1+($B$2/2/H183)^1.38))^2.6)</f>
        <v/>
      </c>
      <c r="N183" s="33">
        <f>+$D$4*L183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1">
        <f>IF($D$2&lt;$B$2/2, PI()+ATAN(H184/($D$2-$B$2/2)),ATAN(H184/($D$2-$B$2/2)))</f>
        <v/>
      </c>
      <c r="J184" s="31">
        <f>ATAN(H184/($D$2+$B$2/2))</f>
        <v/>
      </c>
      <c r="K184" s="31">
        <f>$B$2*H184*($D$2^2-H184^2-$B$2^2/4)/(($D$2^2+H184^2-$B$2^2/4)^2+$B$2^2*H184^2)</f>
        <v/>
      </c>
      <c r="L184" s="32">
        <f>1/PI()*(I184-J184-K184)</f>
        <v/>
      </c>
      <c r="M184" s="32">
        <f>IF(H184=0,1,1-(1/(1+($B$2/2/H184)^1.38))^2.6)</f>
        <v/>
      </c>
      <c r="N184" s="33">
        <f>+$D$4*L184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1">
        <f>IF($D$2&lt;$B$2/2, PI()+ATAN(H185/($D$2-$B$2/2)),ATAN(H185/($D$2-$B$2/2)))</f>
        <v/>
      </c>
      <c r="J185" s="31">
        <f>ATAN(H185/($D$2+$B$2/2))</f>
        <v/>
      </c>
      <c r="K185" s="31">
        <f>$B$2*H185*($D$2^2-H185^2-$B$2^2/4)/(($D$2^2+H185^2-$B$2^2/4)^2+$B$2^2*H185^2)</f>
        <v/>
      </c>
      <c r="L185" s="32">
        <f>1/PI()*(I185-J185-K185)</f>
        <v/>
      </c>
      <c r="M185" s="32">
        <f>IF(H185=0,1,1-(1/(1+($B$2/2/H185)^1.38))^2.6)</f>
        <v/>
      </c>
      <c r="N185" s="33">
        <f>+$D$4*L185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1">
        <f>IF($D$2&lt;$B$2/2, PI()+ATAN(H186/($D$2-$B$2/2)),ATAN(H186/($D$2-$B$2/2)))</f>
        <v/>
      </c>
      <c r="J186" s="31">
        <f>ATAN(H186/($D$2+$B$2/2))</f>
        <v/>
      </c>
      <c r="K186" s="31">
        <f>$B$2*H186*($D$2^2-H186^2-$B$2^2/4)/(($D$2^2+H186^2-$B$2^2/4)^2+$B$2^2*H186^2)</f>
        <v/>
      </c>
      <c r="L186" s="32">
        <f>1/PI()*(I186-J186-K186)</f>
        <v/>
      </c>
      <c r="M186" s="32">
        <f>IF(H186=0,1,1-(1/(1+($B$2/2/H186)^1.38))^2.6)</f>
        <v/>
      </c>
      <c r="N186" s="33">
        <f>+$D$4*L186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1">
        <f>IF($D$2&lt;$B$2/2, PI()+ATAN(H187/($D$2-$B$2/2)),ATAN(H187/($D$2-$B$2/2)))</f>
        <v/>
      </c>
      <c r="J187" s="31">
        <f>ATAN(H187/($D$2+$B$2/2))</f>
        <v/>
      </c>
      <c r="K187" s="31">
        <f>$B$2*H187*($D$2^2-H187^2-$B$2^2/4)/(($D$2^2+H187^2-$B$2^2/4)^2+$B$2^2*H187^2)</f>
        <v/>
      </c>
      <c r="L187" s="32">
        <f>1/PI()*(I187-J187-K187)</f>
        <v/>
      </c>
      <c r="M187" s="32">
        <f>IF(H187=0,1,1-(1/(1+($B$2/2/H187)^1.38))^2.6)</f>
        <v/>
      </c>
      <c r="N187" s="33">
        <f>+$D$4*L187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1">
        <f>IF($D$2&lt;$B$2/2, PI()+ATAN(H188/($D$2-$B$2/2)),ATAN(H188/($D$2-$B$2/2)))</f>
        <v/>
      </c>
      <c r="J188" s="31">
        <f>ATAN(H188/($D$2+$B$2/2))</f>
        <v/>
      </c>
      <c r="K188" s="31">
        <f>$B$2*H188*($D$2^2-H188^2-$B$2^2/4)/(($D$2^2+H188^2-$B$2^2/4)^2+$B$2^2*H188^2)</f>
        <v/>
      </c>
      <c r="L188" s="32">
        <f>1/PI()*(I188-J188-K188)</f>
        <v/>
      </c>
      <c r="M188" s="32">
        <f>IF(H188=0,1,1-(1/(1+($B$2/2/H188)^1.38))^2.6)</f>
        <v/>
      </c>
      <c r="N188" s="33">
        <f>+$D$4*L188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1">
        <f>IF($D$2&lt;$B$2/2, PI()+ATAN(H189/($D$2-$B$2/2)),ATAN(H189/($D$2-$B$2/2)))</f>
        <v/>
      </c>
      <c r="J189" s="31">
        <f>ATAN(H189/($D$2+$B$2/2))</f>
        <v/>
      </c>
      <c r="K189" s="31">
        <f>$B$2*H189*($D$2^2-H189^2-$B$2^2/4)/(($D$2^2+H189^2-$B$2^2/4)^2+$B$2^2*H189^2)</f>
        <v/>
      </c>
      <c r="L189" s="32">
        <f>1/PI()*(I189-J189-K189)</f>
        <v/>
      </c>
      <c r="M189" s="32">
        <f>IF(H189=0,1,1-(1/(1+($B$2/2/H189)^1.38))^2.6)</f>
        <v/>
      </c>
      <c r="N189" s="33">
        <f>+$D$4*L189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1">
        <f>IF($D$2&lt;$B$2/2, PI()+ATAN(H190/($D$2-$B$2/2)),ATAN(H190/($D$2-$B$2/2)))</f>
        <v/>
      </c>
      <c r="J190" s="31">
        <f>ATAN(H190/($D$2+$B$2/2))</f>
        <v/>
      </c>
      <c r="K190" s="31">
        <f>$B$2*H190*($D$2^2-H190^2-$B$2^2/4)/(($D$2^2+H190^2-$B$2^2/4)^2+$B$2^2*H190^2)</f>
        <v/>
      </c>
      <c r="L190" s="32">
        <f>1/PI()*(I190-J190-K190)</f>
        <v/>
      </c>
      <c r="M190" s="32">
        <f>IF(H190=0,1,1-(1/(1+($B$2/2/H190)^1.38))^2.6)</f>
        <v/>
      </c>
      <c r="N190" s="33">
        <f>+$D$4*L190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1">
        <f>IF($D$2&lt;$B$2/2, PI()+ATAN(H191/($D$2-$B$2/2)),ATAN(H191/($D$2-$B$2/2)))</f>
        <v/>
      </c>
      <c r="J191" s="31">
        <f>ATAN(H191/($D$2+$B$2/2))</f>
        <v/>
      </c>
      <c r="K191" s="31">
        <f>$B$2*H191*($D$2^2-H191^2-$B$2^2/4)/(($D$2^2+H191^2-$B$2^2/4)^2+$B$2^2*H191^2)</f>
        <v/>
      </c>
      <c r="L191" s="32">
        <f>1/PI()*(I191-J191-K191)</f>
        <v/>
      </c>
      <c r="M191" s="32">
        <f>IF(H191=0,1,1-(1/(1+($B$2/2/H191)^1.38))^2.6)</f>
        <v/>
      </c>
      <c r="N191" s="33">
        <f>+$D$4*L191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1">
        <f>IF($D$2&lt;$B$2/2, PI()+ATAN(H192/($D$2-$B$2/2)),ATAN(H192/($D$2-$B$2/2)))</f>
        <v/>
      </c>
      <c r="J192" s="31">
        <f>ATAN(H192/($D$2+$B$2/2))</f>
        <v/>
      </c>
      <c r="K192" s="31">
        <f>$B$2*H192*($D$2^2-H192^2-$B$2^2/4)/(($D$2^2+H192^2-$B$2^2/4)^2+$B$2^2*H192^2)</f>
        <v/>
      </c>
      <c r="L192" s="32">
        <f>1/PI()*(I192-J192-K192)</f>
        <v/>
      </c>
      <c r="M192" s="32">
        <f>IF(H192=0,1,1-(1/(1+($B$2/2/H192)^1.38))^2.6)</f>
        <v/>
      </c>
      <c r="N192" s="33">
        <f>+$D$4*L192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1">
        <f>IF($D$2&lt;$B$2/2, PI()+ATAN(H193/($D$2-$B$2/2)),ATAN(H193/($D$2-$B$2/2)))</f>
        <v/>
      </c>
      <c r="J193" s="31">
        <f>ATAN(H193/($D$2+$B$2/2))</f>
        <v/>
      </c>
      <c r="K193" s="31">
        <f>$B$2*H193*($D$2^2-H193^2-$B$2^2/4)/(($D$2^2+H193^2-$B$2^2/4)^2+$B$2^2*H193^2)</f>
        <v/>
      </c>
      <c r="L193" s="32">
        <f>1/PI()*(I193-J193-K193)</f>
        <v/>
      </c>
      <c r="M193" s="32">
        <f>IF(H193=0,1,1-(1/(1+($B$2/2/H193)^1.38))^2.6)</f>
        <v/>
      </c>
      <c r="N193" s="33">
        <f>+$D$4*L193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1">
        <f>IF($D$2&lt;$B$2/2, PI()+ATAN(H194/($D$2-$B$2/2)),ATAN(H194/($D$2-$B$2/2)))</f>
        <v/>
      </c>
      <c r="J194" s="31">
        <f>ATAN(H194/($D$2+$B$2/2))</f>
        <v/>
      </c>
      <c r="K194" s="31">
        <f>$B$2*H194*($D$2^2-H194^2-$B$2^2/4)/(($D$2^2+H194^2-$B$2^2/4)^2+$B$2^2*H194^2)</f>
        <v/>
      </c>
      <c r="L194" s="32">
        <f>1/PI()*(I194-J194-K194)</f>
        <v/>
      </c>
      <c r="M194" s="32">
        <f>IF(H194=0,1,1-(1/(1+($B$2/2/H194)^1.38))^2.6)</f>
        <v/>
      </c>
      <c r="N194" s="33">
        <f>+$D$4*L194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1">
        <f>IF($D$2&lt;$B$2/2, PI()+ATAN(H195/($D$2-$B$2/2)),ATAN(H195/($D$2-$B$2/2)))</f>
        <v/>
      </c>
      <c r="J195" s="31">
        <f>ATAN(H195/($D$2+$B$2/2))</f>
        <v/>
      </c>
      <c r="K195" s="31">
        <f>$B$2*H195*($D$2^2-H195^2-$B$2^2/4)/(($D$2^2+H195^2-$B$2^2/4)^2+$B$2^2*H195^2)</f>
        <v/>
      </c>
      <c r="L195" s="32">
        <f>1/PI()*(I195-J195-K195)</f>
        <v/>
      </c>
      <c r="M195" s="32">
        <f>IF(H195=0,1,1-(1/(1+($B$2/2/H195)^1.38))^2.6)</f>
        <v/>
      </c>
      <c r="N195" s="33">
        <f>+$D$4*L195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1">
        <f>IF($D$2&lt;$B$2/2, PI()+ATAN(H196/($D$2-$B$2/2)),ATAN(H196/($D$2-$B$2/2)))</f>
        <v/>
      </c>
      <c r="J196" s="31">
        <f>ATAN(H196/($D$2+$B$2/2))</f>
        <v/>
      </c>
      <c r="K196" s="31">
        <f>$B$2*H196*($D$2^2-H196^2-$B$2^2/4)/(($D$2^2+H196^2-$B$2^2/4)^2+$B$2^2*H196^2)</f>
        <v/>
      </c>
      <c r="L196" s="32">
        <f>1/PI()*(I196-J196-K196)</f>
        <v/>
      </c>
      <c r="M196" s="32">
        <f>IF(H196=0,1,1-(1/(1+($B$2/2/H196)^1.38))^2.6)</f>
        <v/>
      </c>
      <c r="N196" s="33">
        <f>+$D$4*L196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1">
        <f>IF($D$2&lt;$B$2/2, PI()+ATAN(H197/($D$2-$B$2/2)),ATAN(H197/($D$2-$B$2/2)))</f>
        <v/>
      </c>
      <c r="J197" s="31">
        <f>ATAN(H197/($D$2+$B$2/2))</f>
        <v/>
      </c>
      <c r="K197" s="31">
        <f>$B$2*H197*($D$2^2-H197^2-$B$2^2/4)/(($D$2^2+H197^2-$B$2^2/4)^2+$B$2^2*H197^2)</f>
        <v/>
      </c>
      <c r="L197" s="32">
        <f>1/PI()*(I197-J197-K197)</f>
        <v/>
      </c>
      <c r="M197" s="32">
        <f>IF(H197=0,1,1-(1/(1+($B$2/2/H197)^1.38))^2.6)</f>
        <v/>
      </c>
      <c r="N197" s="33">
        <f>+$D$4*L197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1">
        <f>IF($D$2&lt;$B$2/2, PI()+ATAN(H198/($D$2-$B$2/2)),ATAN(H198/($D$2-$B$2/2)))</f>
        <v/>
      </c>
      <c r="J198" s="31">
        <f>ATAN(H198/($D$2+$B$2/2))</f>
        <v/>
      </c>
      <c r="K198" s="31">
        <f>$B$2*H198*($D$2^2-H198^2-$B$2^2/4)/(($D$2^2+H198^2-$B$2^2/4)^2+$B$2^2*H198^2)</f>
        <v/>
      </c>
      <c r="L198" s="32">
        <f>1/PI()*(I198-J198-K198)</f>
        <v/>
      </c>
      <c r="M198" s="32">
        <f>IF(H198=0,1,1-(1/(1+($B$2/2/H198)^1.38))^2.6)</f>
        <v/>
      </c>
      <c r="N198" s="33">
        <f>+$D$4*L198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1">
        <f>IF($D$2&lt;$B$2/2, PI()+ATAN(H199/($D$2-$B$2/2)),ATAN(H199/($D$2-$B$2/2)))</f>
        <v/>
      </c>
      <c r="J199" s="31">
        <f>ATAN(H199/($D$2+$B$2/2))</f>
        <v/>
      </c>
      <c r="K199" s="31">
        <f>$B$2*H199*($D$2^2-H199^2-$B$2^2/4)/(($D$2^2+H199^2-$B$2^2/4)^2+$B$2^2*H199^2)</f>
        <v/>
      </c>
      <c r="L199" s="32">
        <f>1/PI()*(I199-J199-K199)</f>
        <v/>
      </c>
      <c r="M199" s="32">
        <f>IF(H199=0,1,1-(1/(1+($B$2/2/H199)^1.38))^2.6)</f>
        <v/>
      </c>
      <c r="N199" s="33">
        <f>+$D$4*L199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1">
        <f>IF($D$2&lt;$B$2/2, PI()+ATAN(H200/($D$2-$B$2/2)),ATAN(H200/($D$2-$B$2/2)))</f>
        <v/>
      </c>
      <c r="J200" s="31">
        <f>ATAN(H200/($D$2+$B$2/2))</f>
        <v/>
      </c>
      <c r="K200" s="31">
        <f>$B$2*H200*($D$2^2-H200^2-$B$2^2/4)/(($D$2^2+H200^2-$B$2^2/4)^2+$B$2^2*H200^2)</f>
        <v/>
      </c>
      <c r="L200" s="32">
        <f>1/PI()*(I200-J200-K200)</f>
        <v/>
      </c>
      <c r="M200" s="32">
        <f>IF(H200=0,1,1-(1/(1+($B$2/2/H200)^1.38))^2.6)</f>
        <v/>
      </c>
      <c r="N200" s="33">
        <f>+$D$4*L200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1">
        <f>IF($D$2&lt;$B$2/2, PI()+ATAN(H201/($D$2-$B$2/2)),ATAN(H201/($D$2-$B$2/2)))</f>
        <v/>
      </c>
      <c r="J201" s="31">
        <f>ATAN(H201/($D$2+$B$2/2))</f>
        <v/>
      </c>
      <c r="K201" s="31">
        <f>$B$2*H201*($D$2^2-H201^2-$B$2^2/4)/(($D$2^2+H201^2-$B$2^2/4)^2+$B$2^2*H201^2)</f>
        <v/>
      </c>
      <c r="L201" s="32">
        <f>1/PI()*(I201-J201-K201)</f>
        <v/>
      </c>
      <c r="M201" s="32">
        <f>IF(H201=0,1,1-(1/(1+($B$2/2/H201)^1.38))^2.6)</f>
        <v/>
      </c>
      <c r="N201" s="33">
        <f>+$D$4*L201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1">
        <f>IF($D$2&lt;$B$2/2, PI()+ATAN(H202/($D$2-$B$2/2)),ATAN(H202/($D$2-$B$2/2)))</f>
        <v/>
      </c>
      <c r="J202" s="31">
        <f>ATAN(H202/($D$2+$B$2/2))</f>
        <v/>
      </c>
      <c r="K202" s="31">
        <f>$B$2*H202*($D$2^2-H202^2-$B$2^2/4)/(($D$2^2+H202^2-$B$2^2/4)^2+$B$2^2*H202^2)</f>
        <v/>
      </c>
      <c r="L202" s="32">
        <f>1/PI()*(I202-J202-K202)</f>
        <v/>
      </c>
      <c r="M202" s="32">
        <f>IF(H202=0,1,1-(1/(1+($B$2/2/H202)^1.38))^2.6)</f>
        <v/>
      </c>
      <c r="N202" s="33">
        <f>+$D$4*L202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1">
        <f>IF($D$2&lt;$B$2/2, PI()+ATAN(H203/($D$2-$B$2/2)),ATAN(H203/($D$2-$B$2/2)))</f>
        <v/>
      </c>
      <c r="J203" s="31">
        <f>ATAN(H203/($D$2+$B$2/2))</f>
        <v/>
      </c>
      <c r="K203" s="31">
        <f>$B$2*H203*($D$2^2-H203^2-$B$2^2/4)/(($D$2^2+H203^2-$B$2^2/4)^2+$B$2^2*H203^2)</f>
        <v/>
      </c>
      <c r="L203" s="32">
        <f>1/PI()*(I203-J203-K203)</f>
        <v/>
      </c>
      <c r="M203" s="32">
        <f>IF(H203=0,1,1-(1/(1+($B$2/2/H203)^1.38))^2.6)</f>
        <v/>
      </c>
      <c r="N203" s="33">
        <f>+$D$4*L203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1">
        <f>IF($D$2&lt;$B$2/2, PI()+ATAN(H204/($D$2-$B$2/2)),ATAN(H204/($D$2-$B$2/2)))</f>
        <v/>
      </c>
      <c r="J204" s="31">
        <f>ATAN(H204/($D$2+$B$2/2))</f>
        <v/>
      </c>
      <c r="K204" s="31">
        <f>$B$2*H204*($D$2^2-H204^2-$B$2^2/4)/(($D$2^2+H204^2-$B$2^2/4)^2+$B$2^2*H204^2)</f>
        <v/>
      </c>
      <c r="L204" s="32">
        <f>1/PI()*(I204-J204-K204)</f>
        <v/>
      </c>
      <c r="M204" s="32">
        <f>IF(H204=0,1,1-(1/(1+($B$2/2/H204)^1.38))^2.6)</f>
        <v/>
      </c>
      <c r="N204" s="33">
        <f>+$D$4*L204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1">
        <f>IF($D$2&lt;$B$2/2, PI()+ATAN(H205/($D$2-$B$2/2)),ATAN(H205/($D$2-$B$2/2)))</f>
        <v/>
      </c>
      <c r="J205" s="31">
        <f>ATAN(H205/($D$2+$B$2/2))</f>
        <v/>
      </c>
      <c r="K205" s="31">
        <f>$B$2*H205*($D$2^2-H205^2-$B$2^2/4)/(($D$2^2+H205^2-$B$2^2/4)^2+$B$2^2*H205^2)</f>
        <v/>
      </c>
      <c r="L205" s="32">
        <f>1/PI()*(I205-J205-K205)</f>
        <v/>
      </c>
      <c r="M205" s="32">
        <f>IF(H205=0,1,1-(1/(1+($B$2/2/H205)^1.38))^2.6)</f>
        <v/>
      </c>
      <c r="N205" s="33">
        <f>+$D$4*L205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1">
        <f>IF($D$2&lt;$B$2/2, PI()+ATAN(H206/($D$2-$B$2/2)),ATAN(H206/($D$2-$B$2/2)))</f>
        <v/>
      </c>
      <c r="J206" s="31">
        <f>ATAN(H206/($D$2+$B$2/2))</f>
        <v/>
      </c>
      <c r="K206" s="31">
        <f>$B$2*H206*($D$2^2-H206^2-$B$2^2/4)/(($D$2^2+H206^2-$B$2^2/4)^2+$B$2^2*H206^2)</f>
        <v/>
      </c>
      <c r="L206" s="32">
        <f>1/PI()*(I206-J206-K206)</f>
        <v/>
      </c>
      <c r="M206" s="32">
        <f>IF(H206=0,1,1-(1/(1+($B$2/2/H206)^1.38))^2.6)</f>
        <v/>
      </c>
      <c r="N206" s="33">
        <f>+$D$4*L206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1">
        <f>IF($D$2&lt;$B$2/2, PI()+ATAN(H207/($D$2-$B$2/2)),ATAN(H207/($D$2-$B$2/2)))</f>
        <v/>
      </c>
      <c r="J207" s="31">
        <f>ATAN(H207/($D$2+$B$2/2))</f>
        <v/>
      </c>
      <c r="K207" s="31">
        <f>$B$2*H207*($D$2^2-H207^2-$B$2^2/4)/(($D$2^2+H207^2-$B$2^2/4)^2+$B$2^2*H207^2)</f>
        <v/>
      </c>
      <c r="L207" s="32">
        <f>1/PI()*(I207-J207-K207)</f>
        <v/>
      </c>
      <c r="M207" s="32">
        <f>IF(H207=0,1,1-(1/(1+($B$2/2/H207)^1.38))^2.6)</f>
        <v/>
      </c>
      <c r="N207" s="33">
        <f>+$D$4*L207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1">
        <f>IF($D$2&lt;$B$2/2, PI()+ATAN(H208/($D$2-$B$2/2)),ATAN(H208/($D$2-$B$2/2)))</f>
        <v/>
      </c>
      <c r="J208" s="31">
        <f>ATAN(H208/($D$2+$B$2/2))</f>
        <v/>
      </c>
      <c r="K208" s="31">
        <f>$B$2*H208*($D$2^2-H208^2-$B$2^2/4)/(($D$2^2+H208^2-$B$2^2/4)^2+$B$2^2*H208^2)</f>
        <v/>
      </c>
      <c r="L208" s="32">
        <f>1/PI()*(I208-J208-K208)</f>
        <v/>
      </c>
      <c r="M208" s="32">
        <f>IF(H208=0,1,1-(1/(1+($B$2/2/H208)^1.38))^2.6)</f>
        <v/>
      </c>
      <c r="N208" s="33">
        <f>+$D$4*L208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1">
        <f>IF($D$2&lt;$B$2/2, PI()+ATAN(H209/($D$2-$B$2/2)),ATAN(H209/($D$2-$B$2/2)))</f>
        <v/>
      </c>
      <c r="J209" s="31">
        <f>ATAN(H209/($D$2+$B$2/2))</f>
        <v/>
      </c>
      <c r="K209" s="31">
        <f>$B$2*H209*($D$2^2-H209^2-$B$2^2/4)/(($D$2^2+H209^2-$B$2^2/4)^2+$B$2^2*H209^2)</f>
        <v/>
      </c>
      <c r="L209" s="32">
        <f>1/PI()*(I209-J209-K209)</f>
        <v/>
      </c>
      <c r="M209" s="32">
        <f>IF(H209=0,1,1-(1/(1+($B$2/2/H209)^1.38))^2.6)</f>
        <v/>
      </c>
      <c r="N209" s="33">
        <f>+$D$4*L209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1">
        <f>IF($D$2&lt;$B$2/2, PI()+ATAN(H210/($D$2-$B$2/2)),ATAN(H210/($D$2-$B$2/2)))</f>
        <v/>
      </c>
      <c r="J210" s="31">
        <f>ATAN(H210/($D$2+$B$2/2))</f>
        <v/>
      </c>
      <c r="K210" s="31">
        <f>$B$2*H210*($D$2^2-H210^2-$B$2^2/4)/(($D$2^2+H210^2-$B$2^2/4)^2+$B$2^2*H210^2)</f>
        <v/>
      </c>
      <c r="L210" s="32">
        <f>1/PI()*(I210-J210-K210)</f>
        <v/>
      </c>
      <c r="M210" s="32">
        <f>IF(H210=0,1,1-(1/(1+($B$2/2/H210)^1.38))^2.6)</f>
        <v/>
      </c>
      <c r="N210" s="33">
        <f>+$D$4*L210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1">
        <f>IF($D$2&lt;$B$2/2, PI()+ATAN(H211/($D$2-$B$2/2)),ATAN(H211/($D$2-$B$2/2)))</f>
        <v/>
      </c>
      <c r="J211" s="31">
        <f>ATAN(H211/($D$2+$B$2/2))</f>
        <v/>
      </c>
      <c r="K211" s="31">
        <f>$B$2*H211*($D$2^2-H211^2-$B$2^2/4)/(($D$2^2+H211^2-$B$2^2/4)^2+$B$2^2*H211^2)</f>
        <v/>
      </c>
      <c r="L211" s="32">
        <f>1/PI()*(I211-J211-K211)</f>
        <v/>
      </c>
      <c r="M211" s="32">
        <f>IF(H211=0,1,1-(1/(1+($B$2/2/H211)^1.38))^2.6)</f>
        <v/>
      </c>
      <c r="N211" s="33">
        <f>+$D$4*L211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1">
        <f>IF($D$2&lt;$B$2/2, PI()+ATAN(H212/($D$2-$B$2/2)),ATAN(H212/($D$2-$B$2/2)))</f>
        <v/>
      </c>
      <c r="J212" s="31">
        <f>ATAN(H212/($D$2+$B$2/2))</f>
        <v/>
      </c>
      <c r="K212" s="31">
        <f>$B$2*H212*($D$2^2-H212^2-$B$2^2/4)/(($D$2^2+H212^2-$B$2^2/4)^2+$B$2^2*H212^2)</f>
        <v/>
      </c>
      <c r="L212" s="32">
        <f>1/PI()*(I212-J212-K212)</f>
        <v/>
      </c>
      <c r="M212" s="32">
        <f>IF(H212=0,1,1-(1/(1+($B$2/2/H212)^1.38))^2.6)</f>
        <v/>
      </c>
      <c r="N212" s="33">
        <f>+$D$4*L212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1">
        <f>IF($D$2&lt;$B$2/2, PI()+ATAN(H213/($D$2-$B$2/2)),ATAN(H213/($D$2-$B$2/2)))</f>
        <v/>
      </c>
      <c r="J213" s="31">
        <f>ATAN(H213/($D$2+$B$2/2))</f>
        <v/>
      </c>
      <c r="K213" s="31">
        <f>$B$2*H213*($D$2^2-H213^2-$B$2^2/4)/(($D$2^2+H213^2-$B$2^2/4)^2+$B$2^2*H213^2)</f>
        <v/>
      </c>
      <c r="L213" s="32">
        <f>1/PI()*(I213-J213-K213)</f>
        <v/>
      </c>
      <c r="M213" s="32">
        <f>IF(H213=0,1,1-(1/(1+($B$2/2/H213)^1.38))^2.6)</f>
        <v/>
      </c>
      <c r="N213" s="33">
        <f>+$D$4*L213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1">
        <f>IF($D$2&lt;$B$2/2, PI()+ATAN(H214/($D$2-$B$2/2)),ATAN(H214/($D$2-$B$2/2)))</f>
        <v/>
      </c>
      <c r="J214" s="31">
        <f>ATAN(H214/($D$2+$B$2/2))</f>
        <v/>
      </c>
      <c r="K214" s="31">
        <f>$B$2*H214*($D$2^2-H214^2-$B$2^2/4)/(($D$2^2+H214^2-$B$2^2/4)^2+$B$2^2*H214^2)</f>
        <v/>
      </c>
      <c r="L214" s="32">
        <f>1/PI()*(I214-J214-K214)</f>
        <v/>
      </c>
      <c r="M214" s="32">
        <f>IF(H214=0,1,1-(1/(1+($B$2/2/H214)^1.38))^2.6)</f>
        <v/>
      </c>
      <c r="N214" s="33">
        <f>+$D$4*L214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1">
        <f>IF($D$2&lt;$B$2/2, PI()+ATAN(H215/($D$2-$B$2/2)),ATAN(H215/($D$2-$B$2/2)))</f>
        <v/>
      </c>
      <c r="J215" s="31">
        <f>ATAN(H215/($D$2+$B$2/2))</f>
        <v/>
      </c>
      <c r="K215" s="31">
        <f>$B$2*H215*($D$2^2-H215^2-$B$2^2/4)/(($D$2^2+H215^2-$B$2^2/4)^2+$B$2^2*H215^2)</f>
        <v/>
      </c>
      <c r="L215" s="32">
        <f>1/PI()*(I215-J215-K215)</f>
        <v/>
      </c>
      <c r="M215" s="32">
        <f>IF(H215=0,1,1-(1/(1+($B$2/2/H215)^1.38))^2.6)</f>
        <v/>
      </c>
      <c r="N215" s="33">
        <f>+$D$4*L215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1">
        <f>IF($D$2&lt;$B$2/2, PI()+ATAN(H216/($D$2-$B$2/2)),ATAN(H216/($D$2-$B$2/2)))</f>
        <v/>
      </c>
      <c r="J216" s="31">
        <f>ATAN(H216/($D$2+$B$2/2))</f>
        <v/>
      </c>
      <c r="K216" s="31">
        <f>$B$2*H216*($D$2^2-H216^2-$B$2^2/4)/(($D$2^2+H216^2-$B$2^2/4)^2+$B$2^2*H216^2)</f>
        <v/>
      </c>
      <c r="L216" s="32">
        <f>1/PI()*(I216-J216-K216)</f>
        <v/>
      </c>
      <c r="M216" s="32">
        <f>IF(H216=0,1,1-(1/(1+($B$2/2/H216)^1.38))^2.6)</f>
        <v/>
      </c>
      <c r="N216" s="33">
        <f>+$D$4*L216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1">
        <f>IF($D$2&lt;$B$2/2, PI()+ATAN(H217/($D$2-$B$2/2)),ATAN(H217/($D$2-$B$2/2)))</f>
        <v/>
      </c>
      <c r="J217" s="31">
        <f>ATAN(H217/($D$2+$B$2/2))</f>
        <v/>
      </c>
      <c r="K217" s="31">
        <f>$B$2*H217*($D$2^2-H217^2-$B$2^2/4)/(($D$2^2+H217^2-$B$2^2/4)^2+$B$2^2*H217^2)</f>
        <v/>
      </c>
      <c r="L217" s="32">
        <f>1/PI()*(I217-J217-K217)</f>
        <v/>
      </c>
      <c r="M217" s="32">
        <f>IF(H217=0,1,1-(1/(1+($B$2/2/H217)^1.38))^2.6)</f>
        <v/>
      </c>
      <c r="N217" s="33">
        <f>+$D$4*L217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1">
        <f>IF($D$2&lt;$B$2/2, PI()+ATAN(H218/($D$2-$B$2/2)),ATAN(H218/($D$2-$B$2/2)))</f>
        <v/>
      </c>
      <c r="J218" s="31">
        <f>ATAN(H218/($D$2+$B$2/2))</f>
        <v/>
      </c>
      <c r="K218" s="31">
        <f>$B$2*H218*($D$2^2-H218^2-$B$2^2/4)/(($D$2^2+H218^2-$B$2^2/4)^2+$B$2^2*H218^2)</f>
        <v/>
      </c>
      <c r="L218" s="32">
        <f>1/PI()*(I218-J218-K218)</f>
        <v/>
      </c>
      <c r="M218" s="32">
        <f>IF(H218=0,1,1-(1/(1+($B$2/2/H218)^1.38))^2.6)</f>
        <v/>
      </c>
      <c r="N218" s="33">
        <f>+$D$4*L218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1">
        <f>IF($D$2&lt;$B$2/2, PI()+ATAN(H219/($D$2-$B$2/2)),ATAN(H219/($D$2-$B$2/2)))</f>
        <v/>
      </c>
      <c r="J219" s="31">
        <f>ATAN(H219/($D$2+$B$2/2))</f>
        <v/>
      </c>
      <c r="K219" s="31">
        <f>$B$2*H219*($D$2^2-H219^2-$B$2^2/4)/(($D$2^2+H219^2-$B$2^2/4)^2+$B$2^2*H219^2)</f>
        <v/>
      </c>
      <c r="L219" s="32">
        <f>1/PI()*(I219-J219-K219)</f>
        <v/>
      </c>
      <c r="M219" s="32">
        <f>IF(H219=0,1,1-(1/(1+($B$2/2/H219)^1.38))^2.6)</f>
        <v/>
      </c>
      <c r="N219" s="33">
        <f>+$D$4*L219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1">
        <f>IF($D$2&lt;$B$2/2, PI()+ATAN(H220/($D$2-$B$2/2)),ATAN(H220/($D$2-$B$2/2)))</f>
        <v/>
      </c>
      <c r="J220" s="31">
        <f>ATAN(H220/($D$2+$B$2/2))</f>
        <v/>
      </c>
      <c r="K220" s="31">
        <f>$B$2*H220*($D$2^2-H220^2-$B$2^2/4)/(($D$2^2+H220^2-$B$2^2/4)^2+$B$2^2*H220^2)</f>
        <v/>
      </c>
      <c r="L220" s="32">
        <f>1/PI()*(I220-J220-K220)</f>
        <v/>
      </c>
      <c r="M220" s="32">
        <f>IF(H220=0,1,1-(1/(1+($B$2/2/H220)^1.38))^2.6)</f>
        <v/>
      </c>
      <c r="N220" s="33">
        <f>+$D$4*L220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1">
        <f>IF($D$2&lt;$B$2/2, PI()+ATAN(H221/($D$2-$B$2/2)),ATAN(H221/($D$2-$B$2/2)))</f>
        <v/>
      </c>
      <c r="J221" s="31">
        <f>ATAN(H221/($D$2+$B$2/2))</f>
        <v/>
      </c>
      <c r="K221" s="31">
        <f>$B$2*H221*($D$2^2-H221^2-$B$2^2/4)/(($D$2^2+H221^2-$B$2^2/4)^2+$B$2^2*H221^2)</f>
        <v/>
      </c>
      <c r="L221" s="32">
        <f>1/PI()*(I221-J221-K221)</f>
        <v/>
      </c>
      <c r="M221" s="32">
        <f>IF(H221=0,1,1-(1/(1+($B$2/2/H221)^1.38))^2.6)</f>
        <v/>
      </c>
      <c r="N221" s="33">
        <f>+$D$4*L221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1">
        <f>IF($D$2&lt;$B$2/2, PI()+ATAN(H222/($D$2-$B$2/2)),ATAN(H222/($D$2-$B$2/2)))</f>
        <v/>
      </c>
      <c r="J222" s="31">
        <f>ATAN(H222/($D$2+$B$2/2))</f>
        <v/>
      </c>
      <c r="K222" s="31">
        <f>$B$2*H222*($D$2^2-H222^2-$B$2^2/4)/(($D$2^2+H222^2-$B$2^2/4)^2+$B$2^2*H222^2)</f>
        <v/>
      </c>
      <c r="L222" s="32">
        <f>1/PI()*(I222-J222-K222)</f>
        <v/>
      </c>
      <c r="M222" s="32">
        <f>IF(H222=0,1,1-(1/(1+($B$2/2/H222)^1.38))^2.6)</f>
        <v/>
      </c>
      <c r="N222" s="33">
        <f>+$D$4*L222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1">
        <f>IF($D$2&lt;$B$2/2, PI()+ATAN(H223/($D$2-$B$2/2)),ATAN(H223/($D$2-$B$2/2)))</f>
        <v/>
      </c>
      <c r="J223" s="31">
        <f>ATAN(H223/($D$2+$B$2/2))</f>
        <v/>
      </c>
      <c r="K223" s="31">
        <f>$B$2*H223*($D$2^2-H223^2-$B$2^2/4)/(($D$2^2+H223^2-$B$2^2/4)^2+$B$2^2*H223^2)</f>
        <v/>
      </c>
      <c r="L223" s="32">
        <f>1/PI()*(I223-J223-K223)</f>
        <v/>
      </c>
      <c r="M223" s="32">
        <f>IF(H223=0,1,1-(1/(1+($B$2/2/H223)^1.38))^2.6)</f>
        <v/>
      </c>
      <c r="N223" s="33">
        <f>+$D$4*L223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1">
        <f>IF($D$2&lt;$B$2/2, PI()+ATAN(H224/($D$2-$B$2/2)),ATAN(H224/($D$2-$B$2/2)))</f>
        <v/>
      </c>
      <c r="J224" s="31">
        <f>ATAN(H224/($D$2+$B$2/2))</f>
        <v/>
      </c>
      <c r="K224" s="31">
        <f>$B$2*H224*($D$2^2-H224^2-$B$2^2/4)/(($D$2^2+H224^2-$B$2^2/4)^2+$B$2^2*H224^2)</f>
        <v/>
      </c>
      <c r="L224" s="32">
        <f>1/PI()*(I224-J224-K224)</f>
        <v/>
      </c>
      <c r="M224" s="32">
        <f>IF(H224=0,1,1-(1/(1+($B$2/2/H224)^1.38))^2.6)</f>
        <v/>
      </c>
      <c r="N224" s="33">
        <f>+$D$4*L224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1">
        <f>IF($D$2&lt;$B$2/2, PI()+ATAN(H225/($D$2-$B$2/2)),ATAN(H225/($D$2-$B$2/2)))</f>
        <v/>
      </c>
      <c r="J225" s="31">
        <f>ATAN(H225/($D$2+$B$2/2))</f>
        <v/>
      </c>
      <c r="K225" s="31">
        <f>$B$2*H225*($D$2^2-H225^2-$B$2^2/4)/(($D$2^2+H225^2-$B$2^2/4)^2+$B$2^2*H225^2)</f>
        <v/>
      </c>
      <c r="L225" s="32">
        <f>1/PI()*(I225-J225-K225)</f>
        <v/>
      </c>
      <c r="M225" s="32">
        <f>IF(H225=0,1,1-(1/(1+($B$2/2/H225)^1.38))^2.6)</f>
        <v/>
      </c>
      <c r="N225" s="33">
        <f>+$D$4*L225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1">
        <f>IF($D$2&lt;$B$2/2, PI()+ATAN(H226/($D$2-$B$2/2)),ATAN(H226/($D$2-$B$2/2)))</f>
        <v/>
      </c>
      <c r="J226" s="31">
        <f>ATAN(H226/($D$2+$B$2/2))</f>
        <v/>
      </c>
      <c r="K226" s="31">
        <f>$B$2*H226*($D$2^2-H226^2-$B$2^2/4)/(($D$2^2+H226^2-$B$2^2/4)^2+$B$2^2*H226^2)</f>
        <v/>
      </c>
      <c r="L226" s="32">
        <f>1/PI()*(I226-J226-K226)</f>
        <v/>
      </c>
      <c r="M226" s="32">
        <f>IF(H226=0,1,1-(1/(1+($B$2/2/H226)^1.38))^2.6)</f>
        <v/>
      </c>
      <c r="N226" s="33">
        <f>+$D$4*L226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1">
        <f>IF($D$2&lt;$B$2/2, PI()+ATAN(H227/($D$2-$B$2/2)),ATAN(H227/($D$2-$B$2/2)))</f>
        <v/>
      </c>
      <c r="J227" s="31">
        <f>ATAN(H227/($D$2+$B$2/2))</f>
        <v/>
      </c>
      <c r="K227" s="31">
        <f>$B$2*H227*($D$2^2-H227^2-$B$2^2/4)/(($D$2^2+H227^2-$B$2^2/4)^2+$B$2^2*H227^2)</f>
        <v/>
      </c>
      <c r="L227" s="32">
        <f>1/PI()*(I227-J227-K227)</f>
        <v/>
      </c>
      <c r="M227" s="32">
        <f>IF(H227=0,1,1-(1/(1+($B$2/2/H227)^1.38))^2.6)</f>
        <v/>
      </c>
      <c r="N227" s="33">
        <f>+$D$4*L227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1">
        <f>IF($D$2&lt;$B$2/2, PI()+ATAN(H228/($D$2-$B$2/2)),ATAN(H228/($D$2-$B$2/2)))</f>
        <v/>
      </c>
      <c r="J228" s="31">
        <f>ATAN(H228/($D$2+$B$2/2))</f>
        <v/>
      </c>
      <c r="K228" s="31">
        <f>$B$2*H228*($D$2^2-H228^2-$B$2^2/4)/(($D$2^2+H228^2-$B$2^2/4)^2+$B$2^2*H228^2)</f>
        <v/>
      </c>
      <c r="L228" s="32">
        <f>1/PI()*(I228-J228-K228)</f>
        <v/>
      </c>
      <c r="M228" s="32">
        <f>IF(H228=0,1,1-(1/(1+($B$2/2/H228)^1.38))^2.6)</f>
        <v/>
      </c>
      <c r="N228" s="33">
        <f>+$D$4*L228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1">
        <f>IF($D$2&lt;$B$2/2, PI()+ATAN(H229/($D$2-$B$2/2)),ATAN(H229/($D$2-$B$2/2)))</f>
        <v/>
      </c>
      <c r="J229" s="31">
        <f>ATAN(H229/($D$2+$B$2/2))</f>
        <v/>
      </c>
      <c r="K229" s="31">
        <f>$B$2*H229*($D$2^2-H229^2-$B$2^2/4)/(($D$2^2+H229^2-$B$2^2/4)^2+$B$2^2*H229^2)</f>
        <v/>
      </c>
      <c r="L229" s="32">
        <f>1/PI()*(I229-J229-K229)</f>
        <v/>
      </c>
      <c r="M229" s="32">
        <f>IF(H229=0,1,1-(1/(1+($B$2/2/H229)^1.38))^2.6)</f>
        <v/>
      </c>
      <c r="N229" s="33">
        <f>+$D$4*L229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1">
        <f>IF($D$2&lt;$B$2/2, PI()+ATAN(H230/($D$2-$B$2/2)),ATAN(H230/($D$2-$B$2/2)))</f>
        <v/>
      </c>
      <c r="J230" s="31">
        <f>ATAN(H230/($D$2+$B$2/2))</f>
        <v/>
      </c>
      <c r="K230" s="31">
        <f>$B$2*H230*($D$2^2-H230^2-$B$2^2/4)/(($D$2^2+H230^2-$B$2^2/4)^2+$B$2^2*H230^2)</f>
        <v/>
      </c>
      <c r="L230" s="32">
        <f>1/PI()*(I230-J230-K230)</f>
        <v/>
      </c>
      <c r="M230" s="32">
        <f>IF(H230=0,1,1-(1/(1+($B$2/2/H230)^1.38))^2.6)</f>
        <v/>
      </c>
      <c r="N230" s="33">
        <f>+$D$4*L230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1">
        <f>IF($D$2&lt;$B$2/2, PI()+ATAN(H231/($D$2-$B$2/2)),ATAN(H231/($D$2-$B$2/2)))</f>
        <v/>
      </c>
      <c r="J231" s="31">
        <f>ATAN(H231/($D$2+$B$2/2))</f>
        <v/>
      </c>
      <c r="K231" s="31">
        <f>$B$2*H231*($D$2^2-H231^2-$B$2^2/4)/(($D$2^2+H231^2-$B$2^2/4)^2+$B$2^2*H231^2)</f>
        <v/>
      </c>
      <c r="L231" s="32">
        <f>1/PI()*(I231-J231-K231)</f>
        <v/>
      </c>
      <c r="M231" s="32">
        <f>IF(H231=0,1,1-(1/(1+($B$2/2/H231)^1.38))^2.6)</f>
        <v/>
      </c>
      <c r="N231" s="33">
        <f>+$D$4*L231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1">
        <f>IF($D$2&lt;$B$2/2, PI()+ATAN(H232/($D$2-$B$2/2)),ATAN(H232/($D$2-$B$2/2)))</f>
        <v/>
      </c>
      <c r="J232" s="31">
        <f>ATAN(H232/($D$2+$B$2/2))</f>
        <v/>
      </c>
      <c r="K232" s="31">
        <f>$B$2*H232*($D$2^2-H232^2-$B$2^2/4)/(($D$2^2+H232^2-$B$2^2/4)^2+$B$2^2*H232^2)</f>
        <v/>
      </c>
      <c r="L232" s="32">
        <f>1/PI()*(I232-J232-K232)</f>
        <v/>
      </c>
      <c r="M232" s="32">
        <f>IF(H232=0,1,1-(1/(1+($B$2/2/H232)^1.38))^2.6)</f>
        <v/>
      </c>
      <c r="N232" s="33">
        <f>+$D$4*L232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1">
        <f>IF($D$2&lt;$B$2/2, PI()+ATAN(H233/($D$2-$B$2/2)),ATAN(H233/($D$2-$B$2/2)))</f>
        <v/>
      </c>
      <c r="J233" s="31">
        <f>ATAN(H233/($D$2+$B$2/2))</f>
        <v/>
      </c>
      <c r="K233" s="31">
        <f>$B$2*H233*($D$2^2-H233^2-$B$2^2/4)/(($D$2^2+H233^2-$B$2^2/4)^2+$B$2^2*H233^2)</f>
        <v/>
      </c>
      <c r="L233" s="32">
        <f>1/PI()*(I233-J233-K233)</f>
        <v/>
      </c>
      <c r="M233" s="32">
        <f>IF(H233=0,1,1-(1/(1+($B$2/2/H233)^1.38))^2.6)</f>
        <v/>
      </c>
      <c r="N233" s="33">
        <f>+$D$4*L233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1">
        <f>IF($D$2&lt;$B$2/2, PI()+ATAN(H234/($D$2-$B$2/2)),ATAN(H234/($D$2-$B$2/2)))</f>
        <v/>
      </c>
      <c r="J234" s="31">
        <f>ATAN(H234/($D$2+$B$2/2))</f>
        <v/>
      </c>
      <c r="K234" s="31">
        <f>$B$2*H234*($D$2^2-H234^2-$B$2^2/4)/(($D$2^2+H234^2-$B$2^2/4)^2+$B$2^2*H234^2)</f>
        <v/>
      </c>
      <c r="L234" s="32">
        <f>1/PI()*(I234-J234-K234)</f>
        <v/>
      </c>
      <c r="M234" s="32">
        <f>IF(H234=0,1,1-(1/(1+($B$2/2/H234)^1.38))^2.6)</f>
        <v/>
      </c>
      <c r="N234" s="33">
        <f>+$D$4*L234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1">
        <f>IF($D$2&lt;$B$2/2, PI()+ATAN(H235/($D$2-$B$2/2)),ATAN(H235/($D$2-$B$2/2)))</f>
        <v/>
      </c>
      <c r="J235" s="31">
        <f>ATAN(H235/($D$2+$B$2/2))</f>
        <v/>
      </c>
      <c r="K235" s="31">
        <f>$B$2*H235*($D$2^2-H235^2-$B$2^2/4)/(($D$2^2+H235^2-$B$2^2/4)^2+$B$2^2*H235^2)</f>
        <v/>
      </c>
      <c r="L235" s="32">
        <f>1/PI()*(I235-J235-K235)</f>
        <v/>
      </c>
      <c r="M235" s="32">
        <f>IF(H235=0,1,1-(1/(1+($B$2/2/H235)^1.38))^2.6)</f>
        <v/>
      </c>
      <c r="N235" s="33">
        <f>+$D$4*L235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1">
        <f>IF($D$2&lt;$B$2/2, PI()+ATAN(H236/($D$2-$B$2/2)),ATAN(H236/($D$2-$B$2/2)))</f>
        <v/>
      </c>
      <c r="J236" s="31">
        <f>ATAN(H236/($D$2+$B$2/2))</f>
        <v/>
      </c>
      <c r="K236" s="31">
        <f>$B$2*H236*($D$2^2-H236^2-$B$2^2/4)/(($D$2^2+H236^2-$B$2^2/4)^2+$B$2^2*H236^2)</f>
        <v/>
      </c>
      <c r="L236" s="32">
        <f>1/PI()*(I236-J236-K236)</f>
        <v/>
      </c>
      <c r="M236" s="32">
        <f>IF(H236=0,1,1-(1/(1+($B$2/2/H236)^1.38))^2.6)</f>
        <v/>
      </c>
      <c r="N236" s="33">
        <f>+$D$4*L236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1">
        <f>IF($D$2&lt;$B$2/2, PI()+ATAN(H237/($D$2-$B$2/2)),ATAN(H237/($D$2-$B$2/2)))</f>
        <v/>
      </c>
      <c r="J237" s="31">
        <f>ATAN(H237/($D$2+$B$2/2))</f>
        <v/>
      </c>
      <c r="K237" s="31">
        <f>$B$2*H237*($D$2^2-H237^2-$B$2^2/4)/(($D$2^2+H237^2-$B$2^2/4)^2+$B$2^2*H237^2)</f>
        <v/>
      </c>
      <c r="L237" s="32">
        <f>1/PI()*(I237-J237-K237)</f>
        <v/>
      </c>
      <c r="M237" s="32">
        <f>IF(H237=0,1,1-(1/(1+($B$2/2/H237)^1.38))^2.6)</f>
        <v/>
      </c>
      <c r="N237" s="33">
        <f>+$D$4*L237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1">
        <f>IF($D$2&lt;$B$2/2, PI()+ATAN(H238/($D$2-$B$2/2)),ATAN(H238/($D$2-$B$2/2)))</f>
        <v/>
      </c>
      <c r="J238" s="31">
        <f>ATAN(H238/($D$2+$B$2/2))</f>
        <v/>
      </c>
      <c r="K238" s="31">
        <f>$B$2*H238*($D$2^2-H238^2-$B$2^2/4)/(($D$2^2+H238^2-$B$2^2/4)^2+$B$2^2*H238^2)</f>
        <v/>
      </c>
      <c r="L238" s="32">
        <f>1/PI()*(I238-J238-K238)</f>
        <v/>
      </c>
      <c r="M238" s="32">
        <f>IF(H238=0,1,1-(1/(1+($B$2/2/H238)^1.38))^2.6)</f>
        <v/>
      </c>
      <c r="N238" s="33">
        <f>+$D$4*L238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1">
        <f>IF($D$2&lt;$B$2/2, PI()+ATAN(H239/($D$2-$B$2/2)),ATAN(H239/($D$2-$B$2/2)))</f>
        <v/>
      </c>
      <c r="J239" s="31">
        <f>ATAN(H239/($D$2+$B$2/2))</f>
        <v/>
      </c>
      <c r="K239" s="31">
        <f>$B$2*H239*($D$2^2-H239^2-$B$2^2/4)/(($D$2^2+H239^2-$B$2^2/4)^2+$B$2^2*H239^2)</f>
        <v/>
      </c>
      <c r="L239" s="32">
        <f>1/PI()*(I239-J239-K239)</f>
        <v/>
      </c>
      <c r="M239" s="32">
        <f>IF(H239=0,1,1-(1/(1+($B$2/2/H239)^1.38))^2.6)</f>
        <v/>
      </c>
      <c r="N239" s="33">
        <f>+$D$4*L239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1">
        <f>IF($D$2&lt;$B$2/2, PI()+ATAN(H240/($D$2-$B$2/2)),ATAN(H240/($D$2-$B$2/2)))</f>
        <v/>
      </c>
      <c r="J240" s="31">
        <f>ATAN(H240/($D$2+$B$2/2))</f>
        <v/>
      </c>
      <c r="K240" s="31">
        <f>$B$2*H240*($D$2^2-H240^2-$B$2^2/4)/(($D$2^2+H240^2-$B$2^2/4)^2+$B$2^2*H240^2)</f>
        <v/>
      </c>
      <c r="L240" s="32">
        <f>1/PI()*(I240-J240-K240)</f>
        <v/>
      </c>
      <c r="M240" s="32">
        <f>IF(H240=0,1,1-(1/(1+($B$2/2/H240)^1.38))^2.6)</f>
        <v/>
      </c>
      <c r="N240" s="33">
        <f>+$D$4*L240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1">
        <f>IF($D$2&lt;$B$2/2, PI()+ATAN(H241/($D$2-$B$2/2)),ATAN(H241/($D$2-$B$2/2)))</f>
        <v/>
      </c>
      <c r="J241" s="31">
        <f>ATAN(H241/($D$2+$B$2/2))</f>
        <v/>
      </c>
      <c r="K241" s="31">
        <f>$B$2*H241*($D$2^2-H241^2-$B$2^2/4)/(($D$2^2+H241^2-$B$2^2/4)^2+$B$2^2*H241^2)</f>
        <v/>
      </c>
      <c r="L241" s="32">
        <f>1/PI()*(I241-J241-K241)</f>
        <v/>
      </c>
      <c r="M241" s="32">
        <f>IF(H241=0,1,1-(1/(1+($B$2/2/H241)^1.38))^2.6)</f>
        <v/>
      </c>
      <c r="N241" s="33">
        <f>+$D$4*L241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1">
        <f>IF($D$2&lt;$B$2/2, PI()+ATAN(H242/($D$2-$B$2/2)),ATAN(H242/($D$2-$B$2/2)))</f>
        <v/>
      </c>
      <c r="J242" s="31">
        <f>ATAN(H242/($D$2+$B$2/2))</f>
        <v/>
      </c>
      <c r="K242" s="31">
        <f>$B$2*H242*($D$2^2-H242^2-$B$2^2/4)/(($D$2^2+H242^2-$B$2^2/4)^2+$B$2^2*H242^2)</f>
        <v/>
      </c>
      <c r="L242" s="32">
        <f>1/PI()*(I242-J242-K242)</f>
        <v/>
      </c>
      <c r="M242" s="32">
        <f>IF(H242=0,1,1-(1/(1+($B$2/2/H242)^1.38))^2.6)</f>
        <v/>
      </c>
      <c r="N242" s="33">
        <f>+$D$4*L242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1">
        <f>IF($D$2&lt;$B$2/2, PI()+ATAN(H243/($D$2-$B$2/2)),ATAN(H243/($D$2-$B$2/2)))</f>
        <v/>
      </c>
      <c r="J243" s="31">
        <f>ATAN(H243/($D$2+$B$2/2))</f>
        <v/>
      </c>
      <c r="K243" s="31">
        <f>$B$2*H243*($D$2^2-H243^2-$B$2^2/4)/(($D$2^2+H243^2-$B$2^2/4)^2+$B$2^2*H243^2)</f>
        <v/>
      </c>
      <c r="L243" s="32">
        <f>1/PI()*(I243-J243-K243)</f>
        <v/>
      </c>
      <c r="M243" s="32">
        <f>IF(H243=0,1,1-(1/(1+($B$2/2/H243)^1.38))^2.6)</f>
        <v/>
      </c>
      <c r="N243" s="33">
        <f>+$D$4*L243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1">
        <f>IF($D$2&lt;$B$2/2, PI()+ATAN(H244/($D$2-$B$2/2)),ATAN(H244/($D$2-$B$2/2)))</f>
        <v/>
      </c>
      <c r="J244" s="31">
        <f>ATAN(H244/($D$2+$B$2/2))</f>
        <v/>
      </c>
      <c r="K244" s="31">
        <f>$B$2*H244*($D$2^2-H244^2-$B$2^2/4)/(($D$2^2+H244^2-$B$2^2/4)^2+$B$2^2*H244^2)</f>
        <v/>
      </c>
      <c r="L244" s="32">
        <f>1/PI()*(I244-J244-K244)</f>
        <v/>
      </c>
      <c r="M244" s="32">
        <f>IF(H244=0,1,1-(1/(1+($B$2/2/H244)^1.38))^2.6)</f>
        <v/>
      </c>
      <c r="N244" s="33">
        <f>+$D$4*L244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1">
        <f>IF($D$2&lt;$B$2/2, PI()+ATAN(H245/($D$2-$B$2/2)),ATAN(H245/($D$2-$B$2/2)))</f>
        <v/>
      </c>
      <c r="J245" s="31">
        <f>ATAN(H245/($D$2+$B$2/2))</f>
        <v/>
      </c>
      <c r="K245" s="31">
        <f>$B$2*H245*($D$2^2-H245^2-$B$2^2/4)/(($D$2^2+H245^2-$B$2^2/4)^2+$B$2^2*H245^2)</f>
        <v/>
      </c>
      <c r="L245" s="32">
        <f>1/PI()*(I245-J245-K245)</f>
        <v/>
      </c>
      <c r="M245" s="32">
        <f>IF(H245=0,1,1-(1/(1+($B$2/2/H245)^1.38))^2.6)</f>
        <v/>
      </c>
      <c r="N245" s="33">
        <f>+$D$4*L245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1">
        <f>IF($D$2&lt;$B$2/2, PI()+ATAN(H246/($D$2-$B$2/2)),ATAN(H246/($D$2-$B$2/2)))</f>
        <v/>
      </c>
      <c r="J246" s="31">
        <f>ATAN(H246/($D$2+$B$2/2))</f>
        <v/>
      </c>
      <c r="K246" s="31">
        <f>$B$2*H246*($D$2^2-H246^2-$B$2^2/4)/(($D$2^2+H246^2-$B$2^2/4)^2+$B$2^2*H246^2)</f>
        <v/>
      </c>
      <c r="L246" s="32">
        <f>1/PI()*(I246-J246-K246)</f>
        <v/>
      </c>
      <c r="M246" s="32">
        <f>IF(H246=0,1,1-(1/(1+($B$2/2/H246)^1.38))^2.6)</f>
        <v/>
      </c>
      <c r="N246" s="33">
        <f>+$D$4*L246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1">
        <f>IF($D$2&lt;$B$2/2, PI()+ATAN(H247/($D$2-$B$2/2)),ATAN(H247/($D$2-$B$2/2)))</f>
        <v/>
      </c>
      <c r="J247" s="31">
        <f>ATAN(H247/($D$2+$B$2/2))</f>
        <v/>
      </c>
      <c r="K247" s="31">
        <f>$B$2*H247*($D$2^2-H247^2-$B$2^2/4)/(($D$2^2+H247^2-$B$2^2/4)^2+$B$2^2*H247^2)</f>
        <v/>
      </c>
      <c r="L247" s="32">
        <f>1/PI()*(I247-J247-K247)</f>
        <v/>
      </c>
      <c r="M247" s="32">
        <f>IF(H247=0,1,1-(1/(1+($B$2/2/H247)^1.38))^2.6)</f>
        <v/>
      </c>
      <c r="N247" s="33">
        <f>+$D$4*L247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1">
        <f>IF($D$2&lt;$B$2/2, PI()+ATAN(H248/($D$2-$B$2/2)),ATAN(H248/($D$2-$B$2/2)))</f>
        <v/>
      </c>
      <c r="J248" s="31">
        <f>ATAN(H248/($D$2+$B$2/2))</f>
        <v/>
      </c>
      <c r="K248" s="31">
        <f>$B$2*H248*($D$2^2-H248^2-$B$2^2/4)/(($D$2^2+H248^2-$B$2^2/4)^2+$B$2^2*H248^2)</f>
        <v/>
      </c>
      <c r="L248" s="32">
        <f>1/PI()*(I248-J248-K248)</f>
        <v/>
      </c>
      <c r="M248" s="32">
        <f>IF(H248=0,1,1-(1/(1+($B$2/2/H248)^1.38))^2.6)</f>
        <v/>
      </c>
      <c r="N248" s="33">
        <f>+$D$4*L248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1">
        <f>IF($D$2&lt;$B$2/2, PI()+ATAN(H249/($D$2-$B$2/2)),ATAN(H249/($D$2-$B$2/2)))</f>
        <v/>
      </c>
      <c r="J249" s="31">
        <f>ATAN(H249/($D$2+$B$2/2))</f>
        <v/>
      </c>
      <c r="K249" s="31">
        <f>$B$2*H249*($D$2^2-H249^2-$B$2^2/4)/(($D$2^2+H249^2-$B$2^2/4)^2+$B$2^2*H249^2)</f>
        <v/>
      </c>
      <c r="L249" s="32">
        <f>1/PI()*(I249-J249-K249)</f>
        <v/>
      </c>
      <c r="M249" s="32">
        <f>IF(H249=0,1,1-(1/(1+($B$2/2/H249)^1.38))^2.6)</f>
        <v/>
      </c>
      <c r="N249" s="33">
        <f>+$D$4*L249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1">
        <f>IF($D$2&lt;$B$2/2, PI()+ATAN(H250/($D$2-$B$2/2)),ATAN(H250/($D$2-$B$2/2)))</f>
        <v/>
      </c>
      <c r="J250" s="31">
        <f>ATAN(H250/($D$2+$B$2/2))</f>
        <v/>
      </c>
      <c r="K250" s="31">
        <f>$B$2*H250*($D$2^2-H250^2-$B$2^2/4)/(($D$2^2+H250^2-$B$2^2/4)^2+$B$2^2*H250^2)</f>
        <v/>
      </c>
      <c r="L250" s="32">
        <f>1/PI()*(I250-J250-K250)</f>
        <v/>
      </c>
      <c r="M250" s="32">
        <f>IF(H250=0,1,1-(1/(1+($B$2/2/H250)^1.38))^2.6)</f>
        <v/>
      </c>
      <c r="N250" s="33">
        <f>+$D$4*L250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1">
        <f>IF($D$2&lt;$B$2/2, PI()+ATAN(H251/($D$2-$B$2/2)),ATAN(H251/($D$2-$B$2/2)))</f>
        <v/>
      </c>
      <c r="J251" s="31">
        <f>ATAN(H251/($D$2+$B$2/2))</f>
        <v/>
      </c>
      <c r="K251" s="31">
        <f>$B$2*H251*($D$2^2-H251^2-$B$2^2/4)/(($D$2^2+H251^2-$B$2^2/4)^2+$B$2^2*H251^2)</f>
        <v/>
      </c>
      <c r="L251" s="32">
        <f>1/PI()*(I251-J251-K251)</f>
        <v/>
      </c>
      <c r="M251" s="32">
        <f>IF(H251=0,1,1-(1/(1+($B$2/2/H251)^1.38))^2.6)</f>
        <v/>
      </c>
      <c r="N251" s="33">
        <f>+$D$4*L251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1">
        <f>IF($D$2&lt;$B$2/2, PI()+ATAN(H252/($D$2-$B$2/2)),ATAN(H252/($D$2-$B$2/2)))</f>
        <v/>
      </c>
      <c r="J252" s="31">
        <f>ATAN(H252/($D$2+$B$2/2))</f>
        <v/>
      </c>
      <c r="K252" s="31">
        <f>$B$2*H252*($D$2^2-H252^2-$B$2^2/4)/(($D$2^2+H252^2-$B$2^2/4)^2+$B$2^2*H252^2)</f>
        <v/>
      </c>
      <c r="L252" s="32">
        <f>1/PI()*(I252-J252-K252)</f>
        <v/>
      </c>
      <c r="M252" s="32">
        <f>IF(H252=0,1,1-(1/(1+($B$2/2/H252)^1.38))^2.6)</f>
        <v/>
      </c>
      <c r="N252" s="33">
        <f>+$D$4*L252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1">
        <f>IF($D$2&lt;$B$2/2, PI()+ATAN(H253/($D$2-$B$2/2)),ATAN(H253/($D$2-$B$2/2)))</f>
        <v/>
      </c>
      <c r="J253" s="31">
        <f>ATAN(H253/($D$2+$B$2/2))</f>
        <v/>
      </c>
      <c r="K253" s="31">
        <f>$B$2*H253*($D$2^2-H253^2-$B$2^2/4)/(($D$2^2+H253^2-$B$2^2/4)^2+$B$2^2*H253^2)</f>
        <v/>
      </c>
      <c r="L253" s="32">
        <f>1/PI()*(I253-J253-K253)</f>
        <v/>
      </c>
      <c r="M253" s="32">
        <f>IF(H253=0,1,1-(1/(1+($B$2/2/H253)^1.38))^2.6)</f>
        <v/>
      </c>
      <c r="N253" s="33">
        <f>+$D$4*L253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1">
        <f>IF($D$2&lt;$B$2/2, PI()+ATAN(H254/($D$2-$B$2/2)),ATAN(H254/($D$2-$B$2/2)))</f>
        <v/>
      </c>
      <c r="J254" s="31">
        <f>ATAN(H254/($D$2+$B$2/2))</f>
        <v/>
      </c>
      <c r="K254" s="31">
        <f>$B$2*H254*($D$2^2-H254^2-$B$2^2/4)/(($D$2^2+H254^2-$B$2^2/4)^2+$B$2^2*H254^2)</f>
        <v/>
      </c>
      <c r="L254" s="32">
        <f>1/PI()*(I254-J254-K254)</f>
        <v/>
      </c>
      <c r="M254" s="32">
        <f>IF(H254=0,1,1-(1/(1+($B$2/2/H254)^1.38))^2.6)</f>
        <v/>
      </c>
      <c r="N254" s="33">
        <f>+$D$4*L254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1">
        <f>IF($D$2&lt;$B$2/2, PI()+ATAN(H255/($D$2-$B$2/2)),ATAN(H255/($D$2-$B$2/2)))</f>
        <v/>
      </c>
      <c r="J255" s="31">
        <f>ATAN(H255/($D$2+$B$2/2))</f>
        <v/>
      </c>
      <c r="K255" s="31">
        <f>$B$2*H255*($D$2^2-H255^2-$B$2^2/4)/(($D$2^2+H255^2-$B$2^2/4)^2+$B$2^2*H255^2)</f>
        <v/>
      </c>
      <c r="L255" s="32">
        <f>1/PI()*(I255-J255-K255)</f>
        <v/>
      </c>
      <c r="M255" s="32">
        <f>IF(H255=0,1,1-(1/(1+($B$2/2/H255)^1.38))^2.6)</f>
        <v/>
      </c>
      <c r="N255" s="33">
        <f>+$D$4*L255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1">
        <f>IF($D$2&lt;$B$2/2, PI()+ATAN(H256/($D$2-$B$2/2)),ATAN(H256/($D$2-$B$2/2)))</f>
        <v/>
      </c>
      <c r="J256" s="31">
        <f>ATAN(H256/($D$2+$B$2/2))</f>
        <v/>
      </c>
      <c r="K256" s="31">
        <f>$B$2*H256*($D$2^2-H256^2-$B$2^2/4)/(($D$2^2+H256^2-$B$2^2/4)^2+$B$2^2*H256^2)</f>
        <v/>
      </c>
      <c r="L256" s="32">
        <f>1/PI()*(I256-J256-K256)</f>
        <v/>
      </c>
      <c r="M256" s="32">
        <f>IF(H256=0,1,1-(1/(1+($B$2/2/H256)^1.38))^2.6)</f>
        <v/>
      </c>
      <c r="N256" s="33">
        <f>+$D$4*L256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1">
        <f>IF($D$2&lt;$B$2/2, PI()+ATAN(H257/($D$2-$B$2/2)),ATAN(H257/($D$2-$B$2/2)))</f>
        <v/>
      </c>
      <c r="J257" s="31">
        <f>ATAN(H257/($D$2+$B$2/2))</f>
        <v/>
      </c>
      <c r="K257" s="31">
        <f>$B$2*H257*($D$2^2-H257^2-$B$2^2/4)/(($D$2^2+H257^2-$B$2^2/4)^2+$B$2^2*H257^2)</f>
        <v/>
      </c>
      <c r="L257" s="32">
        <f>1/PI()*(I257-J257-K257)</f>
        <v/>
      </c>
      <c r="M257" s="32">
        <f>IF(H257=0,1,1-(1/(1+($B$2/2/H257)^1.38))^2.6)</f>
        <v/>
      </c>
      <c r="N257" s="33">
        <f>+$D$4*L257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1">
        <f>IF($D$2&lt;$B$2/2, PI()+ATAN(H258/($D$2-$B$2/2)),ATAN(H258/($D$2-$B$2/2)))</f>
        <v/>
      </c>
      <c r="J258" s="31">
        <f>ATAN(H258/($D$2+$B$2/2))</f>
        <v/>
      </c>
      <c r="K258" s="31">
        <f>$B$2*H258*($D$2^2-H258^2-$B$2^2/4)/(($D$2^2+H258^2-$B$2^2/4)^2+$B$2^2*H258^2)</f>
        <v/>
      </c>
      <c r="L258" s="32">
        <f>1/PI()*(I258-J258-K258)</f>
        <v/>
      </c>
      <c r="M258" s="32">
        <f>IF(H258=0,1,1-(1/(1+($B$2/2/H258)^1.38))^2.6)</f>
        <v/>
      </c>
      <c r="N258" s="33">
        <f>+$D$4*L258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1">
        <f>IF($D$2&lt;$B$2/2, PI()+ATAN(H259/($D$2-$B$2/2)),ATAN(H259/($D$2-$B$2/2)))</f>
        <v/>
      </c>
      <c r="J259" s="31">
        <f>ATAN(H259/($D$2+$B$2/2))</f>
        <v/>
      </c>
      <c r="K259" s="31">
        <f>$B$2*H259*($D$2^2-H259^2-$B$2^2/4)/(($D$2^2+H259^2-$B$2^2/4)^2+$B$2^2*H259^2)</f>
        <v/>
      </c>
      <c r="L259" s="32">
        <f>1/PI()*(I259-J259-K259)</f>
        <v/>
      </c>
      <c r="M259" s="32">
        <f>IF(H259=0,1,1-(1/(1+($B$2/2/H259)^1.38))^2.6)</f>
        <v/>
      </c>
      <c r="N259" s="33">
        <f>+$D$4*L259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1">
        <f>IF($D$2&lt;$B$2/2, PI()+ATAN(H260/($D$2-$B$2/2)),ATAN(H260/($D$2-$B$2/2)))</f>
        <v/>
      </c>
      <c r="J260" s="31">
        <f>ATAN(H260/($D$2+$B$2/2))</f>
        <v/>
      </c>
      <c r="K260" s="31">
        <f>$B$2*H260*($D$2^2-H260^2-$B$2^2/4)/(($D$2^2+H260^2-$B$2^2/4)^2+$B$2^2*H260^2)</f>
        <v/>
      </c>
      <c r="L260" s="32">
        <f>1/PI()*(I260-J260-K260)</f>
        <v/>
      </c>
      <c r="M260" s="32">
        <f>IF(H260=0,1,1-(1/(1+($B$2/2/H260)^1.38))^2.6)</f>
        <v/>
      </c>
      <c r="N260" s="33">
        <f>+$D$4*L260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1">
        <f>IF($D$2&lt;$B$2/2, PI()+ATAN(H261/($D$2-$B$2/2)),ATAN(H261/($D$2-$B$2/2)))</f>
        <v/>
      </c>
      <c r="J261" s="31">
        <f>ATAN(H261/($D$2+$B$2/2))</f>
        <v/>
      </c>
      <c r="K261" s="31">
        <f>$B$2*H261*($D$2^2-H261^2-$B$2^2/4)/(($D$2^2+H261^2-$B$2^2/4)^2+$B$2^2*H261^2)</f>
        <v/>
      </c>
      <c r="L261" s="32">
        <f>1/PI()*(I261-J261-K261)</f>
        <v/>
      </c>
      <c r="M261" s="32">
        <f>IF(H261=0,1,1-(1/(1+($B$2/2/H261)^1.38))^2.6)</f>
        <v/>
      </c>
      <c r="N261" s="33">
        <f>+$D$4*L261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1">
        <f>IF($D$2&lt;$B$2/2, PI()+ATAN(H262/($D$2-$B$2/2)),ATAN(H262/($D$2-$B$2/2)))</f>
        <v/>
      </c>
      <c r="J262" s="31">
        <f>ATAN(H262/($D$2+$B$2/2))</f>
        <v/>
      </c>
      <c r="K262" s="31">
        <f>$B$2*H262*($D$2^2-H262^2-$B$2^2/4)/(($D$2^2+H262^2-$B$2^2/4)^2+$B$2^2*H262^2)</f>
        <v/>
      </c>
      <c r="L262" s="32">
        <f>1/PI()*(I262-J262-K262)</f>
        <v/>
      </c>
      <c r="M262" s="32">
        <f>IF(H262=0,1,1-(1/(1+($B$2/2/H262)^1.38))^2.6)</f>
        <v/>
      </c>
      <c r="N262" s="33">
        <f>+$D$4*L262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1">
        <f>IF($D$2&lt;$B$2/2, PI()+ATAN(H263/($D$2-$B$2/2)),ATAN(H263/($D$2-$B$2/2)))</f>
        <v/>
      </c>
      <c r="J263" s="31">
        <f>ATAN(H263/($D$2+$B$2/2))</f>
        <v/>
      </c>
      <c r="K263" s="31">
        <f>$B$2*H263*($D$2^2-H263^2-$B$2^2/4)/(($D$2^2+H263^2-$B$2^2/4)^2+$B$2^2*H263^2)</f>
        <v/>
      </c>
      <c r="L263" s="32">
        <f>1/PI()*(I263-J263-K263)</f>
        <v/>
      </c>
      <c r="M263" s="32">
        <f>IF(H263=0,1,1-(1/(1+($B$2/2/H263)^1.38))^2.6)</f>
        <v/>
      </c>
      <c r="N263" s="33">
        <f>+$D$4*L263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1">
        <f>IF($D$2&lt;$B$2/2, PI()+ATAN(H264/($D$2-$B$2/2)),ATAN(H264/($D$2-$B$2/2)))</f>
        <v/>
      </c>
      <c r="J264" s="31">
        <f>ATAN(H264/($D$2+$B$2/2))</f>
        <v/>
      </c>
      <c r="K264" s="31">
        <f>$B$2*H264*($D$2^2-H264^2-$B$2^2/4)/(($D$2^2+H264^2-$B$2^2/4)^2+$B$2^2*H264^2)</f>
        <v/>
      </c>
      <c r="L264" s="32">
        <f>1/PI()*(I264-J264-K264)</f>
        <v/>
      </c>
      <c r="M264" s="32">
        <f>IF(H264=0,1,1-(1/(1+($B$2/2/H264)^1.38))^2.6)</f>
        <v/>
      </c>
      <c r="N264" s="33">
        <f>+$D$4*L264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1">
        <f>IF($D$2&lt;$B$2/2, PI()+ATAN(H265/($D$2-$B$2/2)),ATAN(H265/($D$2-$B$2/2)))</f>
        <v/>
      </c>
      <c r="J265" s="31">
        <f>ATAN(H265/($D$2+$B$2/2))</f>
        <v/>
      </c>
      <c r="K265" s="31">
        <f>$B$2*H265*($D$2^2-H265^2-$B$2^2/4)/(($D$2^2+H265^2-$B$2^2/4)^2+$B$2^2*H265^2)</f>
        <v/>
      </c>
      <c r="L265" s="32">
        <f>1/PI()*(I265-J265-K265)</f>
        <v/>
      </c>
      <c r="M265" s="32">
        <f>IF(H265=0,1,1-(1/(1+($B$2/2/H265)^1.38))^2.6)</f>
        <v/>
      </c>
      <c r="N265" s="33">
        <f>+$D$4*L265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1">
        <f>IF($D$2&lt;$B$2/2, PI()+ATAN(H266/($D$2-$B$2/2)),ATAN(H266/($D$2-$B$2/2)))</f>
        <v/>
      </c>
      <c r="J266" s="31">
        <f>ATAN(H266/($D$2+$B$2/2))</f>
        <v/>
      </c>
      <c r="K266" s="31">
        <f>$B$2*H266*($D$2^2-H266^2-$B$2^2/4)/(($D$2^2+H266^2-$B$2^2/4)^2+$B$2^2*H266^2)</f>
        <v/>
      </c>
      <c r="L266" s="32">
        <f>1/PI()*(I266-J266-K266)</f>
        <v/>
      </c>
      <c r="M266" s="32">
        <f>IF(H266=0,1,1-(1/(1+($B$2/2/H266)^1.38))^2.6)</f>
        <v/>
      </c>
      <c r="N266" s="33">
        <f>+$D$4*L266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1">
        <f>IF($D$2&lt;$B$2/2, PI()+ATAN(H267/($D$2-$B$2/2)),ATAN(H267/($D$2-$B$2/2)))</f>
        <v/>
      </c>
      <c r="J267" s="31">
        <f>ATAN(H267/($D$2+$B$2/2))</f>
        <v/>
      </c>
      <c r="K267" s="31">
        <f>$B$2*H267*($D$2^2-H267^2-$B$2^2/4)/(($D$2^2+H267^2-$B$2^2/4)^2+$B$2^2*H267^2)</f>
        <v/>
      </c>
      <c r="L267" s="32">
        <f>1/PI()*(I267-J267-K267)</f>
        <v/>
      </c>
      <c r="M267" s="32">
        <f>IF(H267=0,1,1-(1/(1+($B$2/2/H267)^1.38))^2.6)</f>
        <v/>
      </c>
      <c r="N267" s="33">
        <f>+$D$4*L267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1">
        <f>IF($D$2&lt;$B$2/2, PI()+ATAN(H268/($D$2-$B$2/2)),ATAN(H268/($D$2-$B$2/2)))</f>
        <v/>
      </c>
      <c r="J268" s="31">
        <f>ATAN(H268/($D$2+$B$2/2))</f>
        <v/>
      </c>
      <c r="K268" s="31">
        <f>$B$2*H268*($D$2^2-H268^2-$B$2^2/4)/(($D$2^2+H268^2-$B$2^2/4)^2+$B$2^2*H268^2)</f>
        <v/>
      </c>
      <c r="L268" s="32">
        <f>1/PI()*(I268-J268-K268)</f>
        <v/>
      </c>
      <c r="M268" s="32">
        <f>IF(H268=0,1,1-(1/(1+($B$2/2/H268)^1.38))^2.6)</f>
        <v/>
      </c>
      <c r="N268" s="33">
        <f>+$D$4*L268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1">
        <f>IF($D$2&lt;$B$2/2, PI()+ATAN(H269/($D$2-$B$2/2)),ATAN(H269/($D$2-$B$2/2)))</f>
        <v/>
      </c>
      <c r="J269" s="31">
        <f>ATAN(H269/($D$2+$B$2/2))</f>
        <v/>
      </c>
      <c r="K269" s="31">
        <f>$B$2*H269*($D$2^2-H269^2-$B$2^2/4)/(($D$2^2+H269^2-$B$2^2/4)^2+$B$2^2*H269^2)</f>
        <v/>
      </c>
      <c r="L269" s="32">
        <f>1/PI()*(I269-J269-K269)</f>
        <v/>
      </c>
      <c r="M269" s="32">
        <f>IF(H269=0,1,1-(1/(1+($B$2/2/H269)^1.38))^2.6)</f>
        <v/>
      </c>
      <c r="N269" s="33">
        <f>+$D$4*L269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1">
        <f>IF($D$2&lt;$B$2/2, PI()+ATAN(H270/($D$2-$B$2/2)),ATAN(H270/($D$2-$B$2/2)))</f>
        <v/>
      </c>
      <c r="J270" s="31">
        <f>ATAN(H270/($D$2+$B$2/2))</f>
        <v/>
      </c>
      <c r="K270" s="31">
        <f>$B$2*H270*($D$2^2-H270^2-$B$2^2/4)/(($D$2^2+H270^2-$B$2^2/4)^2+$B$2^2*H270^2)</f>
        <v/>
      </c>
      <c r="L270" s="32">
        <f>1/PI()*(I270-J270-K270)</f>
        <v/>
      </c>
      <c r="M270" s="32">
        <f>IF(H270=0,1,1-(1/(1+($B$2/2/H270)^1.38))^2.6)</f>
        <v/>
      </c>
      <c r="N270" s="33">
        <f>+$D$4*L270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1">
        <f>IF($D$2&lt;$B$2/2, PI()+ATAN(H271/($D$2-$B$2/2)),ATAN(H271/($D$2-$B$2/2)))</f>
        <v/>
      </c>
      <c r="J271" s="31">
        <f>ATAN(H271/($D$2+$B$2/2))</f>
        <v/>
      </c>
      <c r="K271" s="31">
        <f>$B$2*H271*($D$2^2-H271^2-$B$2^2/4)/(($D$2^2+H271^2-$B$2^2/4)^2+$B$2^2*H271^2)</f>
        <v/>
      </c>
      <c r="L271" s="32">
        <f>1/PI()*(I271-J271-K271)</f>
        <v/>
      </c>
      <c r="M271" s="32">
        <f>IF(H271=0,1,1-(1/(1+($B$2/2/H271)^1.38))^2.6)</f>
        <v/>
      </c>
      <c r="N271" s="33">
        <f>+$D$4*L271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1">
        <f>IF($D$2&lt;$B$2/2, PI()+ATAN(H272/($D$2-$B$2/2)),ATAN(H272/($D$2-$B$2/2)))</f>
        <v/>
      </c>
      <c r="J272" s="31">
        <f>ATAN(H272/($D$2+$B$2/2))</f>
        <v/>
      </c>
      <c r="K272" s="31">
        <f>$B$2*H272*($D$2^2-H272^2-$B$2^2/4)/(($D$2^2+H272^2-$B$2^2/4)^2+$B$2^2*H272^2)</f>
        <v/>
      </c>
      <c r="L272" s="32">
        <f>1/PI()*(I272-J272-K272)</f>
        <v/>
      </c>
      <c r="M272" s="32">
        <f>IF(H272=0,1,1-(1/(1+($B$2/2/H272)^1.38))^2.6)</f>
        <v/>
      </c>
      <c r="N272" s="33">
        <f>+$D$4*L272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1">
        <f>IF($D$2&lt;$B$2/2, PI()+ATAN(H273/($D$2-$B$2/2)),ATAN(H273/($D$2-$B$2/2)))</f>
        <v/>
      </c>
      <c r="J273" s="31">
        <f>ATAN(H273/($D$2+$B$2/2))</f>
        <v/>
      </c>
      <c r="K273" s="31">
        <f>$B$2*H273*($D$2^2-H273^2-$B$2^2/4)/(($D$2^2+H273^2-$B$2^2/4)^2+$B$2^2*H273^2)</f>
        <v/>
      </c>
      <c r="L273" s="32">
        <f>1/PI()*(I273-J273-K273)</f>
        <v/>
      </c>
      <c r="M273" s="32">
        <f>IF(H273=0,1,1-(1/(1+($B$2/2/H273)^1.38))^2.6)</f>
        <v/>
      </c>
      <c r="N273" s="33">
        <f>+$D$4*L273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1">
        <f>IF($D$2&lt;$B$2/2, PI()+ATAN(H274/($D$2-$B$2/2)),ATAN(H274/($D$2-$B$2/2)))</f>
        <v/>
      </c>
      <c r="J274" s="31">
        <f>ATAN(H274/($D$2+$B$2/2))</f>
        <v/>
      </c>
      <c r="K274" s="31">
        <f>$B$2*H274*($D$2^2-H274^2-$B$2^2/4)/(($D$2^2+H274^2-$B$2^2/4)^2+$B$2^2*H274^2)</f>
        <v/>
      </c>
      <c r="L274" s="32">
        <f>1/PI()*(I274-J274-K274)</f>
        <v/>
      </c>
      <c r="M274" s="32">
        <f>IF(H274=0,1,1-(1/(1+($B$2/2/H274)^1.38))^2.6)</f>
        <v/>
      </c>
      <c r="N274" s="33">
        <f>+$D$4*L274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1">
        <f>IF($D$2&lt;$B$2/2, PI()+ATAN(H275/($D$2-$B$2/2)),ATAN(H275/($D$2-$B$2/2)))</f>
        <v/>
      </c>
      <c r="J275" s="31">
        <f>ATAN(H275/($D$2+$B$2/2))</f>
        <v/>
      </c>
      <c r="K275" s="31">
        <f>$B$2*H275*($D$2^2-H275^2-$B$2^2/4)/(($D$2^2+H275^2-$B$2^2/4)^2+$B$2^2*H275^2)</f>
        <v/>
      </c>
      <c r="L275" s="32">
        <f>1/PI()*(I275-J275-K275)</f>
        <v/>
      </c>
      <c r="M275" s="32">
        <f>IF(H275=0,1,1-(1/(1+($B$2/2/H275)^1.38))^2.6)</f>
        <v/>
      </c>
      <c r="N275" s="33">
        <f>+$D$4*L275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1">
        <f>IF($D$2&lt;$B$2/2, PI()+ATAN(H276/($D$2-$B$2/2)),ATAN(H276/($D$2-$B$2/2)))</f>
        <v/>
      </c>
      <c r="J276" s="31">
        <f>ATAN(H276/($D$2+$B$2/2))</f>
        <v/>
      </c>
      <c r="K276" s="31">
        <f>$B$2*H276*($D$2^2-H276^2-$B$2^2/4)/(($D$2^2+H276^2-$B$2^2/4)^2+$B$2^2*H276^2)</f>
        <v/>
      </c>
      <c r="L276" s="32">
        <f>1/PI()*(I276-J276-K276)</f>
        <v/>
      </c>
      <c r="M276" s="32">
        <f>IF(H276=0,1,1-(1/(1+($B$2/2/H276)^1.38))^2.6)</f>
        <v/>
      </c>
      <c r="N276" s="33">
        <f>+$D$4*L276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1">
        <f>IF($D$2&lt;$B$2/2, PI()+ATAN(H277/($D$2-$B$2/2)),ATAN(H277/($D$2-$B$2/2)))</f>
        <v/>
      </c>
      <c r="J277" s="31">
        <f>ATAN(H277/($D$2+$B$2/2))</f>
        <v/>
      </c>
      <c r="K277" s="31">
        <f>$B$2*H277*($D$2^2-H277^2-$B$2^2/4)/(($D$2^2+H277^2-$B$2^2/4)^2+$B$2^2*H277^2)</f>
        <v/>
      </c>
      <c r="L277" s="32">
        <f>1/PI()*(I277-J277-K277)</f>
        <v/>
      </c>
      <c r="M277" s="32">
        <f>IF(H277=0,1,1-(1/(1+($B$2/2/H277)^1.38))^2.6)</f>
        <v/>
      </c>
      <c r="N277" s="33">
        <f>+$D$4*L277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1">
        <f>IF($D$2&lt;$B$2/2, PI()+ATAN(H278/($D$2-$B$2/2)),ATAN(H278/($D$2-$B$2/2)))</f>
        <v/>
      </c>
      <c r="J278" s="31">
        <f>ATAN(H278/($D$2+$B$2/2))</f>
        <v/>
      </c>
      <c r="K278" s="31">
        <f>$B$2*H278*($D$2^2-H278^2-$B$2^2/4)/(($D$2^2+H278^2-$B$2^2/4)^2+$B$2^2*H278^2)</f>
        <v/>
      </c>
      <c r="L278" s="32">
        <f>1/PI()*(I278-J278-K278)</f>
        <v/>
      </c>
      <c r="M278" s="32">
        <f>IF(H278=0,1,1-(1/(1+($B$2/2/H278)^1.38))^2.6)</f>
        <v/>
      </c>
      <c r="N278" s="33">
        <f>+$D$4*L278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1">
        <f>IF($D$2&lt;$B$2/2, PI()+ATAN(H279/($D$2-$B$2/2)),ATAN(H279/($D$2-$B$2/2)))</f>
        <v/>
      </c>
      <c r="J279" s="31">
        <f>ATAN(H279/($D$2+$B$2/2))</f>
        <v/>
      </c>
      <c r="K279" s="31">
        <f>$B$2*H279*($D$2^2-H279^2-$B$2^2/4)/(($D$2^2+H279^2-$B$2^2/4)^2+$B$2^2*H279^2)</f>
        <v/>
      </c>
      <c r="L279" s="32">
        <f>1/PI()*(I279-J279-K279)</f>
        <v/>
      </c>
      <c r="M279" s="32">
        <f>IF(H279=0,1,1-(1/(1+($B$2/2/H279)^1.38))^2.6)</f>
        <v/>
      </c>
      <c r="N279" s="33">
        <f>+$D$4*L279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1">
        <f>IF($D$2&lt;$B$2/2, PI()+ATAN(H280/($D$2-$B$2/2)),ATAN(H280/($D$2-$B$2/2)))</f>
        <v/>
      </c>
      <c r="J280" s="31">
        <f>ATAN(H280/($D$2+$B$2/2))</f>
        <v/>
      </c>
      <c r="K280" s="31">
        <f>$B$2*H280*($D$2^2-H280^2-$B$2^2/4)/(($D$2^2+H280^2-$B$2^2/4)^2+$B$2^2*H280^2)</f>
        <v/>
      </c>
      <c r="L280" s="32">
        <f>1/PI()*(I280-J280-K280)</f>
        <v/>
      </c>
      <c r="M280" s="32">
        <f>IF(H280=0,1,1-(1/(1+($B$2/2/H280)^1.38))^2.6)</f>
        <v/>
      </c>
      <c r="N280" s="33">
        <f>+$D$4*L280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1">
        <f>IF($D$2&lt;$B$2/2, PI()+ATAN(H281/($D$2-$B$2/2)),ATAN(H281/($D$2-$B$2/2)))</f>
        <v/>
      </c>
      <c r="J281" s="31">
        <f>ATAN(H281/($D$2+$B$2/2))</f>
        <v/>
      </c>
      <c r="K281" s="31">
        <f>$B$2*H281*($D$2^2-H281^2-$B$2^2/4)/(($D$2^2+H281^2-$B$2^2/4)^2+$B$2^2*H281^2)</f>
        <v/>
      </c>
      <c r="L281" s="32">
        <f>1/PI()*(I281-J281-K281)</f>
        <v/>
      </c>
      <c r="M281" s="32">
        <f>IF(H281=0,1,1-(1/(1+($B$2/2/H281)^1.38))^2.6)</f>
        <v/>
      </c>
      <c r="N281" s="33">
        <f>+$D$4*L281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1">
        <f>IF($D$2&lt;$B$2/2, PI()+ATAN(H282/($D$2-$B$2/2)),ATAN(H282/($D$2-$B$2/2)))</f>
        <v/>
      </c>
      <c r="J282" s="31">
        <f>ATAN(H282/($D$2+$B$2/2))</f>
        <v/>
      </c>
      <c r="K282" s="31">
        <f>$B$2*H282*($D$2^2-H282^2-$B$2^2/4)/(($D$2^2+H282^2-$B$2^2/4)^2+$B$2^2*H282^2)</f>
        <v/>
      </c>
      <c r="L282" s="32">
        <f>1/PI()*(I282-J282-K282)</f>
        <v/>
      </c>
      <c r="M282" s="32">
        <f>IF(H282=0,1,1-(1/(1+($B$2/2/H282)^1.38))^2.6)</f>
        <v/>
      </c>
      <c r="N282" s="33">
        <f>+$D$4*L282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1">
        <f>IF($D$2&lt;$B$2/2, PI()+ATAN(H283/($D$2-$B$2/2)),ATAN(H283/($D$2-$B$2/2)))</f>
        <v/>
      </c>
      <c r="J283" s="31">
        <f>ATAN(H283/($D$2+$B$2/2))</f>
        <v/>
      </c>
      <c r="K283" s="31">
        <f>$B$2*H283*($D$2^2-H283^2-$B$2^2/4)/(($D$2^2+H283^2-$B$2^2/4)^2+$B$2^2*H283^2)</f>
        <v/>
      </c>
      <c r="L283" s="32">
        <f>1/PI()*(I283-J283-K283)</f>
        <v/>
      </c>
      <c r="M283" s="32">
        <f>IF(H283=0,1,1-(1/(1+($B$2/2/H283)^1.38))^2.6)</f>
        <v/>
      </c>
      <c r="N283" s="33">
        <f>+$D$4*L283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1">
        <f>IF($D$2&lt;$B$2/2, PI()+ATAN(H284/($D$2-$B$2/2)),ATAN(H284/($D$2-$B$2/2)))</f>
        <v/>
      </c>
      <c r="J284" s="31">
        <f>ATAN(H284/($D$2+$B$2/2))</f>
        <v/>
      </c>
      <c r="K284" s="31">
        <f>$B$2*H284*($D$2^2-H284^2-$B$2^2/4)/(($D$2^2+H284^2-$B$2^2/4)^2+$B$2^2*H284^2)</f>
        <v/>
      </c>
      <c r="L284" s="32">
        <f>1/PI()*(I284-J284-K284)</f>
        <v/>
      </c>
      <c r="M284" s="32">
        <f>IF(H284=0,1,1-(1/(1+($B$2/2/H284)^1.38))^2.6)</f>
        <v/>
      </c>
      <c r="N284" s="33">
        <f>+$D$4*L284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1">
        <f>IF($D$2&lt;$B$2/2, PI()+ATAN(H285/($D$2-$B$2/2)),ATAN(H285/($D$2-$B$2/2)))</f>
        <v/>
      </c>
      <c r="J285" s="31">
        <f>ATAN(H285/($D$2+$B$2/2))</f>
        <v/>
      </c>
      <c r="K285" s="31">
        <f>$B$2*H285*($D$2^2-H285^2-$B$2^2/4)/(($D$2^2+H285^2-$B$2^2/4)^2+$B$2^2*H285^2)</f>
        <v/>
      </c>
      <c r="L285" s="32">
        <f>1/PI()*(I285-J285-K285)</f>
        <v/>
      </c>
      <c r="M285" s="32">
        <f>IF(H285=0,1,1-(1/(1+($B$2/2/H285)^1.38))^2.6)</f>
        <v/>
      </c>
      <c r="N285" s="33">
        <f>+$D$4*L285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1">
        <f>IF($D$2&lt;$B$2/2, PI()+ATAN(H286/($D$2-$B$2/2)),ATAN(H286/($D$2-$B$2/2)))</f>
        <v/>
      </c>
      <c r="J286" s="31">
        <f>ATAN(H286/($D$2+$B$2/2))</f>
        <v/>
      </c>
      <c r="K286" s="31">
        <f>$B$2*H286*($D$2^2-H286^2-$B$2^2/4)/(($D$2^2+H286^2-$B$2^2/4)^2+$B$2^2*H286^2)</f>
        <v/>
      </c>
      <c r="L286" s="32">
        <f>1/PI()*(I286-J286-K286)</f>
        <v/>
      </c>
      <c r="M286" s="32">
        <f>IF(H286=0,1,1-(1/(1+($B$2/2/H286)^1.38))^2.6)</f>
        <v/>
      </c>
      <c r="N286" s="33">
        <f>+$D$4*L286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1">
        <f>IF($D$2&lt;$B$2/2, PI()+ATAN(H287/($D$2-$B$2/2)),ATAN(H287/($D$2-$B$2/2)))</f>
        <v/>
      </c>
      <c r="J287" s="31">
        <f>ATAN(H287/($D$2+$B$2/2))</f>
        <v/>
      </c>
      <c r="K287" s="31">
        <f>$B$2*H287*($D$2^2-H287^2-$B$2^2/4)/(($D$2^2+H287^2-$B$2^2/4)^2+$B$2^2*H287^2)</f>
        <v/>
      </c>
      <c r="L287" s="32">
        <f>1/PI()*(I287-J287-K287)</f>
        <v/>
      </c>
      <c r="M287" s="32">
        <f>IF(H287=0,1,1-(1/(1+($B$2/2/H287)^1.38))^2.6)</f>
        <v/>
      </c>
      <c r="N287" s="33">
        <f>+$D$4*L287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1">
        <f>IF($D$2&lt;$B$2/2, PI()+ATAN(H288/($D$2-$B$2/2)),ATAN(H288/($D$2-$B$2/2)))</f>
        <v/>
      </c>
      <c r="J288" s="31">
        <f>ATAN(H288/($D$2+$B$2/2))</f>
        <v/>
      </c>
      <c r="K288" s="31">
        <f>$B$2*H288*($D$2^2-H288^2-$B$2^2/4)/(($D$2^2+H288^2-$B$2^2/4)^2+$B$2^2*H288^2)</f>
        <v/>
      </c>
      <c r="L288" s="32">
        <f>1/PI()*(I288-J288-K288)</f>
        <v/>
      </c>
      <c r="M288" s="32">
        <f>IF(H288=0,1,1-(1/(1+($B$2/2/H288)^1.38))^2.6)</f>
        <v/>
      </c>
      <c r="N288" s="33">
        <f>+$D$4*L288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1">
        <f>IF($D$2&lt;$B$2/2, PI()+ATAN(H289/($D$2-$B$2/2)),ATAN(H289/($D$2-$B$2/2)))</f>
        <v/>
      </c>
      <c r="J289" s="31">
        <f>ATAN(H289/($D$2+$B$2/2))</f>
        <v/>
      </c>
      <c r="K289" s="31">
        <f>$B$2*H289*($D$2^2-H289^2-$B$2^2/4)/(($D$2^2+H289^2-$B$2^2/4)^2+$B$2^2*H289^2)</f>
        <v/>
      </c>
      <c r="L289" s="32">
        <f>1/PI()*(I289-J289-K289)</f>
        <v/>
      </c>
      <c r="M289" s="32">
        <f>IF(H289=0,1,1-(1/(1+($B$2/2/H289)^1.38))^2.6)</f>
        <v/>
      </c>
      <c r="N289" s="33">
        <f>+$D$4*L289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1">
        <f>IF($D$2&lt;$B$2/2, PI()+ATAN(H290/($D$2-$B$2/2)),ATAN(H290/($D$2-$B$2/2)))</f>
        <v/>
      </c>
      <c r="J290" s="31">
        <f>ATAN(H290/($D$2+$B$2/2))</f>
        <v/>
      </c>
      <c r="K290" s="31">
        <f>$B$2*H290*($D$2^2-H290^2-$B$2^2/4)/(($D$2^2+H290^2-$B$2^2/4)^2+$B$2^2*H290^2)</f>
        <v/>
      </c>
      <c r="L290" s="32">
        <f>1/PI()*(I290-J290-K290)</f>
        <v/>
      </c>
      <c r="M290" s="32">
        <f>IF(H290=0,1,1-(1/(1+($B$2/2/H290)^1.38))^2.6)</f>
        <v/>
      </c>
      <c r="N290" s="33">
        <f>+$D$4*L290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1">
        <f>IF($D$2&lt;$B$2/2, PI()+ATAN(H291/($D$2-$B$2/2)),ATAN(H291/($D$2-$B$2/2)))</f>
        <v/>
      </c>
      <c r="J291" s="31">
        <f>ATAN(H291/($D$2+$B$2/2))</f>
        <v/>
      </c>
      <c r="K291" s="31">
        <f>$B$2*H291*($D$2^2-H291^2-$B$2^2/4)/(($D$2^2+H291^2-$B$2^2/4)^2+$B$2^2*H291^2)</f>
        <v/>
      </c>
      <c r="L291" s="32">
        <f>1/PI()*(I291-J291-K291)</f>
        <v/>
      </c>
      <c r="M291" s="32">
        <f>IF(H291=0,1,1-(1/(1+($B$2/2/H291)^1.38))^2.6)</f>
        <v/>
      </c>
      <c r="N291" s="33">
        <f>+$D$4*L291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1">
        <f>IF($D$2&lt;$B$2/2, PI()+ATAN(H292/($D$2-$B$2/2)),ATAN(H292/($D$2-$B$2/2)))</f>
        <v/>
      </c>
      <c r="J292" s="31">
        <f>ATAN(H292/($D$2+$B$2/2))</f>
        <v/>
      </c>
      <c r="K292" s="31">
        <f>$B$2*H292*($D$2^2-H292^2-$B$2^2/4)/(($D$2^2+H292^2-$B$2^2/4)^2+$B$2^2*H292^2)</f>
        <v/>
      </c>
      <c r="L292" s="32">
        <f>1/PI()*(I292-J292-K292)</f>
        <v/>
      </c>
      <c r="M292" s="32">
        <f>IF(H292=0,1,1-(1/(1+($B$2/2/H292)^1.38))^2.6)</f>
        <v/>
      </c>
      <c r="N292" s="33">
        <f>+$D$4*L292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1">
        <f>IF($D$2&lt;$B$2/2, PI()+ATAN(H293/($D$2-$B$2/2)),ATAN(H293/($D$2-$B$2/2)))</f>
        <v/>
      </c>
      <c r="J293" s="31">
        <f>ATAN(H293/($D$2+$B$2/2))</f>
        <v/>
      </c>
      <c r="K293" s="31">
        <f>$B$2*H293*($D$2^2-H293^2-$B$2^2/4)/(($D$2^2+H293^2-$B$2^2/4)^2+$B$2^2*H293^2)</f>
        <v/>
      </c>
      <c r="L293" s="32">
        <f>1/PI()*(I293-J293-K293)</f>
        <v/>
      </c>
      <c r="M293" s="32">
        <f>IF(H293=0,1,1-(1/(1+($B$2/2/H293)^1.38))^2.6)</f>
        <v/>
      </c>
      <c r="N293" s="33">
        <f>+$D$4*L293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1">
        <f>IF($D$2&lt;$B$2/2, PI()+ATAN(H294/($D$2-$B$2/2)),ATAN(H294/($D$2-$B$2/2)))</f>
        <v/>
      </c>
      <c r="J294" s="31">
        <f>ATAN(H294/($D$2+$B$2/2))</f>
        <v/>
      </c>
      <c r="K294" s="31">
        <f>$B$2*H294*($D$2^2-H294^2-$B$2^2/4)/(($D$2^2+H294^2-$B$2^2/4)^2+$B$2^2*H294^2)</f>
        <v/>
      </c>
      <c r="L294" s="32">
        <f>1/PI()*(I294-J294-K294)</f>
        <v/>
      </c>
      <c r="M294" s="32">
        <f>IF(H294=0,1,1-(1/(1+($B$2/2/H294)^1.38))^2.6)</f>
        <v/>
      </c>
      <c r="N294" s="33">
        <f>+$D$4*L294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1">
        <f>IF($D$2&lt;$B$2/2, PI()+ATAN(H295/($D$2-$B$2/2)),ATAN(H295/($D$2-$B$2/2)))</f>
        <v/>
      </c>
      <c r="J295" s="31">
        <f>ATAN(H295/($D$2+$B$2/2))</f>
        <v/>
      </c>
      <c r="K295" s="31">
        <f>$B$2*H295*($D$2^2-H295^2-$B$2^2/4)/(($D$2^2+H295^2-$B$2^2/4)^2+$B$2^2*H295^2)</f>
        <v/>
      </c>
      <c r="L295" s="32">
        <f>1/PI()*(I295-J295-K295)</f>
        <v/>
      </c>
      <c r="M295" s="32">
        <f>IF(H295=0,1,1-(1/(1+($B$2/2/H295)^1.38))^2.6)</f>
        <v/>
      </c>
      <c r="N295" s="33">
        <f>+$D$4*L295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1">
        <f>IF($D$2&lt;$B$2/2, PI()+ATAN(H296/($D$2-$B$2/2)),ATAN(H296/($D$2-$B$2/2)))</f>
        <v/>
      </c>
      <c r="J296" s="31">
        <f>ATAN(H296/($D$2+$B$2/2))</f>
        <v/>
      </c>
      <c r="K296" s="31">
        <f>$B$2*H296*($D$2^2-H296^2-$B$2^2/4)/(($D$2^2+H296^2-$B$2^2/4)^2+$B$2^2*H296^2)</f>
        <v/>
      </c>
      <c r="L296" s="32">
        <f>1/PI()*(I296-J296-K296)</f>
        <v/>
      </c>
      <c r="M296" s="32">
        <f>IF(H296=0,1,1-(1/(1+($B$2/2/H296)^1.38))^2.6)</f>
        <v/>
      </c>
      <c r="N296" s="33">
        <f>+$D$4*L296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1">
        <f>IF($D$2&lt;$B$2/2, PI()+ATAN(H297/($D$2-$B$2/2)),ATAN(H297/($D$2-$B$2/2)))</f>
        <v/>
      </c>
      <c r="J297" s="31">
        <f>ATAN(H297/($D$2+$B$2/2))</f>
        <v/>
      </c>
      <c r="K297" s="31">
        <f>$B$2*H297*($D$2^2-H297^2-$B$2^2/4)/(($D$2^2+H297^2-$B$2^2/4)^2+$B$2^2*H297^2)</f>
        <v/>
      </c>
      <c r="L297" s="32">
        <f>1/PI()*(I297-J297-K297)</f>
        <v/>
      </c>
      <c r="M297" s="32">
        <f>IF(H297=0,1,1-(1/(1+($B$2/2/H297)^1.38))^2.6)</f>
        <v/>
      </c>
      <c r="N297" s="33">
        <f>+$D$4*L297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1">
        <f>IF($D$2&lt;$B$2/2, PI()+ATAN(H298/($D$2-$B$2/2)),ATAN(H298/($D$2-$B$2/2)))</f>
        <v/>
      </c>
      <c r="J298" s="31">
        <f>ATAN(H298/($D$2+$B$2/2))</f>
        <v/>
      </c>
      <c r="K298" s="31">
        <f>$B$2*H298*($D$2^2-H298^2-$B$2^2/4)/(($D$2^2+H298^2-$B$2^2/4)^2+$B$2^2*H298^2)</f>
        <v/>
      </c>
      <c r="L298" s="32">
        <f>1/PI()*(I298-J298-K298)</f>
        <v/>
      </c>
      <c r="M298" s="32">
        <f>IF(H298=0,1,1-(1/(1+($B$2/2/H298)^1.38))^2.6)</f>
        <v/>
      </c>
      <c r="N298" s="33">
        <f>+$D$4*L298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1">
        <f>IF($D$2&lt;$B$2/2, PI()+ATAN(H299/($D$2-$B$2/2)),ATAN(H299/($D$2-$B$2/2)))</f>
        <v/>
      </c>
      <c r="J299" s="31">
        <f>ATAN(H299/($D$2+$B$2/2))</f>
        <v/>
      </c>
      <c r="K299" s="31">
        <f>$B$2*H299*($D$2^2-H299^2-$B$2^2/4)/(($D$2^2+H299^2-$B$2^2/4)^2+$B$2^2*H299^2)</f>
        <v/>
      </c>
      <c r="L299" s="32">
        <f>1/PI()*(I299-J299-K299)</f>
        <v/>
      </c>
      <c r="M299" s="32">
        <f>IF(H299=0,1,1-(1/(1+($B$2/2/H299)^1.38))^2.6)</f>
        <v/>
      </c>
      <c r="N299" s="33">
        <f>+$D$4*L299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1">
        <f>IF($D$2&lt;$B$2/2, PI()+ATAN(H300/($D$2-$B$2/2)),ATAN(H300/($D$2-$B$2/2)))</f>
        <v/>
      </c>
      <c r="J300" s="31">
        <f>ATAN(H300/($D$2+$B$2/2))</f>
        <v/>
      </c>
      <c r="K300" s="31">
        <f>$B$2*H300*($D$2^2-H300^2-$B$2^2/4)/(($D$2^2+H300^2-$B$2^2/4)^2+$B$2^2*H300^2)</f>
        <v/>
      </c>
      <c r="L300" s="32">
        <f>1/PI()*(I300-J300-K300)</f>
        <v/>
      </c>
      <c r="M300" s="32">
        <f>IF(H300=0,1,1-(1/(1+($B$2/2/H300)^1.38))^2.6)</f>
        <v/>
      </c>
      <c r="N300" s="33">
        <f>+$D$4*L300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1">
        <f>IF($D$2&lt;$B$2/2, PI()+ATAN(H301/($D$2-$B$2/2)),ATAN(H301/($D$2-$B$2/2)))</f>
        <v/>
      </c>
      <c r="J301" s="31">
        <f>ATAN(H301/($D$2+$B$2/2))</f>
        <v/>
      </c>
      <c r="K301" s="31">
        <f>$B$2*H301*($D$2^2-H301^2-$B$2^2/4)/(($D$2^2+H301^2-$B$2^2/4)^2+$B$2^2*H301^2)</f>
        <v/>
      </c>
      <c r="L301" s="32">
        <f>1/PI()*(I301-J301-K301)</f>
        <v/>
      </c>
      <c r="M301" s="32">
        <f>IF(H301=0,1,1-(1/(1+($B$2/2/H301)^1.38))^2.6)</f>
        <v/>
      </c>
      <c r="N301" s="33">
        <f>+$D$4*L301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1">
        <f>IF($D$2&lt;$B$2/2, PI()+ATAN(H302/($D$2-$B$2/2)),ATAN(H302/($D$2-$B$2/2)))</f>
        <v/>
      </c>
      <c r="J302" s="31">
        <f>ATAN(H302/($D$2+$B$2/2))</f>
        <v/>
      </c>
      <c r="K302" s="31">
        <f>$B$2*H302*($D$2^2-H302^2-$B$2^2/4)/(($D$2^2+H302^2-$B$2^2/4)^2+$B$2^2*H302^2)</f>
        <v/>
      </c>
      <c r="L302" s="32">
        <f>1/PI()*(I302-J302-K302)</f>
        <v/>
      </c>
      <c r="M302" s="32">
        <f>IF(H302=0,1,1-(1/(1+($B$2/2/H302)^1.38))^2.6)</f>
        <v/>
      </c>
      <c r="N302" s="33">
        <f>+$D$4*L302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1">
        <f>IF($D$2&lt;$B$2/2, PI()+ATAN(H303/($D$2-$B$2/2)),ATAN(H303/($D$2-$B$2/2)))</f>
        <v/>
      </c>
      <c r="J303" s="31">
        <f>ATAN(H303/($D$2+$B$2/2))</f>
        <v/>
      </c>
      <c r="K303" s="31">
        <f>$B$2*H303*($D$2^2-H303^2-$B$2^2/4)/(($D$2^2+H303^2-$B$2^2/4)^2+$B$2^2*H303^2)</f>
        <v/>
      </c>
      <c r="L303" s="32">
        <f>1/PI()*(I303-J303-K303)</f>
        <v/>
      </c>
      <c r="M303" s="32">
        <f>IF(H303=0,1,1-(1/(1+($B$2/2/H303)^1.38))^2.6)</f>
        <v/>
      </c>
      <c r="N303" s="33">
        <f>+$D$4*L303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1">
        <f>IF($D$2&lt;$B$2/2, PI()+ATAN(H304/($D$2-$B$2/2)),ATAN(H304/($D$2-$B$2/2)))</f>
        <v/>
      </c>
      <c r="J304" s="31">
        <f>ATAN(H304/($D$2+$B$2/2))</f>
        <v/>
      </c>
      <c r="K304" s="31">
        <f>$B$2*H304*($D$2^2-H304^2-$B$2^2/4)/(($D$2^2+H304^2-$B$2^2/4)^2+$B$2^2*H304^2)</f>
        <v/>
      </c>
      <c r="L304" s="32">
        <f>1/PI()*(I304-J304-K304)</f>
        <v/>
      </c>
      <c r="M304" s="32">
        <f>IF(H304=0,1,1-(1/(1+($B$2/2/H304)^1.38))^2.6)</f>
        <v/>
      </c>
      <c r="N304" s="33">
        <f>+$D$4*L304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1">
        <f>IF($D$2&lt;$B$2/2, PI()+ATAN(H305/($D$2-$B$2/2)),ATAN(H305/($D$2-$B$2/2)))</f>
        <v/>
      </c>
      <c r="J305" s="31">
        <f>ATAN(H305/($D$2+$B$2/2))</f>
        <v/>
      </c>
      <c r="K305" s="31">
        <f>$B$2*H305*($D$2^2-H305^2-$B$2^2/4)/(($D$2^2+H305^2-$B$2^2/4)^2+$B$2^2*H305^2)</f>
        <v/>
      </c>
      <c r="L305" s="32">
        <f>1/PI()*(I305-J305-K305)</f>
        <v/>
      </c>
      <c r="M305" s="32">
        <f>IF(H305=0,1,1-(1/(1+($B$2/2/H305)^1.38))^2.6)</f>
        <v/>
      </c>
      <c r="N305" s="33">
        <f>+$D$4*L305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1">
        <f>IF($D$2&lt;$B$2/2, PI()+ATAN(H306/($D$2-$B$2/2)),ATAN(H306/($D$2-$B$2/2)))</f>
        <v/>
      </c>
      <c r="J306" s="31">
        <f>ATAN(H306/($D$2+$B$2/2))</f>
        <v/>
      </c>
      <c r="K306" s="31">
        <f>$B$2*H306*($D$2^2-H306^2-$B$2^2/4)/(($D$2^2+H306^2-$B$2^2/4)^2+$B$2^2*H306^2)</f>
        <v/>
      </c>
      <c r="L306" s="32">
        <f>1/PI()*(I306-J306-K306)</f>
        <v/>
      </c>
      <c r="M306" s="32">
        <f>IF(H306=0,1,1-(1/(1+($B$2/2/H306)^1.38))^2.6)</f>
        <v/>
      </c>
      <c r="N306" s="33">
        <f>+$D$4*L306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1">
        <f>IF($D$2&lt;$B$2/2, PI()+ATAN(H307/($D$2-$B$2/2)),ATAN(H307/($D$2-$B$2/2)))</f>
        <v/>
      </c>
      <c r="J307" s="31">
        <f>ATAN(H307/($D$2+$B$2/2))</f>
        <v/>
      </c>
      <c r="K307" s="31">
        <f>$B$2*H307*($D$2^2-H307^2-$B$2^2/4)/(($D$2^2+H307^2-$B$2^2/4)^2+$B$2^2*H307^2)</f>
        <v/>
      </c>
      <c r="L307" s="32">
        <f>1/PI()*(I307-J307-K307)</f>
        <v/>
      </c>
      <c r="M307" s="32">
        <f>IF(H307=0,1,1-(1/(1+($B$2/2/H307)^1.38))^2.6)</f>
        <v/>
      </c>
      <c r="N307" s="33">
        <f>+$D$4*L307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1">
        <f>IF($D$2&lt;$B$2/2, PI()+ATAN(H308/($D$2-$B$2/2)),ATAN(H308/($D$2-$B$2/2)))</f>
        <v/>
      </c>
      <c r="J308" s="31">
        <f>ATAN(H308/($D$2+$B$2/2))</f>
        <v/>
      </c>
      <c r="K308" s="31">
        <f>$B$2*H308*($D$2^2-H308^2-$B$2^2/4)/(($D$2^2+H308^2-$B$2^2/4)^2+$B$2^2*H308^2)</f>
        <v/>
      </c>
      <c r="L308" s="32">
        <f>1/PI()*(I308-J308-K308)</f>
        <v/>
      </c>
      <c r="M308" s="32">
        <f>IF(H308=0,1,1-(1/(1+($B$2/2/H308)^1.38))^2.6)</f>
        <v/>
      </c>
      <c r="N308" s="33">
        <f>+$D$4*L308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1">
        <f>IF($D$2&lt;$B$2/2, PI()+ATAN(H309/($D$2-$B$2/2)),ATAN(H309/($D$2-$B$2/2)))</f>
        <v/>
      </c>
      <c r="J309" s="31">
        <f>ATAN(H309/($D$2+$B$2/2))</f>
        <v/>
      </c>
      <c r="K309" s="31">
        <f>$B$2*H309*($D$2^2-H309^2-$B$2^2/4)/(($D$2^2+H309^2-$B$2^2/4)^2+$B$2^2*H309^2)</f>
        <v/>
      </c>
      <c r="L309" s="32">
        <f>1/PI()*(I309-J309-K309)</f>
        <v/>
      </c>
      <c r="M309" s="32">
        <f>IF(H309=0,1,1-(1/(1+($B$2/2/H309)^1.38))^2.6)</f>
        <v/>
      </c>
      <c r="N309" s="33">
        <f>+$D$4*L309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1">
        <f>IF($D$2&lt;$B$2/2, PI()+ATAN(H310/($D$2-$B$2/2)),ATAN(H310/($D$2-$B$2/2)))</f>
        <v/>
      </c>
      <c r="J310" s="31">
        <f>ATAN(H310/($D$2+$B$2/2))</f>
        <v/>
      </c>
      <c r="K310" s="31">
        <f>$B$2*H310*($D$2^2-H310^2-$B$2^2/4)/(($D$2^2+H310^2-$B$2^2/4)^2+$B$2^2*H310^2)</f>
        <v/>
      </c>
      <c r="L310" s="32">
        <f>1/PI()*(I310-J310-K310)</f>
        <v/>
      </c>
      <c r="M310" s="32">
        <f>IF(H310=0,1,1-(1/(1+($B$2/2/H310)^1.38))^2.6)</f>
        <v/>
      </c>
      <c r="N310" s="33">
        <f>+$D$4*L310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1">
        <f>IF($D$2&lt;$B$2/2, PI()+ATAN(H311/($D$2-$B$2/2)),ATAN(H311/($D$2-$B$2/2)))</f>
        <v/>
      </c>
      <c r="J311" s="31">
        <f>ATAN(H311/($D$2+$B$2/2))</f>
        <v/>
      </c>
      <c r="K311" s="31">
        <f>$B$2*H311*($D$2^2-H311^2-$B$2^2/4)/(($D$2^2+H311^2-$B$2^2/4)^2+$B$2^2*H311^2)</f>
        <v/>
      </c>
      <c r="L311" s="32">
        <f>1/PI()*(I311-J311-K311)</f>
        <v/>
      </c>
      <c r="M311" s="32">
        <f>IF(H311=0,1,1-(1/(1+($B$2/2/H311)^1.38))^2.6)</f>
        <v/>
      </c>
      <c r="N311" s="33">
        <f>+$D$4*L311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1">
        <f>IF($D$2&lt;$B$2/2, PI()+ATAN(H312/($D$2-$B$2/2)),ATAN(H312/($D$2-$B$2/2)))</f>
        <v/>
      </c>
      <c r="J312" s="31">
        <f>ATAN(H312/($D$2+$B$2/2))</f>
        <v/>
      </c>
      <c r="K312" s="31">
        <f>$B$2*H312*($D$2^2-H312^2-$B$2^2/4)/(($D$2^2+H312^2-$B$2^2/4)^2+$B$2^2*H312^2)</f>
        <v/>
      </c>
      <c r="L312" s="32">
        <f>1/PI()*(I312-J312-K312)</f>
        <v/>
      </c>
      <c r="M312" s="32">
        <f>IF(H312=0,1,1-(1/(1+($B$2/2/H312)^1.38))^2.6)</f>
        <v/>
      </c>
      <c r="N312" s="33">
        <f>+$D$4*L312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1">
        <f>IF($D$2&lt;$B$2/2, PI()+ATAN(H313/($D$2-$B$2/2)),ATAN(H313/($D$2-$B$2/2)))</f>
        <v/>
      </c>
      <c r="J313" s="31">
        <f>ATAN(H313/($D$2+$B$2/2))</f>
        <v/>
      </c>
      <c r="K313" s="31">
        <f>$B$2*H313*($D$2^2-H313^2-$B$2^2/4)/(($D$2^2+H313^2-$B$2^2/4)^2+$B$2^2*H313^2)</f>
        <v/>
      </c>
      <c r="L313" s="32">
        <f>1/PI()*(I313-J313-K313)</f>
        <v/>
      </c>
      <c r="M313" s="32">
        <f>IF(H313=0,1,1-(1/(1+($B$2/2/H313)^1.38))^2.6)</f>
        <v/>
      </c>
      <c r="N313" s="33">
        <f>+$D$4*L313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1">
        <f>IF($D$2&lt;$B$2/2, PI()+ATAN(H314/($D$2-$B$2/2)),ATAN(H314/($D$2-$B$2/2)))</f>
        <v/>
      </c>
      <c r="J314" s="31">
        <f>ATAN(H314/($D$2+$B$2/2))</f>
        <v/>
      </c>
      <c r="K314" s="31">
        <f>$B$2*H314*($D$2^2-H314^2-$B$2^2/4)/(($D$2^2+H314^2-$B$2^2/4)^2+$B$2^2*H314^2)</f>
        <v/>
      </c>
      <c r="L314" s="32">
        <f>1/PI()*(I314-J314-K314)</f>
        <v/>
      </c>
      <c r="M314" s="32">
        <f>IF(H314=0,1,1-(1/(1+($B$2/2/H314)^1.38))^2.6)</f>
        <v/>
      </c>
      <c r="N314" s="33">
        <f>+$D$4*L314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1">
        <f>IF($D$2&lt;$B$2/2, PI()+ATAN(H315/($D$2-$B$2/2)),ATAN(H315/($D$2-$B$2/2)))</f>
        <v/>
      </c>
      <c r="J315" s="31">
        <f>ATAN(H315/($D$2+$B$2/2))</f>
        <v/>
      </c>
      <c r="K315" s="31">
        <f>$B$2*H315*($D$2^2-H315^2-$B$2^2/4)/(($D$2^2+H315^2-$B$2^2/4)^2+$B$2^2*H315^2)</f>
        <v/>
      </c>
      <c r="L315" s="32">
        <f>1/PI()*(I315-J315-K315)</f>
        <v/>
      </c>
      <c r="M315" s="32">
        <f>IF(H315=0,1,1-(1/(1+($B$2/2/H315)^1.38))^2.6)</f>
        <v/>
      </c>
      <c r="N315" s="33">
        <f>+$D$4*L315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1">
        <f>IF($D$2&lt;$B$2/2, PI()+ATAN(H316/($D$2-$B$2/2)),ATAN(H316/($D$2-$B$2/2)))</f>
        <v/>
      </c>
      <c r="J316" s="31">
        <f>ATAN(H316/($D$2+$B$2/2))</f>
        <v/>
      </c>
      <c r="K316" s="31">
        <f>$B$2*H316*($D$2^2-H316^2-$B$2^2/4)/(($D$2^2+H316^2-$B$2^2/4)^2+$B$2^2*H316^2)</f>
        <v/>
      </c>
      <c r="L316" s="32">
        <f>1/PI()*(I316-J316-K316)</f>
        <v/>
      </c>
      <c r="M316" s="32">
        <f>IF(H316=0,1,1-(1/(1+($B$2/2/H316)^1.38))^2.6)</f>
        <v/>
      </c>
      <c r="N316" s="33">
        <f>+$D$4*L316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1">
        <f>IF($D$2&lt;$B$2/2, PI()+ATAN(H317/($D$2-$B$2/2)),ATAN(H317/($D$2-$B$2/2)))</f>
        <v/>
      </c>
      <c r="J317" s="31">
        <f>ATAN(H317/($D$2+$B$2/2))</f>
        <v/>
      </c>
      <c r="K317" s="31">
        <f>$B$2*H317*($D$2^2-H317^2-$B$2^2/4)/(($D$2^2+H317^2-$B$2^2/4)^2+$B$2^2*H317^2)</f>
        <v/>
      </c>
      <c r="L317" s="32">
        <f>1/PI()*(I317-J317-K317)</f>
        <v/>
      </c>
      <c r="M317" s="32">
        <f>IF(H317=0,1,1-(1/(1+($B$2/2/H317)^1.38))^2.6)</f>
        <v/>
      </c>
      <c r="N317" s="33">
        <f>+$D$4*L317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1">
        <f>IF($D$2&lt;$B$2/2, PI()+ATAN(H318/($D$2-$B$2/2)),ATAN(H318/($D$2-$B$2/2)))</f>
        <v/>
      </c>
      <c r="J318" s="31">
        <f>ATAN(H318/($D$2+$B$2/2))</f>
        <v/>
      </c>
      <c r="K318" s="31">
        <f>$B$2*H318*($D$2^2-H318^2-$B$2^2/4)/(($D$2^2+H318^2-$B$2^2/4)^2+$B$2^2*H318^2)</f>
        <v/>
      </c>
      <c r="L318" s="32">
        <f>1/PI()*(I318-J318-K318)</f>
        <v/>
      </c>
      <c r="M318" s="32">
        <f>IF(H318=0,1,1-(1/(1+($B$2/2/H318)^1.38))^2.6)</f>
        <v/>
      </c>
      <c r="N318" s="33">
        <f>+$D$4*L318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1">
        <f>IF($D$2&lt;$B$2/2, PI()+ATAN(H319/($D$2-$B$2/2)),ATAN(H319/($D$2-$B$2/2)))</f>
        <v/>
      </c>
      <c r="J319" s="31">
        <f>ATAN(H319/($D$2+$B$2/2))</f>
        <v/>
      </c>
      <c r="K319" s="31">
        <f>$B$2*H319*($D$2^2-H319^2-$B$2^2/4)/(($D$2^2+H319^2-$B$2^2/4)^2+$B$2^2*H319^2)</f>
        <v/>
      </c>
      <c r="L319" s="32">
        <f>1/PI()*(I319-J319-K319)</f>
        <v/>
      </c>
      <c r="M319" s="32">
        <f>IF(H319=0,1,1-(1/(1+($B$2/2/H319)^1.38))^2.6)</f>
        <v/>
      </c>
      <c r="N319" s="33">
        <f>+$D$4*L319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1">
        <f>IF($D$2&lt;$B$2/2, PI()+ATAN(H320/($D$2-$B$2/2)),ATAN(H320/($D$2-$B$2/2)))</f>
        <v/>
      </c>
      <c r="J320" s="31">
        <f>ATAN(H320/($D$2+$B$2/2))</f>
        <v/>
      </c>
      <c r="K320" s="31">
        <f>$B$2*H320*($D$2^2-H320^2-$B$2^2/4)/(($D$2^2+H320^2-$B$2^2/4)^2+$B$2^2*H320^2)</f>
        <v/>
      </c>
      <c r="L320" s="32">
        <f>1/PI()*(I320-J320-K320)</f>
        <v/>
      </c>
      <c r="M320" s="32">
        <f>IF(H320=0,1,1-(1/(1+($B$2/2/H320)^1.38))^2.6)</f>
        <v/>
      </c>
      <c r="N320" s="33">
        <f>+$D$4*L320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1">
        <f>IF($D$2&lt;$B$2/2, PI()+ATAN(H321/($D$2-$B$2/2)),ATAN(H321/($D$2-$B$2/2)))</f>
        <v/>
      </c>
      <c r="J321" s="31">
        <f>ATAN(H321/($D$2+$B$2/2))</f>
        <v/>
      </c>
      <c r="K321" s="31">
        <f>$B$2*H321*($D$2^2-H321^2-$B$2^2/4)/(($D$2^2+H321^2-$B$2^2/4)^2+$B$2^2*H321^2)</f>
        <v/>
      </c>
      <c r="L321" s="32">
        <f>1/PI()*(I321-J321-K321)</f>
        <v/>
      </c>
      <c r="M321" s="32">
        <f>IF(H321=0,1,1-(1/(1+($B$2/2/H321)^1.38))^2.6)</f>
        <v/>
      </c>
      <c r="N321" s="33">
        <f>+$D$4*L321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1">
        <f>IF($D$2&lt;$B$2/2, PI()+ATAN(H322/($D$2-$B$2/2)),ATAN(H322/($D$2-$B$2/2)))</f>
        <v/>
      </c>
      <c r="J322" s="31">
        <f>ATAN(H322/($D$2+$B$2/2))</f>
        <v/>
      </c>
      <c r="K322" s="31">
        <f>$B$2*H322*($D$2^2-H322^2-$B$2^2/4)/(($D$2^2+H322^2-$B$2^2/4)^2+$B$2^2*H322^2)</f>
        <v/>
      </c>
      <c r="L322" s="32">
        <f>1/PI()*(I322-J322-K322)</f>
        <v/>
      </c>
      <c r="M322" s="32">
        <f>IF(H322=0,1,1-(1/(1+($B$2/2/H322)^1.38))^2.6)</f>
        <v/>
      </c>
      <c r="N322" s="33">
        <f>+$D$4*L322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1">
        <f>IF($D$2&lt;$B$2/2, PI()+ATAN(H323/($D$2-$B$2/2)),ATAN(H323/($D$2-$B$2/2)))</f>
        <v/>
      </c>
      <c r="J323" s="31">
        <f>ATAN(H323/($D$2+$B$2/2))</f>
        <v/>
      </c>
      <c r="K323" s="31">
        <f>$B$2*H323*($D$2^2-H323^2-$B$2^2/4)/(($D$2^2+H323^2-$B$2^2/4)^2+$B$2^2*H323^2)</f>
        <v/>
      </c>
      <c r="L323" s="32">
        <f>1/PI()*(I323-J323-K323)</f>
        <v/>
      </c>
      <c r="M323" s="32">
        <f>IF(H323=0,1,1-(1/(1+($B$2/2/H323)^1.38))^2.6)</f>
        <v/>
      </c>
      <c r="N323" s="33">
        <f>+$D$4*L323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1">
        <f>IF($D$2&lt;$B$2/2, PI()+ATAN(H324/($D$2-$B$2/2)),ATAN(H324/($D$2-$B$2/2)))</f>
        <v/>
      </c>
      <c r="J324" s="31">
        <f>ATAN(H324/($D$2+$B$2/2))</f>
        <v/>
      </c>
      <c r="K324" s="31">
        <f>$B$2*H324*($D$2^2-H324^2-$B$2^2/4)/(($D$2^2+H324^2-$B$2^2/4)^2+$B$2^2*H324^2)</f>
        <v/>
      </c>
      <c r="L324" s="32">
        <f>1/PI()*(I324-J324-K324)</f>
        <v/>
      </c>
      <c r="M324" s="32">
        <f>IF(H324=0,1,1-(1/(1+($B$2/2/H324)^1.38))^2.6)</f>
        <v/>
      </c>
      <c r="N324" s="33">
        <f>+$D$4*L324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1">
        <f>IF($D$2&lt;$B$2/2, PI()+ATAN(H325/($D$2-$B$2/2)),ATAN(H325/($D$2-$B$2/2)))</f>
        <v/>
      </c>
      <c r="J325" s="31">
        <f>ATAN(H325/($D$2+$B$2/2))</f>
        <v/>
      </c>
      <c r="K325" s="31">
        <f>$B$2*H325*($D$2^2-H325^2-$B$2^2/4)/(($D$2^2+H325^2-$B$2^2/4)^2+$B$2^2*H325^2)</f>
        <v/>
      </c>
      <c r="L325" s="32">
        <f>1/PI()*(I325-J325-K325)</f>
        <v/>
      </c>
      <c r="M325" s="32">
        <f>IF(H325=0,1,1-(1/(1+($B$2/2/H325)^1.38))^2.6)</f>
        <v/>
      </c>
      <c r="N325" s="33">
        <f>+$D$4*L325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1">
        <f>IF($D$2&lt;$B$2/2, PI()+ATAN(H326/($D$2-$B$2/2)),ATAN(H326/($D$2-$B$2/2)))</f>
        <v/>
      </c>
      <c r="J326" s="31">
        <f>ATAN(H326/($D$2+$B$2/2))</f>
        <v/>
      </c>
      <c r="K326" s="31">
        <f>$B$2*H326*($D$2^2-H326^2-$B$2^2/4)/(($D$2^2+H326^2-$B$2^2/4)^2+$B$2^2*H326^2)</f>
        <v/>
      </c>
      <c r="L326" s="32">
        <f>1/PI()*(I326-J326-K326)</f>
        <v/>
      </c>
      <c r="M326" s="32">
        <f>IF(H326=0,1,1-(1/(1+($B$2/2/H326)^1.38))^2.6)</f>
        <v/>
      </c>
      <c r="N326" s="33">
        <f>+$D$4*L326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1">
        <f>IF($D$2&lt;$B$2/2, PI()+ATAN(H327/($D$2-$B$2/2)),ATAN(H327/($D$2-$B$2/2)))</f>
        <v/>
      </c>
      <c r="J327" s="31">
        <f>ATAN(H327/($D$2+$B$2/2))</f>
        <v/>
      </c>
      <c r="K327" s="31">
        <f>$B$2*H327*($D$2^2-H327^2-$B$2^2/4)/(($D$2^2+H327^2-$B$2^2/4)^2+$B$2^2*H327^2)</f>
        <v/>
      </c>
      <c r="L327" s="32">
        <f>1/PI()*(I327-J327-K327)</f>
        <v/>
      </c>
      <c r="M327" s="32">
        <f>IF(H327=0,1,1-(1/(1+($B$2/2/H327)^1.38))^2.6)</f>
        <v/>
      </c>
      <c r="N327" s="33">
        <f>+$D$4*L327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1">
        <f>IF($D$2&lt;$B$2/2, PI()+ATAN(H328/($D$2-$B$2/2)),ATAN(H328/($D$2-$B$2/2)))</f>
        <v/>
      </c>
      <c r="J328" s="31">
        <f>ATAN(H328/($D$2+$B$2/2))</f>
        <v/>
      </c>
      <c r="K328" s="31">
        <f>$B$2*H328*($D$2^2-H328^2-$B$2^2/4)/(($D$2^2+H328^2-$B$2^2/4)^2+$B$2^2*H328^2)</f>
        <v/>
      </c>
      <c r="L328" s="32">
        <f>1/PI()*(I328-J328-K328)</f>
        <v/>
      </c>
      <c r="M328" s="32">
        <f>IF(H328=0,1,1-(1/(1+($B$2/2/H328)^1.38))^2.6)</f>
        <v/>
      </c>
      <c r="N328" s="33">
        <f>+$D$4*L328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1">
        <f>IF($D$2&lt;$B$2/2, PI()+ATAN(H329/($D$2-$B$2/2)),ATAN(H329/($D$2-$B$2/2)))</f>
        <v/>
      </c>
      <c r="J329" s="31">
        <f>ATAN(H329/($D$2+$B$2/2))</f>
        <v/>
      </c>
      <c r="K329" s="31">
        <f>$B$2*H329*($D$2^2-H329^2-$B$2^2/4)/(($D$2^2+H329^2-$B$2^2/4)^2+$B$2^2*H329^2)</f>
        <v/>
      </c>
      <c r="L329" s="32">
        <f>1/PI()*(I329-J329-K329)</f>
        <v/>
      </c>
      <c r="M329" s="32">
        <f>IF(H329=0,1,1-(1/(1+($B$2/2/H329)^1.38))^2.6)</f>
        <v/>
      </c>
      <c r="N329" s="33">
        <f>+$D$4*L329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1">
        <f>IF($D$2&lt;$B$2/2, PI()+ATAN(H330/($D$2-$B$2/2)),ATAN(H330/($D$2-$B$2/2)))</f>
        <v/>
      </c>
      <c r="J330" s="31">
        <f>ATAN(H330/($D$2+$B$2/2))</f>
        <v/>
      </c>
      <c r="K330" s="31">
        <f>$B$2*H330*($D$2^2-H330^2-$B$2^2/4)/(($D$2^2+H330^2-$B$2^2/4)^2+$B$2^2*H330^2)</f>
        <v/>
      </c>
      <c r="L330" s="32">
        <f>1/PI()*(I330-J330-K330)</f>
        <v/>
      </c>
      <c r="M330" s="32">
        <f>IF(H330=0,1,1-(1/(1+($B$2/2/H330)^1.38))^2.6)</f>
        <v/>
      </c>
      <c r="N330" s="33">
        <f>+$D$4*L330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1">
        <f>IF($D$2&lt;$B$2/2, PI()+ATAN(H331/($D$2-$B$2/2)),ATAN(H331/($D$2-$B$2/2)))</f>
        <v/>
      </c>
      <c r="J331" s="31">
        <f>ATAN(H331/($D$2+$B$2/2))</f>
        <v/>
      </c>
      <c r="K331" s="31">
        <f>$B$2*H331*($D$2^2-H331^2-$B$2^2/4)/(($D$2^2+H331^2-$B$2^2/4)^2+$B$2^2*H331^2)</f>
        <v/>
      </c>
      <c r="L331" s="32">
        <f>1/PI()*(I331-J331-K331)</f>
        <v/>
      </c>
      <c r="M331" s="32">
        <f>IF(H331=0,1,1-(1/(1+($B$2/2/H331)^1.38))^2.6)</f>
        <v/>
      </c>
      <c r="N331" s="33">
        <f>+$D$4*L331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1">
        <f>IF($D$2&lt;$B$2/2, PI()+ATAN(H332/($D$2-$B$2/2)),ATAN(H332/($D$2-$B$2/2)))</f>
        <v/>
      </c>
      <c r="J332" s="31">
        <f>ATAN(H332/($D$2+$B$2/2))</f>
        <v/>
      </c>
      <c r="K332" s="31">
        <f>$B$2*H332*($D$2^2-H332^2-$B$2^2/4)/(($D$2^2+H332^2-$B$2^2/4)^2+$B$2^2*H332^2)</f>
        <v/>
      </c>
      <c r="L332" s="32">
        <f>1/PI()*(I332-J332-K332)</f>
        <v/>
      </c>
      <c r="M332" s="32">
        <f>IF(H332=0,1,1-(1/(1+($B$2/2/H332)^1.38))^2.6)</f>
        <v/>
      </c>
      <c r="N332" s="33">
        <f>+$D$4*L332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1">
        <f>IF($D$2&lt;$B$2/2, PI()+ATAN(H333/($D$2-$B$2/2)),ATAN(H333/($D$2-$B$2/2)))</f>
        <v/>
      </c>
      <c r="J333" s="31">
        <f>ATAN(H333/($D$2+$B$2/2))</f>
        <v/>
      </c>
      <c r="K333" s="31">
        <f>$B$2*H333*($D$2^2-H333^2-$B$2^2/4)/(($D$2^2+H333^2-$B$2^2/4)^2+$B$2^2*H333^2)</f>
        <v/>
      </c>
      <c r="L333" s="32">
        <f>1/PI()*(I333-J333-K333)</f>
        <v/>
      </c>
      <c r="M333" s="32">
        <f>IF(H333=0,1,1-(1/(1+($B$2/2/H333)^1.38))^2.6)</f>
        <v/>
      </c>
      <c r="N333" s="33">
        <f>+$D$4*L333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1">
        <f>IF($D$2&lt;$B$2/2, PI()+ATAN(H334/($D$2-$B$2/2)),ATAN(H334/($D$2-$B$2/2)))</f>
        <v/>
      </c>
      <c r="J334" s="31">
        <f>ATAN(H334/($D$2+$B$2/2))</f>
        <v/>
      </c>
      <c r="K334" s="31">
        <f>$B$2*H334*($D$2^2-H334^2-$B$2^2/4)/(($D$2^2+H334^2-$B$2^2/4)^2+$B$2^2*H334^2)</f>
        <v/>
      </c>
      <c r="L334" s="32">
        <f>1/PI()*(I334-J334-K334)</f>
        <v/>
      </c>
      <c r="M334" s="32">
        <f>IF(H334=0,1,1-(1/(1+($B$2/2/H334)^1.38))^2.6)</f>
        <v/>
      </c>
      <c r="N334" s="33">
        <f>+$D$4*L334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1">
        <f>IF($D$2&lt;$B$2/2, PI()+ATAN(H335/($D$2-$B$2/2)),ATAN(H335/($D$2-$B$2/2)))</f>
        <v/>
      </c>
      <c r="J335" s="31">
        <f>ATAN(H335/($D$2+$B$2/2))</f>
        <v/>
      </c>
      <c r="K335" s="31">
        <f>$B$2*H335*($D$2^2-H335^2-$B$2^2/4)/(($D$2^2+H335^2-$B$2^2/4)^2+$B$2^2*H335^2)</f>
        <v/>
      </c>
      <c r="L335" s="32">
        <f>1/PI()*(I335-J335-K335)</f>
        <v/>
      </c>
      <c r="M335" s="32">
        <f>IF(H335=0,1,1-(1/(1+($B$2/2/H335)^1.38))^2.6)</f>
        <v/>
      </c>
      <c r="N335" s="33">
        <f>+$D$4*L335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1">
        <f>IF($D$2&lt;$B$2/2, PI()+ATAN(H336/($D$2-$B$2/2)),ATAN(H336/($D$2-$B$2/2)))</f>
        <v/>
      </c>
      <c r="J336" s="31">
        <f>ATAN(H336/($D$2+$B$2/2))</f>
        <v/>
      </c>
      <c r="K336" s="31">
        <f>$B$2*H336*($D$2^2-H336^2-$B$2^2/4)/(($D$2^2+H336^2-$B$2^2/4)^2+$B$2^2*H336^2)</f>
        <v/>
      </c>
      <c r="L336" s="32">
        <f>1/PI()*(I336-J336-K336)</f>
        <v/>
      </c>
      <c r="M336" s="32">
        <f>IF(H336=0,1,1-(1/(1+($B$2/2/H336)^1.38))^2.6)</f>
        <v/>
      </c>
      <c r="N336" s="33">
        <f>+$D$4*L336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1">
        <f>IF($D$2&lt;$B$2/2, PI()+ATAN(H337/($D$2-$B$2/2)),ATAN(H337/($D$2-$B$2/2)))</f>
        <v/>
      </c>
      <c r="J337" s="31">
        <f>ATAN(H337/($D$2+$B$2/2))</f>
        <v/>
      </c>
      <c r="K337" s="31">
        <f>$B$2*H337*($D$2^2-H337^2-$B$2^2/4)/(($D$2^2+H337^2-$B$2^2/4)^2+$B$2^2*H337^2)</f>
        <v/>
      </c>
      <c r="L337" s="32">
        <f>1/PI()*(I337-J337-K337)</f>
        <v/>
      </c>
      <c r="M337" s="32">
        <f>IF(H337=0,1,1-(1/(1+($B$2/2/H337)^1.38))^2.6)</f>
        <v/>
      </c>
      <c r="N337" s="33">
        <f>+$D$4*L337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1">
        <f>IF($D$2&lt;$B$2/2, PI()+ATAN(H338/($D$2-$B$2/2)),ATAN(H338/($D$2-$B$2/2)))</f>
        <v/>
      </c>
      <c r="J338" s="31">
        <f>ATAN(H338/($D$2+$B$2/2))</f>
        <v/>
      </c>
      <c r="K338" s="31">
        <f>$B$2*H338*($D$2^2-H338^2-$B$2^2/4)/(($D$2^2+H338^2-$B$2^2/4)^2+$B$2^2*H338^2)</f>
        <v/>
      </c>
      <c r="L338" s="32">
        <f>1/PI()*(I338-J338-K338)</f>
        <v/>
      </c>
      <c r="M338" s="32">
        <f>IF(H338=0,1,1-(1/(1+($B$2/2/H338)^1.38))^2.6)</f>
        <v/>
      </c>
      <c r="N338" s="33">
        <f>+$D$4*L338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1">
        <f>IF($D$2&lt;$B$2/2, PI()+ATAN(H339/($D$2-$B$2/2)),ATAN(H339/($D$2-$B$2/2)))</f>
        <v/>
      </c>
      <c r="J339" s="31">
        <f>ATAN(H339/($D$2+$B$2/2))</f>
        <v/>
      </c>
      <c r="K339" s="31">
        <f>$B$2*H339*($D$2^2-H339^2-$B$2^2/4)/(($D$2^2+H339^2-$B$2^2/4)^2+$B$2^2*H339^2)</f>
        <v/>
      </c>
      <c r="L339" s="32">
        <f>1/PI()*(I339-J339-K339)</f>
        <v/>
      </c>
      <c r="M339" s="32">
        <f>IF(H339=0,1,1-(1/(1+($B$2/2/H339)^1.38))^2.6)</f>
        <v/>
      </c>
      <c r="N339" s="33">
        <f>+$D$4*L339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1">
        <f>IF($D$2&lt;$B$2/2, PI()+ATAN(H340/($D$2-$B$2/2)),ATAN(H340/($D$2-$B$2/2)))</f>
        <v/>
      </c>
      <c r="J340" s="31">
        <f>ATAN(H340/($D$2+$B$2/2))</f>
        <v/>
      </c>
      <c r="K340" s="31">
        <f>$B$2*H340*($D$2^2-H340^2-$B$2^2/4)/(($D$2^2+H340^2-$B$2^2/4)^2+$B$2^2*H340^2)</f>
        <v/>
      </c>
      <c r="L340" s="32">
        <f>1/PI()*(I340-J340-K340)</f>
        <v/>
      </c>
      <c r="M340" s="32">
        <f>IF(H340=0,1,1-(1/(1+($B$2/2/H340)^1.38))^2.6)</f>
        <v/>
      </c>
      <c r="N340" s="33">
        <f>+$D$4*L340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1">
        <f>IF($D$2&lt;$B$2/2, PI()+ATAN(H341/($D$2-$B$2/2)),ATAN(H341/($D$2-$B$2/2)))</f>
        <v/>
      </c>
      <c r="J341" s="31">
        <f>ATAN(H341/($D$2+$B$2/2))</f>
        <v/>
      </c>
      <c r="K341" s="31">
        <f>$B$2*H341*($D$2^2-H341^2-$B$2^2/4)/(($D$2^2+H341^2-$B$2^2/4)^2+$B$2^2*H341^2)</f>
        <v/>
      </c>
      <c r="L341" s="32">
        <f>1/PI()*(I341-J341-K341)</f>
        <v/>
      </c>
      <c r="M341" s="32">
        <f>IF(H341=0,1,1-(1/(1+($B$2/2/H341)^1.38))^2.6)</f>
        <v/>
      </c>
      <c r="N341" s="33">
        <f>+$D$4*L341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1">
        <f>IF($D$2&lt;$B$2/2, PI()+ATAN(H342/($D$2-$B$2/2)),ATAN(H342/($D$2-$B$2/2)))</f>
        <v/>
      </c>
      <c r="J342" s="31">
        <f>ATAN(H342/($D$2+$B$2/2))</f>
        <v/>
      </c>
      <c r="K342" s="31">
        <f>$B$2*H342*($D$2^2-H342^2-$B$2^2/4)/(($D$2^2+H342^2-$B$2^2/4)^2+$B$2^2*H342^2)</f>
        <v/>
      </c>
      <c r="L342" s="32">
        <f>1/PI()*(I342-J342-K342)</f>
        <v/>
      </c>
      <c r="M342" s="32">
        <f>IF(H342=0,1,1-(1/(1+($B$2/2/H342)^1.38))^2.6)</f>
        <v/>
      </c>
      <c r="N342" s="33">
        <f>+$D$4*L342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1">
        <f>IF($D$2&lt;$B$2/2, PI()+ATAN(H343/($D$2-$B$2/2)),ATAN(H343/($D$2-$B$2/2)))</f>
        <v/>
      </c>
      <c r="J343" s="31">
        <f>ATAN(H343/($D$2+$B$2/2))</f>
        <v/>
      </c>
      <c r="K343" s="31">
        <f>$B$2*H343*($D$2^2-H343^2-$B$2^2/4)/(($D$2^2+H343^2-$B$2^2/4)^2+$B$2^2*H343^2)</f>
        <v/>
      </c>
      <c r="L343" s="32">
        <f>1/PI()*(I343-J343-K343)</f>
        <v/>
      </c>
      <c r="M343" s="32">
        <f>IF(H343=0,1,1-(1/(1+($B$2/2/H343)^1.38))^2.6)</f>
        <v/>
      </c>
      <c r="N343" s="33">
        <f>+$D$4*L343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1">
        <f>IF($D$2&lt;$B$2/2, PI()+ATAN(H344/($D$2-$B$2/2)),ATAN(H344/($D$2-$B$2/2)))</f>
        <v/>
      </c>
      <c r="J344" s="31">
        <f>ATAN(H344/($D$2+$B$2/2))</f>
        <v/>
      </c>
      <c r="K344" s="31">
        <f>$B$2*H344*($D$2^2-H344^2-$B$2^2/4)/(($D$2^2+H344^2-$B$2^2/4)^2+$B$2^2*H344^2)</f>
        <v/>
      </c>
      <c r="L344" s="32">
        <f>1/PI()*(I344-J344-K344)</f>
        <v/>
      </c>
      <c r="M344" s="32">
        <f>IF(H344=0,1,1-(1/(1+($B$2/2/H344)^1.38))^2.6)</f>
        <v/>
      </c>
      <c r="N344" s="33">
        <f>+$D$4*L344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1">
        <f>IF($D$2&lt;$B$2/2, PI()+ATAN(H345/($D$2-$B$2/2)),ATAN(H345/($D$2-$B$2/2)))</f>
        <v/>
      </c>
      <c r="J345" s="31">
        <f>ATAN(H345/($D$2+$B$2/2))</f>
        <v/>
      </c>
      <c r="K345" s="31">
        <f>$B$2*H345*($D$2^2-H345^2-$B$2^2/4)/(($D$2^2+H345^2-$B$2^2/4)^2+$B$2^2*H345^2)</f>
        <v/>
      </c>
      <c r="L345" s="32">
        <f>1/PI()*(I345-J345-K345)</f>
        <v/>
      </c>
      <c r="M345" s="32">
        <f>IF(H345=0,1,1-(1/(1+($B$2/2/H345)^1.38))^2.6)</f>
        <v/>
      </c>
      <c r="N345" s="33">
        <f>+$D$4*L345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1">
        <f>IF($D$2&lt;$B$2/2, PI()+ATAN(H346/($D$2-$B$2/2)),ATAN(H346/($D$2-$B$2/2)))</f>
        <v/>
      </c>
      <c r="J346" s="31">
        <f>ATAN(H346/($D$2+$B$2/2))</f>
        <v/>
      </c>
      <c r="K346" s="31">
        <f>$B$2*H346*($D$2^2-H346^2-$B$2^2/4)/(($D$2^2+H346^2-$B$2^2/4)^2+$B$2^2*H346^2)</f>
        <v/>
      </c>
      <c r="L346" s="32">
        <f>1/PI()*(I346-J346-K346)</f>
        <v/>
      </c>
      <c r="M346" s="32">
        <f>IF(H346=0,1,1-(1/(1+($B$2/2/H346)^1.38))^2.6)</f>
        <v/>
      </c>
      <c r="N346" s="33">
        <f>+$D$4*L346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1">
        <f>IF($D$2&lt;$B$2/2, PI()+ATAN(H347/($D$2-$B$2/2)),ATAN(H347/($D$2-$B$2/2)))</f>
        <v/>
      </c>
      <c r="J347" s="31">
        <f>ATAN(H347/($D$2+$B$2/2))</f>
        <v/>
      </c>
      <c r="K347" s="31">
        <f>$B$2*H347*($D$2^2-H347^2-$B$2^2/4)/(($D$2^2+H347^2-$B$2^2/4)^2+$B$2^2*H347^2)</f>
        <v/>
      </c>
      <c r="L347" s="32">
        <f>1/PI()*(I347-J347-K347)</f>
        <v/>
      </c>
      <c r="M347" s="32">
        <f>IF(H347=0,1,1-(1/(1+($B$2/2/H347)^1.38))^2.6)</f>
        <v/>
      </c>
      <c r="N347" s="33">
        <f>+$D$4*L347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1">
        <f>IF($D$2&lt;$B$2/2, PI()+ATAN(H348/($D$2-$B$2/2)),ATAN(H348/($D$2-$B$2/2)))</f>
        <v/>
      </c>
      <c r="J348" s="31">
        <f>ATAN(H348/($D$2+$B$2/2))</f>
        <v/>
      </c>
      <c r="K348" s="31">
        <f>$B$2*H348*($D$2^2-H348^2-$B$2^2/4)/(($D$2^2+H348^2-$B$2^2/4)^2+$B$2^2*H348^2)</f>
        <v/>
      </c>
      <c r="L348" s="32">
        <f>1/PI()*(I348-J348-K348)</f>
        <v/>
      </c>
      <c r="M348" s="32">
        <f>IF(H348=0,1,1-(1/(1+($B$2/2/H348)^1.38))^2.6)</f>
        <v/>
      </c>
      <c r="N348" s="33">
        <f>+$D$4*L348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1">
        <f>IF($D$2&lt;$B$2/2, PI()+ATAN(H349/($D$2-$B$2/2)),ATAN(H349/($D$2-$B$2/2)))</f>
        <v/>
      </c>
      <c r="J349" s="31">
        <f>ATAN(H349/($D$2+$B$2/2))</f>
        <v/>
      </c>
      <c r="K349" s="31">
        <f>$B$2*H349*($D$2^2-H349^2-$B$2^2/4)/(($D$2^2+H349^2-$B$2^2/4)^2+$B$2^2*H349^2)</f>
        <v/>
      </c>
      <c r="L349" s="32">
        <f>1/PI()*(I349-J349-K349)</f>
        <v/>
      </c>
      <c r="M349" s="32">
        <f>IF(H349=0,1,1-(1/(1+($B$2/2/H349)^1.38))^2.6)</f>
        <v/>
      </c>
      <c r="N349" s="33">
        <f>+$D$4*L349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1">
        <f>IF($D$2&lt;$B$2/2, PI()+ATAN(H350/($D$2-$B$2/2)),ATAN(H350/($D$2-$B$2/2)))</f>
        <v/>
      </c>
      <c r="J350" s="31">
        <f>ATAN(H350/($D$2+$B$2/2))</f>
        <v/>
      </c>
      <c r="K350" s="31">
        <f>$B$2*H350*($D$2^2-H350^2-$B$2^2/4)/(($D$2^2+H350^2-$B$2^2/4)^2+$B$2^2*H350^2)</f>
        <v/>
      </c>
      <c r="L350" s="32">
        <f>1/PI()*(I350-J350-K350)</f>
        <v/>
      </c>
      <c r="M350" s="32">
        <f>IF(H350=0,1,1-(1/(1+($B$2/2/H350)^1.38))^2.6)</f>
        <v/>
      </c>
      <c r="N350" s="33">
        <f>+$D$4*L350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1">
        <f>IF($D$2&lt;$B$2/2, PI()+ATAN(H351/($D$2-$B$2/2)),ATAN(H351/($D$2-$B$2/2)))</f>
        <v/>
      </c>
      <c r="J351" s="31">
        <f>ATAN(H351/($D$2+$B$2/2))</f>
        <v/>
      </c>
      <c r="K351" s="31">
        <f>$B$2*H351*($D$2^2-H351^2-$B$2^2/4)/(($D$2^2+H351^2-$B$2^2/4)^2+$B$2^2*H351^2)</f>
        <v/>
      </c>
      <c r="L351" s="32">
        <f>1/PI()*(I351-J351-K351)</f>
        <v/>
      </c>
      <c r="M351" s="32">
        <f>IF(H351=0,1,1-(1/(1+($B$2/2/H351)^1.38))^2.6)</f>
        <v/>
      </c>
      <c r="N351" s="33">
        <f>+$D$4*L351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1">
        <f>IF($D$2&lt;$B$2/2, PI()+ATAN(H352/($D$2-$B$2/2)),ATAN(H352/($D$2-$B$2/2)))</f>
        <v/>
      </c>
      <c r="J352" s="31">
        <f>ATAN(H352/($D$2+$B$2/2))</f>
        <v/>
      </c>
      <c r="K352" s="31">
        <f>$B$2*H352*($D$2^2-H352^2-$B$2^2/4)/(($D$2^2+H352^2-$B$2^2/4)^2+$B$2^2*H352^2)</f>
        <v/>
      </c>
      <c r="L352" s="32">
        <f>1/PI()*(I352-J352-K352)</f>
        <v/>
      </c>
      <c r="M352" s="32">
        <f>IF(H352=0,1,1-(1/(1+($B$2/2/H352)^1.38))^2.6)</f>
        <v/>
      </c>
      <c r="N352" s="33">
        <f>+$D$4*L352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1">
        <f>IF($D$2&lt;$B$2/2, PI()+ATAN(H353/($D$2-$B$2/2)),ATAN(H353/($D$2-$B$2/2)))</f>
        <v/>
      </c>
      <c r="J353" s="31">
        <f>ATAN(H353/($D$2+$B$2/2))</f>
        <v/>
      </c>
      <c r="K353" s="31">
        <f>$B$2*H353*($D$2^2-H353^2-$B$2^2/4)/(($D$2^2+H353^2-$B$2^2/4)^2+$B$2^2*H353^2)</f>
        <v/>
      </c>
      <c r="L353" s="32">
        <f>1/PI()*(I353-J353-K353)</f>
        <v/>
      </c>
      <c r="M353" s="32">
        <f>IF(H353=0,1,1-(1/(1+($B$2/2/H353)^1.38))^2.6)</f>
        <v/>
      </c>
      <c r="N353" s="33">
        <f>+$D$4*L353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1">
        <f>IF($D$2&lt;$B$2/2, PI()+ATAN(H354/($D$2-$B$2/2)),ATAN(H354/($D$2-$B$2/2)))</f>
        <v/>
      </c>
      <c r="J354" s="31">
        <f>ATAN(H354/($D$2+$B$2/2))</f>
        <v/>
      </c>
      <c r="K354" s="31">
        <f>$B$2*H354*($D$2^2-H354^2-$B$2^2/4)/(($D$2^2+H354^2-$B$2^2/4)^2+$B$2^2*H354^2)</f>
        <v/>
      </c>
      <c r="L354" s="32">
        <f>1/PI()*(I354-J354-K354)</f>
        <v/>
      </c>
      <c r="M354" s="32">
        <f>IF(H354=0,1,1-(1/(1+($B$2/2/H354)^1.38))^2.6)</f>
        <v/>
      </c>
      <c r="N354" s="33">
        <f>+$D$4*L354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1">
        <f>IF($D$2&lt;$B$2/2, PI()+ATAN(H355/($D$2-$B$2/2)),ATAN(H355/($D$2-$B$2/2)))</f>
        <v/>
      </c>
      <c r="J355" s="31">
        <f>ATAN(H355/($D$2+$B$2/2))</f>
        <v/>
      </c>
      <c r="K355" s="31">
        <f>$B$2*H355*($D$2^2-H355^2-$B$2^2/4)/(($D$2^2+H355^2-$B$2^2/4)^2+$B$2^2*H355^2)</f>
        <v/>
      </c>
      <c r="L355" s="32">
        <f>1/PI()*(I355-J355-K355)</f>
        <v/>
      </c>
      <c r="M355" s="32">
        <f>IF(H355=0,1,1-(1/(1+($B$2/2/H355)^1.38))^2.6)</f>
        <v/>
      </c>
      <c r="N355" s="33">
        <f>+$D$4*L355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1">
        <f>IF($D$2&lt;$B$2/2, PI()+ATAN(H356/($D$2-$B$2/2)),ATAN(H356/($D$2-$B$2/2)))</f>
        <v/>
      </c>
      <c r="J356" s="31">
        <f>ATAN(H356/($D$2+$B$2/2))</f>
        <v/>
      </c>
      <c r="K356" s="31">
        <f>$B$2*H356*($D$2^2-H356^2-$B$2^2/4)/(($D$2^2+H356^2-$B$2^2/4)^2+$B$2^2*H356^2)</f>
        <v/>
      </c>
      <c r="L356" s="32">
        <f>1/PI()*(I356-J356-K356)</f>
        <v/>
      </c>
      <c r="M356" s="32">
        <f>IF(H356=0,1,1-(1/(1+($B$2/2/H356)^1.38))^2.6)</f>
        <v/>
      </c>
      <c r="N356" s="33">
        <f>+$D$4*L356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1">
        <f>IF($D$2&lt;$B$2/2, PI()+ATAN(H357/($D$2-$B$2/2)),ATAN(H357/($D$2-$B$2/2)))</f>
        <v/>
      </c>
      <c r="J357" s="31">
        <f>ATAN(H357/($D$2+$B$2/2))</f>
        <v/>
      </c>
      <c r="K357" s="31">
        <f>$B$2*H357*($D$2^2-H357^2-$B$2^2/4)/(($D$2^2+H357^2-$B$2^2/4)^2+$B$2^2*H357^2)</f>
        <v/>
      </c>
      <c r="L357" s="32">
        <f>1/PI()*(I357-J357-K357)</f>
        <v/>
      </c>
      <c r="M357" s="32">
        <f>IF(H357=0,1,1-(1/(1+($B$2/2/H357)^1.38))^2.6)</f>
        <v/>
      </c>
      <c r="N357" s="33">
        <f>+$D$4*L357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1">
        <f>IF($D$2&lt;$B$2/2, PI()+ATAN(H358/($D$2-$B$2/2)),ATAN(H358/($D$2-$B$2/2)))</f>
        <v/>
      </c>
      <c r="J358" s="31">
        <f>ATAN(H358/($D$2+$B$2/2))</f>
        <v/>
      </c>
      <c r="K358" s="31">
        <f>$B$2*H358*($D$2^2-H358^2-$B$2^2/4)/(($D$2^2+H358^2-$B$2^2/4)^2+$B$2^2*H358^2)</f>
        <v/>
      </c>
      <c r="L358" s="32">
        <f>1/PI()*(I358-J358-K358)</f>
        <v/>
      </c>
      <c r="M358" s="32">
        <f>IF(H358=0,1,1-(1/(1+($B$2/2/H358)^1.38))^2.6)</f>
        <v/>
      </c>
      <c r="N358" s="33">
        <f>+$D$4*L358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1">
        <f>IF($D$2&lt;$B$2/2, PI()+ATAN(H359/($D$2-$B$2/2)),ATAN(H359/($D$2-$B$2/2)))</f>
        <v/>
      </c>
      <c r="J359" s="31">
        <f>ATAN(H359/($D$2+$B$2/2))</f>
        <v/>
      </c>
      <c r="K359" s="31">
        <f>$B$2*H359*($D$2^2-H359^2-$B$2^2/4)/(($D$2^2+H359^2-$B$2^2/4)^2+$B$2^2*H359^2)</f>
        <v/>
      </c>
      <c r="L359" s="32">
        <f>1/PI()*(I359-J359-K359)</f>
        <v/>
      </c>
      <c r="M359" s="32">
        <f>IF(H359=0,1,1-(1/(1+($B$2/2/H359)^1.38))^2.6)</f>
        <v/>
      </c>
      <c r="N359" s="33">
        <f>+$D$4*L359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1">
        <f>IF($D$2&lt;$B$2/2, PI()+ATAN(H360/($D$2-$B$2/2)),ATAN(H360/($D$2-$B$2/2)))</f>
        <v/>
      </c>
      <c r="J360" s="31">
        <f>ATAN(H360/($D$2+$B$2/2))</f>
        <v/>
      </c>
      <c r="K360" s="31">
        <f>$B$2*H360*($D$2^2-H360^2-$B$2^2/4)/(($D$2^2+H360^2-$B$2^2/4)^2+$B$2^2*H360^2)</f>
        <v/>
      </c>
      <c r="L360" s="32">
        <f>1/PI()*(I360-J360-K360)</f>
        <v/>
      </c>
      <c r="M360" s="32">
        <f>IF(H360=0,1,1-(1/(1+($B$2/2/H360)^1.38))^2.6)</f>
        <v/>
      </c>
      <c r="N360" s="33">
        <f>+$D$4*L360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1">
        <f>IF($D$2&lt;$B$2/2, PI()+ATAN(H361/($D$2-$B$2/2)),ATAN(H361/($D$2-$B$2/2)))</f>
        <v/>
      </c>
      <c r="J361" s="31">
        <f>ATAN(H361/($D$2+$B$2/2))</f>
        <v/>
      </c>
      <c r="K361" s="31">
        <f>$B$2*H361*($D$2^2-H361^2-$B$2^2/4)/(($D$2^2+H361^2-$B$2^2/4)^2+$B$2^2*H361^2)</f>
        <v/>
      </c>
      <c r="L361" s="32">
        <f>1/PI()*(I361-J361-K361)</f>
        <v/>
      </c>
      <c r="M361" s="32">
        <f>IF(H361=0,1,1-(1/(1+($B$2/2/H361)^1.38))^2.6)</f>
        <v/>
      </c>
      <c r="N361" s="33">
        <f>+$D$4*L361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1">
        <f>IF($D$2&lt;$B$2/2, PI()+ATAN(H362/($D$2-$B$2/2)),ATAN(H362/($D$2-$B$2/2)))</f>
        <v/>
      </c>
      <c r="J362" s="31">
        <f>ATAN(H362/($D$2+$B$2/2))</f>
        <v/>
      </c>
      <c r="K362" s="31">
        <f>$B$2*H362*($D$2^2-H362^2-$B$2^2/4)/(($D$2^2+H362^2-$B$2^2/4)^2+$B$2^2*H362^2)</f>
        <v/>
      </c>
      <c r="L362" s="32">
        <f>1/PI()*(I362-J362-K362)</f>
        <v/>
      </c>
      <c r="M362" s="32">
        <f>IF(H362=0,1,1-(1/(1+($B$2/2/H362)^1.38))^2.6)</f>
        <v/>
      </c>
      <c r="N362" s="33">
        <f>+$D$4*L362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1">
        <f>IF($D$2&lt;$B$2/2, PI()+ATAN(H363/($D$2-$B$2/2)),ATAN(H363/($D$2-$B$2/2)))</f>
        <v/>
      </c>
      <c r="J363" s="31">
        <f>ATAN(H363/($D$2+$B$2/2))</f>
        <v/>
      </c>
      <c r="K363" s="31">
        <f>$B$2*H363*($D$2^2-H363^2-$B$2^2/4)/(($D$2^2+H363^2-$B$2^2/4)^2+$B$2^2*H363^2)</f>
        <v/>
      </c>
      <c r="L363" s="32">
        <f>1/PI()*(I363-J363-K363)</f>
        <v/>
      </c>
      <c r="M363" s="32">
        <f>IF(H363=0,1,1-(1/(1+($B$2/2/H363)^1.38))^2.6)</f>
        <v/>
      </c>
      <c r="N363" s="33">
        <f>+$D$4*L363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1">
        <f>IF($D$2&lt;$B$2/2, PI()+ATAN(H364/($D$2-$B$2/2)),ATAN(H364/($D$2-$B$2/2)))</f>
        <v/>
      </c>
      <c r="J364" s="31">
        <f>ATAN(H364/($D$2+$B$2/2))</f>
        <v/>
      </c>
      <c r="K364" s="31">
        <f>$B$2*H364*($D$2^2-H364^2-$B$2^2/4)/(($D$2^2+H364^2-$B$2^2/4)^2+$B$2^2*H364^2)</f>
        <v/>
      </c>
      <c r="L364" s="32">
        <f>1/PI()*(I364-J364-K364)</f>
        <v/>
      </c>
      <c r="M364" s="32">
        <f>IF(H364=0,1,1-(1/(1+($B$2/2/H364)^1.38))^2.6)</f>
        <v/>
      </c>
      <c r="N364" s="33">
        <f>+$D$4*L364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1">
        <f>IF($D$2&lt;$B$2/2, PI()+ATAN(H365/($D$2-$B$2/2)),ATAN(H365/($D$2-$B$2/2)))</f>
        <v/>
      </c>
      <c r="J365" s="31">
        <f>ATAN(H365/($D$2+$B$2/2))</f>
        <v/>
      </c>
      <c r="K365" s="31">
        <f>$B$2*H365*($D$2^2-H365^2-$B$2^2/4)/(($D$2^2+H365^2-$B$2^2/4)^2+$B$2^2*H365^2)</f>
        <v/>
      </c>
      <c r="L365" s="32">
        <f>1/PI()*(I365-J365-K365)</f>
        <v/>
      </c>
      <c r="M365" s="32">
        <f>IF(H365=0,1,1-(1/(1+($B$2/2/H365)^1.38))^2.6)</f>
        <v/>
      </c>
      <c r="N365" s="33">
        <f>+$D$4*L365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1">
        <f>IF($D$2&lt;$B$2/2, PI()+ATAN(H366/($D$2-$B$2/2)),ATAN(H366/($D$2-$B$2/2)))</f>
        <v/>
      </c>
      <c r="J366" s="31">
        <f>ATAN(H366/($D$2+$B$2/2))</f>
        <v/>
      </c>
      <c r="K366" s="31">
        <f>$B$2*H366*($D$2^2-H366^2-$B$2^2/4)/(($D$2^2+H366^2-$B$2^2/4)^2+$B$2^2*H366^2)</f>
        <v/>
      </c>
      <c r="L366" s="32">
        <f>1/PI()*(I366-J366-K366)</f>
        <v/>
      </c>
      <c r="M366" s="32">
        <f>IF(H366=0,1,1-(1/(1+($B$2/2/H366)^1.38))^2.6)</f>
        <v/>
      </c>
      <c r="N366" s="33">
        <f>+$D$4*L366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1">
        <f>IF($D$2&lt;$B$2/2, PI()+ATAN(H367/($D$2-$B$2/2)),ATAN(H367/($D$2-$B$2/2)))</f>
        <v/>
      </c>
      <c r="J367" s="31">
        <f>ATAN(H367/($D$2+$B$2/2))</f>
        <v/>
      </c>
      <c r="K367" s="31">
        <f>$B$2*H367*($D$2^2-H367^2-$B$2^2/4)/(($D$2^2+H367^2-$B$2^2/4)^2+$B$2^2*H367^2)</f>
        <v/>
      </c>
      <c r="L367" s="32">
        <f>1/PI()*(I367-J367-K367)</f>
        <v/>
      </c>
      <c r="M367" s="32">
        <f>IF(H367=0,1,1-(1/(1+($B$2/2/H367)^1.38))^2.6)</f>
        <v/>
      </c>
      <c r="N367" s="33">
        <f>+$D$4*L367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1">
        <f>IF($D$2&lt;$B$2/2, PI()+ATAN(H368/($D$2-$B$2/2)),ATAN(H368/($D$2-$B$2/2)))</f>
        <v/>
      </c>
      <c r="J368" s="31">
        <f>ATAN(H368/($D$2+$B$2/2))</f>
        <v/>
      </c>
      <c r="K368" s="31">
        <f>$B$2*H368*($D$2^2-H368^2-$B$2^2/4)/(($D$2^2+H368^2-$B$2^2/4)^2+$B$2^2*H368^2)</f>
        <v/>
      </c>
      <c r="L368" s="32">
        <f>1/PI()*(I368-J368-K368)</f>
        <v/>
      </c>
      <c r="M368" s="32">
        <f>IF(H368=0,1,1-(1/(1+($B$2/2/H368)^1.38))^2.6)</f>
        <v/>
      </c>
      <c r="N368" s="33">
        <f>+$D$4*L368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1">
        <f>IF($D$2&lt;$B$2/2, PI()+ATAN(H369/($D$2-$B$2/2)),ATAN(H369/($D$2-$B$2/2)))</f>
        <v/>
      </c>
      <c r="J369" s="31">
        <f>ATAN(H369/($D$2+$B$2/2))</f>
        <v/>
      </c>
      <c r="K369" s="31">
        <f>$B$2*H369*($D$2^2-H369^2-$B$2^2/4)/(($D$2^2+H369^2-$B$2^2/4)^2+$B$2^2*H369^2)</f>
        <v/>
      </c>
      <c r="L369" s="32">
        <f>1/PI()*(I369-J369-K369)</f>
        <v/>
      </c>
      <c r="M369" s="32">
        <f>IF(H369=0,1,1-(1/(1+($B$2/2/H369)^1.38))^2.6)</f>
        <v/>
      </c>
      <c r="N369" s="33">
        <f>+$D$4*L369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1">
        <f>IF($D$2&lt;$B$2/2, PI()+ATAN(H370/($D$2-$B$2/2)),ATAN(H370/($D$2-$B$2/2)))</f>
        <v/>
      </c>
      <c r="J370" s="31">
        <f>ATAN(H370/($D$2+$B$2/2))</f>
        <v/>
      </c>
      <c r="K370" s="31">
        <f>$B$2*H370*($D$2^2-H370^2-$B$2^2/4)/(($D$2^2+H370^2-$B$2^2/4)^2+$B$2^2*H370^2)</f>
        <v/>
      </c>
      <c r="L370" s="32">
        <f>1/PI()*(I370-J370-K370)</f>
        <v/>
      </c>
      <c r="M370" s="32">
        <f>IF(H370=0,1,1-(1/(1+($B$2/2/H370)^1.38))^2.6)</f>
        <v/>
      </c>
      <c r="N370" s="33">
        <f>+$D$4*L370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1">
        <f>IF($D$2&lt;$B$2/2, PI()+ATAN(H371/($D$2-$B$2/2)),ATAN(H371/($D$2-$B$2/2)))</f>
        <v/>
      </c>
      <c r="J371" s="31">
        <f>ATAN(H371/($D$2+$B$2/2))</f>
        <v/>
      </c>
      <c r="K371" s="31">
        <f>$B$2*H371*($D$2^2-H371^2-$B$2^2/4)/(($D$2^2+H371^2-$B$2^2/4)^2+$B$2^2*H371^2)</f>
        <v/>
      </c>
      <c r="L371" s="32">
        <f>1/PI()*(I371-J371-K371)</f>
        <v/>
      </c>
      <c r="M371" s="32">
        <f>IF(H371=0,1,1-(1/(1+($B$2/2/H371)^1.38))^2.6)</f>
        <v/>
      </c>
      <c r="N371" s="33">
        <f>+$D$4*L371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1">
        <f>IF($D$2&lt;$B$2/2, PI()+ATAN(H372/($D$2-$B$2/2)),ATAN(H372/($D$2-$B$2/2)))</f>
        <v/>
      </c>
      <c r="J372" s="31">
        <f>ATAN(H372/($D$2+$B$2/2))</f>
        <v/>
      </c>
      <c r="K372" s="31">
        <f>$B$2*H372*($D$2^2-H372^2-$B$2^2/4)/(($D$2^2+H372^2-$B$2^2/4)^2+$B$2^2*H372^2)</f>
        <v/>
      </c>
      <c r="L372" s="32">
        <f>1/PI()*(I372-J372-K372)</f>
        <v/>
      </c>
      <c r="M372" s="32">
        <f>IF(H372=0,1,1-(1/(1+($B$2/2/H372)^1.38))^2.6)</f>
        <v/>
      </c>
      <c r="N372" s="33">
        <f>+$D$4*L372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1">
        <f>IF($D$2&lt;$B$2/2, PI()+ATAN(H373/($D$2-$B$2/2)),ATAN(H373/($D$2-$B$2/2)))</f>
        <v/>
      </c>
      <c r="J373" s="31">
        <f>ATAN(H373/($D$2+$B$2/2))</f>
        <v/>
      </c>
      <c r="K373" s="31">
        <f>$B$2*H373*($D$2^2-H373^2-$B$2^2/4)/(($D$2^2+H373^2-$B$2^2/4)^2+$B$2^2*H373^2)</f>
        <v/>
      </c>
      <c r="L373" s="32">
        <f>1/PI()*(I373-J373-K373)</f>
        <v/>
      </c>
      <c r="M373" s="32">
        <f>IF(H373=0,1,1-(1/(1+($B$2/2/H373)^1.38))^2.6)</f>
        <v/>
      </c>
      <c r="N373" s="33">
        <f>+$D$4*L373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1">
        <f>IF($D$2&lt;$B$2/2, PI()+ATAN(H374/($D$2-$B$2/2)),ATAN(H374/($D$2-$B$2/2)))</f>
        <v/>
      </c>
      <c r="J374" s="31">
        <f>ATAN(H374/($D$2+$B$2/2))</f>
        <v/>
      </c>
      <c r="K374" s="31">
        <f>$B$2*H374*($D$2^2-H374^2-$B$2^2/4)/(($D$2^2+H374^2-$B$2^2/4)^2+$B$2^2*H374^2)</f>
        <v/>
      </c>
      <c r="L374" s="32">
        <f>1/PI()*(I374-J374-K374)</f>
        <v/>
      </c>
      <c r="M374" s="32">
        <f>IF(H374=0,1,1-(1/(1+($B$2/2/H374)^1.38))^2.6)</f>
        <v/>
      </c>
      <c r="N374" s="33">
        <f>+$D$4*L374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1">
        <f>IF($D$2&lt;$B$2/2, PI()+ATAN(H375/($D$2-$B$2/2)),ATAN(H375/($D$2-$B$2/2)))</f>
        <v/>
      </c>
      <c r="J375" s="31">
        <f>ATAN(H375/($D$2+$B$2/2))</f>
        <v/>
      </c>
      <c r="K375" s="31">
        <f>$B$2*H375*($D$2^2-H375^2-$B$2^2/4)/(($D$2^2+H375^2-$B$2^2/4)^2+$B$2^2*H375^2)</f>
        <v/>
      </c>
      <c r="L375" s="32">
        <f>1/PI()*(I375-J375-K375)</f>
        <v/>
      </c>
      <c r="M375" s="32">
        <f>IF(H375=0,1,1-(1/(1+($B$2/2/H375)^1.38))^2.6)</f>
        <v/>
      </c>
      <c r="N375" s="33">
        <f>+$D$4*L375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1">
        <f>IF($D$2&lt;$B$2/2, PI()+ATAN(H376/($D$2-$B$2/2)),ATAN(H376/($D$2-$B$2/2)))</f>
        <v/>
      </c>
      <c r="J376" s="31">
        <f>ATAN(H376/($D$2+$B$2/2))</f>
        <v/>
      </c>
      <c r="K376" s="31">
        <f>$B$2*H376*($D$2^2-H376^2-$B$2^2/4)/(($D$2^2+H376^2-$B$2^2/4)^2+$B$2^2*H376^2)</f>
        <v/>
      </c>
      <c r="L376" s="32">
        <f>1/PI()*(I376-J376-K376)</f>
        <v/>
      </c>
      <c r="M376" s="32">
        <f>IF(H376=0,1,1-(1/(1+($B$2/2/H376)^1.38))^2.6)</f>
        <v/>
      </c>
      <c r="N376" s="33">
        <f>+$D$4*L376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1">
        <f>IF($D$2&lt;$B$2/2, PI()+ATAN(H377/($D$2-$B$2/2)),ATAN(H377/($D$2-$B$2/2)))</f>
        <v/>
      </c>
      <c r="J377" s="31">
        <f>ATAN(H377/($D$2+$B$2/2))</f>
        <v/>
      </c>
      <c r="K377" s="31">
        <f>$B$2*H377*($D$2^2-H377^2-$B$2^2/4)/(($D$2^2+H377^2-$B$2^2/4)^2+$B$2^2*H377^2)</f>
        <v/>
      </c>
      <c r="L377" s="32">
        <f>1/PI()*(I377-J377-K377)</f>
        <v/>
      </c>
      <c r="M377" s="32">
        <f>IF(H377=0,1,1-(1/(1+($B$2/2/H377)^1.38))^2.6)</f>
        <v/>
      </c>
      <c r="N377" s="33">
        <f>+$D$4*L377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1">
        <f>IF($D$2&lt;$B$2/2, PI()+ATAN(H378/($D$2-$B$2/2)),ATAN(H378/($D$2-$B$2/2)))</f>
        <v/>
      </c>
      <c r="J378" s="31">
        <f>ATAN(H378/($D$2+$B$2/2))</f>
        <v/>
      </c>
      <c r="K378" s="31">
        <f>$B$2*H378*($D$2^2-H378^2-$B$2^2/4)/(($D$2^2+H378^2-$B$2^2/4)^2+$B$2^2*H378^2)</f>
        <v/>
      </c>
      <c r="L378" s="32">
        <f>1/PI()*(I378-J378-K378)</f>
        <v/>
      </c>
      <c r="M378" s="32">
        <f>IF(H378=0,1,1-(1/(1+($B$2/2/H378)^1.38))^2.6)</f>
        <v/>
      </c>
      <c r="N378" s="33">
        <f>+$D$4*L378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1">
        <f>IF($D$2&lt;$B$2/2, PI()+ATAN(H379/($D$2-$B$2/2)),ATAN(H379/($D$2-$B$2/2)))</f>
        <v/>
      </c>
      <c r="J379" s="31">
        <f>ATAN(H379/($D$2+$B$2/2))</f>
        <v/>
      </c>
      <c r="K379" s="31">
        <f>$B$2*H379*($D$2^2-H379^2-$B$2^2/4)/(($D$2^2+H379^2-$B$2^2/4)^2+$B$2^2*H379^2)</f>
        <v/>
      </c>
      <c r="L379" s="32">
        <f>1/PI()*(I379-J379-K379)</f>
        <v/>
      </c>
      <c r="M379" s="32">
        <f>IF(H379=0,1,1-(1/(1+($B$2/2/H379)^1.38))^2.6)</f>
        <v/>
      </c>
      <c r="N379" s="33">
        <f>+$D$4*L379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1">
        <f>IF($D$2&lt;$B$2/2, PI()+ATAN(H380/($D$2-$B$2/2)),ATAN(H380/($D$2-$B$2/2)))</f>
        <v/>
      </c>
      <c r="J380" s="31">
        <f>ATAN(H380/($D$2+$B$2/2))</f>
        <v/>
      </c>
      <c r="K380" s="31">
        <f>$B$2*H380*($D$2^2-H380^2-$B$2^2/4)/(($D$2^2+H380^2-$B$2^2/4)^2+$B$2^2*H380^2)</f>
        <v/>
      </c>
      <c r="L380" s="32">
        <f>1/PI()*(I380-J380-K380)</f>
        <v/>
      </c>
      <c r="M380" s="32">
        <f>IF(H380=0,1,1-(1/(1+($B$2/2/H380)^1.38))^2.6)</f>
        <v/>
      </c>
      <c r="N380" s="33">
        <f>+$D$4*L380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1">
        <f>IF($D$2&lt;$B$2/2, PI()+ATAN(H381/($D$2-$B$2/2)),ATAN(H381/($D$2-$B$2/2)))</f>
        <v/>
      </c>
      <c r="J381" s="31">
        <f>ATAN(H381/($D$2+$B$2/2))</f>
        <v/>
      </c>
      <c r="K381" s="31">
        <f>$B$2*H381*($D$2^2-H381^2-$B$2^2/4)/(($D$2^2+H381^2-$B$2^2/4)^2+$B$2^2*H381^2)</f>
        <v/>
      </c>
      <c r="L381" s="32">
        <f>1/PI()*(I381-J381-K381)</f>
        <v/>
      </c>
      <c r="M381" s="32">
        <f>IF(H381=0,1,1-(1/(1+($B$2/2/H381)^1.38))^2.6)</f>
        <v/>
      </c>
      <c r="N381" s="33">
        <f>+$D$4*L381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1">
        <f>IF($D$2&lt;$B$2/2, PI()+ATAN(H382/($D$2-$B$2/2)),ATAN(H382/($D$2-$B$2/2)))</f>
        <v/>
      </c>
      <c r="J382" s="31">
        <f>ATAN(H382/($D$2+$B$2/2))</f>
        <v/>
      </c>
      <c r="K382" s="31">
        <f>$B$2*H382*($D$2^2-H382^2-$B$2^2/4)/(($D$2^2+H382^2-$B$2^2/4)^2+$B$2^2*H382^2)</f>
        <v/>
      </c>
      <c r="L382" s="32">
        <f>1/PI()*(I382-J382-K382)</f>
        <v/>
      </c>
      <c r="M382" s="32">
        <f>IF(H382=0,1,1-(1/(1+($B$2/2/H382)^1.38))^2.6)</f>
        <v/>
      </c>
      <c r="N382" s="33">
        <f>+$D$4*L382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1">
        <f>IF($D$2&lt;$B$2/2, PI()+ATAN(H383/($D$2-$B$2/2)),ATAN(H383/($D$2-$B$2/2)))</f>
        <v/>
      </c>
      <c r="J383" s="31">
        <f>ATAN(H383/($D$2+$B$2/2))</f>
        <v/>
      </c>
      <c r="K383" s="31">
        <f>$B$2*H383*($D$2^2-H383^2-$B$2^2/4)/(($D$2^2+H383^2-$B$2^2/4)^2+$B$2^2*H383^2)</f>
        <v/>
      </c>
      <c r="L383" s="32">
        <f>1/PI()*(I383-J383-K383)</f>
        <v/>
      </c>
      <c r="M383" s="32">
        <f>IF(H383=0,1,1-(1/(1+($B$2/2/H383)^1.38))^2.6)</f>
        <v/>
      </c>
      <c r="N383" s="33">
        <f>+$D$4*L383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1">
        <f>IF($D$2&lt;$B$2/2, PI()+ATAN(H384/($D$2-$B$2/2)),ATAN(H384/($D$2-$B$2/2)))</f>
        <v/>
      </c>
      <c r="J384" s="31">
        <f>ATAN(H384/($D$2+$B$2/2))</f>
        <v/>
      </c>
      <c r="K384" s="31">
        <f>$B$2*H384*($D$2^2-H384^2-$B$2^2/4)/(($D$2^2+H384^2-$B$2^2/4)^2+$B$2^2*H384^2)</f>
        <v/>
      </c>
      <c r="L384" s="32">
        <f>1/PI()*(I384-J384-K384)</f>
        <v/>
      </c>
      <c r="M384" s="32">
        <f>IF(H384=0,1,1-(1/(1+($B$2/2/H384)^1.38))^2.6)</f>
        <v/>
      </c>
      <c r="N384" s="33">
        <f>+$D$4*L384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1">
        <f>IF($D$2&lt;$B$2/2, PI()+ATAN(H385/($D$2-$B$2/2)),ATAN(H385/($D$2-$B$2/2)))</f>
        <v/>
      </c>
      <c r="J385" s="31">
        <f>ATAN(H385/($D$2+$B$2/2))</f>
        <v/>
      </c>
      <c r="K385" s="31">
        <f>$B$2*H385*($D$2^2-H385^2-$B$2^2/4)/(($D$2^2+H385^2-$B$2^2/4)^2+$B$2^2*H385^2)</f>
        <v/>
      </c>
      <c r="L385" s="32">
        <f>1/PI()*(I385-J385-K385)</f>
        <v/>
      </c>
      <c r="M385" s="32">
        <f>IF(H385=0,1,1-(1/(1+($B$2/2/H385)^1.38))^2.6)</f>
        <v/>
      </c>
      <c r="N385" s="33">
        <f>+$D$4*L385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1">
        <f>IF($D$2&lt;$B$2/2, PI()+ATAN(H386/($D$2-$B$2/2)),ATAN(H386/($D$2-$B$2/2)))</f>
        <v/>
      </c>
      <c r="J386" s="31">
        <f>ATAN(H386/($D$2+$B$2/2))</f>
        <v/>
      </c>
      <c r="K386" s="31">
        <f>$B$2*H386*($D$2^2-H386^2-$B$2^2/4)/(($D$2^2+H386^2-$B$2^2/4)^2+$B$2^2*H386^2)</f>
        <v/>
      </c>
      <c r="L386" s="32">
        <f>1/PI()*(I386-J386-K386)</f>
        <v/>
      </c>
      <c r="M386" s="32">
        <f>IF(H386=0,1,1-(1/(1+($B$2/2/H386)^1.38))^2.6)</f>
        <v/>
      </c>
      <c r="N386" s="33">
        <f>+$D$4*L386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1">
        <f>IF($D$2&lt;$B$2/2, PI()+ATAN(H387/($D$2-$B$2/2)),ATAN(H387/($D$2-$B$2/2)))</f>
        <v/>
      </c>
      <c r="J387" s="31">
        <f>ATAN(H387/($D$2+$B$2/2))</f>
        <v/>
      </c>
      <c r="K387" s="31">
        <f>$B$2*H387*($D$2^2-H387^2-$B$2^2/4)/(($D$2^2+H387^2-$B$2^2/4)^2+$B$2^2*H387^2)</f>
        <v/>
      </c>
      <c r="L387" s="32">
        <f>1/PI()*(I387-J387-K387)</f>
        <v/>
      </c>
      <c r="M387" s="32">
        <f>IF(H387=0,1,1-(1/(1+($B$2/2/H387)^1.38))^2.6)</f>
        <v/>
      </c>
      <c r="N387" s="33">
        <f>+$D$4*L387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1">
        <f>IF($D$2&lt;$B$2/2, PI()+ATAN(H388/($D$2-$B$2/2)),ATAN(H388/($D$2-$B$2/2)))</f>
        <v/>
      </c>
      <c r="J388" s="31">
        <f>ATAN(H388/($D$2+$B$2/2))</f>
        <v/>
      </c>
      <c r="K388" s="31">
        <f>$B$2*H388*($D$2^2-H388^2-$B$2^2/4)/(($D$2^2+H388^2-$B$2^2/4)^2+$B$2^2*H388^2)</f>
        <v/>
      </c>
      <c r="L388" s="32">
        <f>1/PI()*(I388-J388-K388)</f>
        <v/>
      </c>
      <c r="M388" s="32">
        <f>IF(H388=0,1,1-(1/(1+($B$2/2/H388)^1.38))^2.6)</f>
        <v/>
      </c>
      <c r="N388" s="33">
        <f>+$D$4*L388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1">
        <f>IF($D$2&lt;$B$2/2, PI()+ATAN(H389/($D$2-$B$2/2)),ATAN(H389/($D$2-$B$2/2)))</f>
        <v/>
      </c>
      <c r="J389" s="31">
        <f>ATAN(H389/($D$2+$B$2/2))</f>
        <v/>
      </c>
      <c r="K389" s="31">
        <f>$B$2*H389*($D$2^2-H389^2-$B$2^2/4)/(($D$2^2+H389^2-$B$2^2/4)^2+$B$2^2*H389^2)</f>
        <v/>
      </c>
      <c r="L389" s="32">
        <f>1/PI()*(I389-J389-K389)</f>
        <v/>
      </c>
      <c r="M389" s="32">
        <f>IF(H389=0,1,1-(1/(1+($B$2/2/H389)^1.38))^2.6)</f>
        <v/>
      </c>
      <c r="N389" s="33">
        <f>+$D$4*L389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1">
        <f>IF($D$2&lt;$B$2/2, PI()+ATAN(H390/($D$2-$B$2/2)),ATAN(H390/($D$2-$B$2/2)))</f>
        <v/>
      </c>
      <c r="J390" s="31">
        <f>ATAN(H390/($D$2+$B$2/2))</f>
        <v/>
      </c>
      <c r="K390" s="31">
        <f>$B$2*H390*($D$2^2-H390^2-$B$2^2/4)/(($D$2^2+H390^2-$B$2^2/4)^2+$B$2^2*H390^2)</f>
        <v/>
      </c>
      <c r="L390" s="32">
        <f>1/PI()*(I390-J390-K390)</f>
        <v/>
      </c>
      <c r="M390" s="32">
        <f>IF(H390=0,1,1-(1/(1+($B$2/2/H390)^1.38))^2.6)</f>
        <v/>
      </c>
      <c r="N390" s="33">
        <f>+$D$4*L390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1">
        <f>IF($D$2&lt;$B$2/2, PI()+ATAN(H391/($D$2-$B$2/2)),ATAN(H391/($D$2-$B$2/2)))</f>
        <v/>
      </c>
      <c r="J391" s="31">
        <f>ATAN(H391/($D$2+$B$2/2))</f>
        <v/>
      </c>
      <c r="K391" s="31">
        <f>$B$2*H391*($D$2^2-H391^2-$B$2^2/4)/(($D$2^2+H391^2-$B$2^2/4)^2+$B$2^2*H391^2)</f>
        <v/>
      </c>
      <c r="L391" s="32">
        <f>1/PI()*(I391-J391-K391)</f>
        <v/>
      </c>
      <c r="M391" s="32">
        <f>IF(H391=0,1,1-(1/(1+($B$2/2/H391)^1.38))^2.6)</f>
        <v/>
      </c>
      <c r="N391" s="33">
        <f>+$D$4*L391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1">
        <f>IF($D$2&lt;$B$2/2, PI()+ATAN(H392/($D$2-$B$2/2)),ATAN(H392/($D$2-$B$2/2)))</f>
        <v/>
      </c>
      <c r="J392" s="31">
        <f>ATAN(H392/($D$2+$B$2/2))</f>
        <v/>
      </c>
      <c r="K392" s="31">
        <f>$B$2*H392*($D$2^2-H392^2-$B$2^2/4)/(($D$2^2+H392^2-$B$2^2/4)^2+$B$2^2*H392^2)</f>
        <v/>
      </c>
      <c r="L392" s="32">
        <f>1/PI()*(I392-J392-K392)</f>
        <v/>
      </c>
      <c r="M392" s="32">
        <f>IF(H392=0,1,1-(1/(1+($B$2/2/H392)^1.38))^2.6)</f>
        <v/>
      </c>
      <c r="N392" s="33">
        <f>+$D$4*L392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1">
        <f>IF($D$2&lt;$B$2/2, PI()+ATAN(H393/($D$2-$B$2/2)),ATAN(H393/($D$2-$B$2/2)))</f>
        <v/>
      </c>
      <c r="J393" s="31">
        <f>ATAN(H393/($D$2+$B$2/2))</f>
        <v/>
      </c>
      <c r="K393" s="31">
        <f>$B$2*H393*($D$2^2-H393^2-$B$2^2/4)/(($D$2^2+H393^2-$B$2^2/4)^2+$B$2^2*H393^2)</f>
        <v/>
      </c>
      <c r="L393" s="32">
        <f>1/PI()*(I393-J393-K393)</f>
        <v/>
      </c>
      <c r="M393" s="32">
        <f>IF(H393=0,1,1-(1/(1+($B$2/2/H393)^1.38))^2.6)</f>
        <v/>
      </c>
      <c r="N393" s="33">
        <f>+$D$4*L393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1">
        <f>IF($D$2&lt;$B$2/2, PI()+ATAN(H394/($D$2-$B$2/2)),ATAN(H394/($D$2-$B$2/2)))</f>
        <v/>
      </c>
      <c r="J394" s="31">
        <f>ATAN(H394/($D$2+$B$2/2))</f>
        <v/>
      </c>
      <c r="K394" s="31">
        <f>$B$2*H394*($D$2^2-H394^2-$B$2^2/4)/(($D$2^2+H394^2-$B$2^2/4)^2+$B$2^2*H394^2)</f>
        <v/>
      </c>
      <c r="L394" s="32">
        <f>1/PI()*(I394-J394-K394)</f>
        <v/>
      </c>
      <c r="M394" s="32">
        <f>IF(H394=0,1,1-(1/(1+($B$2/2/H394)^1.38))^2.6)</f>
        <v/>
      </c>
      <c r="N394" s="33">
        <f>+$D$4*L394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1">
        <f>IF($D$2&lt;$B$2/2, PI()+ATAN(H395/($D$2-$B$2/2)),ATAN(H395/($D$2-$B$2/2)))</f>
        <v/>
      </c>
      <c r="J395" s="31">
        <f>ATAN(H395/($D$2+$B$2/2))</f>
        <v/>
      </c>
      <c r="K395" s="31">
        <f>$B$2*H395*($D$2^2-H395^2-$B$2^2/4)/(($D$2^2+H395^2-$B$2^2/4)^2+$B$2^2*H395^2)</f>
        <v/>
      </c>
      <c r="L395" s="32">
        <f>1/PI()*(I395-J395-K395)</f>
        <v/>
      </c>
      <c r="M395" s="32">
        <f>IF(H395=0,1,1-(1/(1+($B$2/2/H395)^1.38))^2.6)</f>
        <v/>
      </c>
      <c r="N395" s="33">
        <f>+$D$4*L395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1">
        <f>IF($D$2&lt;$B$2/2, PI()+ATAN(H396/($D$2-$B$2/2)),ATAN(H396/($D$2-$B$2/2)))</f>
        <v/>
      </c>
      <c r="J396" s="31">
        <f>ATAN(H396/($D$2+$B$2/2))</f>
        <v/>
      </c>
      <c r="K396" s="31">
        <f>$B$2*H396*($D$2^2-H396^2-$B$2^2/4)/(($D$2^2+H396^2-$B$2^2/4)^2+$B$2^2*H396^2)</f>
        <v/>
      </c>
      <c r="L396" s="32">
        <f>1/PI()*(I396-J396-K396)</f>
        <v/>
      </c>
      <c r="M396" s="32">
        <f>IF(H396=0,1,1-(1/(1+($B$2/2/H396)^1.38))^2.6)</f>
        <v/>
      </c>
      <c r="N396" s="33">
        <f>+$D$4*L396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1">
        <f>IF($D$2&lt;$B$2/2, PI()+ATAN(H397/($D$2-$B$2/2)),ATAN(H397/($D$2-$B$2/2)))</f>
        <v/>
      </c>
      <c r="J397" s="31">
        <f>ATAN(H397/($D$2+$B$2/2))</f>
        <v/>
      </c>
      <c r="K397" s="31">
        <f>$B$2*H397*($D$2^2-H397^2-$B$2^2/4)/(($D$2^2+H397^2-$B$2^2/4)^2+$B$2^2*H397^2)</f>
        <v/>
      </c>
      <c r="L397" s="32">
        <f>1/PI()*(I397-J397-K397)</f>
        <v/>
      </c>
      <c r="M397" s="32">
        <f>IF(H397=0,1,1-(1/(1+($B$2/2/H397)^1.38))^2.6)</f>
        <v/>
      </c>
      <c r="N397" s="33">
        <f>+$D$4*L397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1">
        <f>IF($D$2&lt;$B$2/2, PI()+ATAN(H398/($D$2-$B$2/2)),ATAN(H398/($D$2-$B$2/2)))</f>
        <v/>
      </c>
      <c r="J398" s="31">
        <f>ATAN(H398/($D$2+$B$2/2))</f>
        <v/>
      </c>
      <c r="K398" s="31">
        <f>$B$2*H398*($D$2^2-H398^2-$B$2^2/4)/(($D$2^2+H398^2-$B$2^2/4)^2+$B$2^2*H398^2)</f>
        <v/>
      </c>
      <c r="L398" s="32">
        <f>1/PI()*(I398-J398-K398)</f>
        <v/>
      </c>
      <c r="M398" s="32">
        <f>IF(H398=0,1,1-(1/(1+($B$2/2/H398)^1.38))^2.6)</f>
        <v/>
      </c>
      <c r="N398" s="33">
        <f>+$D$4*L398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1">
        <f>IF($D$2&lt;$B$2/2, PI()+ATAN(H399/($D$2-$B$2/2)),ATAN(H399/($D$2-$B$2/2)))</f>
        <v/>
      </c>
      <c r="J399" s="31">
        <f>ATAN(H399/($D$2+$B$2/2))</f>
        <v/>
      </c>
      <c r="K399" s="31">
        <f>$B$2*H399*($D$2^2-H399^2-$B$2^2/4)/(($D$2^2+H399^2-$B$2^2/4)^2+$B$2^2*H399^2)</f>
        <v/>
      </c>
      <c r="L399" s="32">
        <f>1/PI()*(I399-J399-K399)</f>
        <v/>
      </c>
      <c r="M399" s="32">
        <f>IF(H399=0,1,1-(1/(1+($B$2/2/H399)^1.38))^2.6)</f>
        <v/>
      </c>
      <c r="N399" s="33">
        <f>+$D$4*L399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1">
        <f>IF($D$2&lt;$B$2/2, PI()+ATAN(H400/($D$2-$B$2/2)),ATAN(H400/($D$2-$B$2/2)))</f>
        <v/>
      </c>
      <c r="J400" s="31">
        <f>ATAN(H400/($D$2+$B$2/2))</f>
        <v/>
      </c>
      <c r="K400" s="31">
        <f>$B$2*H400*($D$2^2-H400^2-$B$2^2/4)/(($D$2^2+H400^2-$B$2^2/4)^2+$B$2^2*H400^2)</f>
        <v/>
      </c>
      <c r="L400" s="32">
        <f>1/PI()*(I400-J400-K400)</f>
        <v/>
      </c>
      <c r="M400" s="32">
        <f>IF(H400=0,1,1-(1/(1+($B$2/2/H400)^1.38))^2.6)</f>
        <v/>
      </c>
      <c r="N400" s="33">
        <f>+$D$4*L400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1">
        <f>IF($D$2&lt;$B$2/2, PI()+ATAN(H401/($D$2-$B$2/2)),ATAN(H401/($D$2-$B$2/2)))</f>
        <v/>
      </c>
      <c r="J401" s="31">
        <f>ATAN(H401/($D$2+$B$2/2))</f>
        <v/>
      </c>
      <c r="K401" s="31">
        <f>$B$2*H401*($D$2^2-H401^2-$B$2^2/4)/(($D$2^2+H401^2-$B$2^2/4)^2+$B$2^2*H401^2)</f>
        <v/>
      </c>
      <c r="L401" s="32">
        <f>1/PI()*(I401-J401-K401)</f>
        <v/>
      </c>
      <c r="M401" s="32">
        <f>IF(H401=0,1,1-(1/(1+($B$2/2/H401)^1.38))^2.6)</f>
        <v/>
      </c>
      <c r="N401" s="33">
        <f>+$D$4*L401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1">
        <f>IF($D$2&lt;$B$2/2, PI()+ATAN(H402/($D$2-$B$2/2)),ATAN(H402/($D$2-$B$2/2)))</f>
        <v/>
      </c>
      <c r="J402" s="31">
        <f>ATAN(H402/($D$2+$B$2/2))</f>
        <v/>
      </c>
      <c r="K402" s="31">
        <f>$B$2*H402*($D$2^2-H402^2-$B$2^2/4)/(($D$2^2+H402^2-$B$2^2/4)^2+$B$2^2*H402^2)</f>
        <v/>
      </c>
      <c r="L402" s="32">
        <f>1/PI()*(I402-J402-K402)</f>
        <v/>
      </c>
      <c r="M402" s="32">
        <f>IF(H402=0,1,1-(1/(1+($B$2/2/H402)^1.38))^2.6)</f>
        <v/>
      </c>
      <c r="N402" s="33">
        <f>+$D$4*L402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1">
        <f>IF($D$2&lt;$B$2/2, PI()+ATAN(H403/($D$2-$B$2/2)),ATAN(H403/($D$2-$B$2/2)))</f>
        <v/>
      </c>
      <c r="J403" s="31">
        <f>ATAN(H403/($D$2+$B$2/2))</f>
        <v/>
      </c>
      <c r="K403" s="31">
        <f>$B$2*H403*($D$2^2-H403^2-$B$2^2/4)/(($D$2^2+H403^2-$B$2^2/4)^2+$B$2^2*H403^2)</f>
        <v/>
      </c>
      <c r="L403" s="32">
        <f>1/PI()*(I403-J403-K403)</f>
        <v/>
      </c>
      <c r="M403" s="32">
        <f>IF(H403=0,1,1-(1/(1+($B$2/2/H403)^1.38))^2.6)</f>
        <v/>
      </c>
      <c r="N403" s="33">
        <f>+$D$4*L403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1">
        <f>IF($D$2&lt;$B$2/2, PI()+ATAN(H404/($D$2-$B$2/2)),ATAN(H404/($D$2-$B$2/2)))</f>
        <v/>
      </c>
      <c r="J404" s="31">
        <f>ATAN(H404/($D$2+$B$2/2))</f>
        <v/>
      </c>
      <c r="K404" s="31">
        <f>$B$2*H404*($D$2^2-H404^2-$B$2^2/4)/(($D$2^2+H404^2-$B$2^2/4)^2+$B$2^2*H404^2)</f>
        <v/>
      </c>
      <c r="L404" s="32">
        <f>1/PI()*(I404-J404-K404)</f>
        <v/>
      </c>
      <c r="M404" s="32">
        <f>IF(H404=0,1,1-(1/(1+($B$2/2/H404)^1.38))^2.6)</f>
        <v/>
      </c>
      <c r="N404" s="33">
        <f>+$D$4*L404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1">
        <f>IF($D$2&lt;$B$2/2, PI()+ATAN(H405/($D$2-$B$2/2)),ATAN(H405/($D$2-$B$2/2)))</f>
        <v/>
      </c>
      <c r="J405" s="31">
        <f>ATAN(H405/($D$2+$B$2/2))</f>
        <v/>
      </c>
      <c r="K405" s="31">
        <f>$B$2*H405*($D$2^2-H405^2-$B$2^2/4)/(($D$2^2+H405^2-$B$2^2/4)^2+$B$2^2*H405^2)</f>
        <v/>
      </c>
      <c r="L405" s="32">
        <f>1/PI()*(I405-J405-K405)</f>
        <v/>
      </c>
      <c r="M405" s="32">
        <f>IF(H405=0,1,1-(1/(1+($B$2/2/H405)^1.38))^2.6)</f>
        <v/>
      </c>
      <c r="N405" s="33">
        <f>+$D$4*L405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1">
        <f>IF($D$2&lt;$B$2/2, PI()+ATAN(H406/($D$2-$B$2/2)),ATAN(H406/($D$2-$B$2/2)))</f>
        <v/>
      </c>
      <c r="J406" s="31">
        <f>ATAN(H406/($D$2+$B$2/2))</f>
        <v/>
      </c>
      <c r="K406" s="31">
        <f>$B$2*H406*($D$2^2-H406^2-$B$2^2/4)/(($D$2^2+H406^2-$B$2^2/4)^2+$B$2^2*H406^2)</f>
        <v/>
      </c>
      <c r="L406" s="32">
        <f>1/PI()*(I406-J406-K406)</f>
        <v/>
      </c>
      <c r="M406" s="32">
        <f>IF(H406=0,1,1-(1/(1+($B$2/2/H406)^1.38))^2.6)</f>
        <v/>
      </c>
      <c r="N406" s="33">
        <f>+$D$4*L406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1">
        <f>IF($D$2&lt;$B$2/2, PI()+ATAN(H407/($D$2-$B$2/2)),ATAN(H407/($D$2-$B$2/2)))</f>
        <v/>
      </c>
      <c r="J407" s="31">
        <f>ATAN(H407/($D$2+$B$2/2))</f>
        <v/>
      </c>
      <c r="K407" s="31">
        <f>$B$2*H407*($D$2^2-H407^2-$B$2^2/4)/(($D$2^2+H407^2-$B$2^2/4)^2+$B$2^2*H407^2)</f>
        <v/>
      </c>
      <c r="L407" s="32">
        <f>1/PI()*(I407-J407-K407)</f>
        <v/>
      </c>
      <c r="M407" s="32">
        <f>IF(H407=0,1,1-(1/(1+($B$2/2/H407)^1.38))^2.6)</f>
        <v/>
      </c>
      <c r="N407" s="33">
        <f>+$D$4*L407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1">
        <f>IF($D$2&lt;$B$2/2, PI()+ATAN(H408/($D$2-$B$2/2)),ATAN(H408/($D$2-$B$2/2)))</f>
        <v/>
      </c>
      <c r="J408" s="31">
        <f>ATAN(H408/($D$2+$B$2/2))</f>
        <v/>
      </c>
      <c r="K408" s="31">
        <f>$B$2*H408*($D$2^2-H408^2-$B$2^2/4)/(($D$2^2+H408^2-$B$2^2/4)^2+$B$2^2*H408^2)</f>
        <v/>
      </c>
      <c r="L408" s="32">
        <f>1/PI()*(I408-J408-K408)</f>
        <v/>
      </c>
      <c r="M408" s="32">
        <f>IF(H408=0,1,1-(1/(1+($B$2/2/H408)^1.38))^2.6)</f>
        <v/>
      </c>
      <c r="N408" s="33">
        <f>+$D$4*L408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1">
        <f>IF($D$2&lt;$B$2/2, PI()+ATAN(H409/($D$2-$B$2/2)),ATAN(H409/($D$2-$B$2/2)))</f>
        <v/>
      </c>
      <c r="J409" s="31">
        <f>ATAN(H409/($D$2+$B$2/2))</f>
        <v/>
      </c>
      <c r="K409" s="31">
        <f>$B$2*H409*($D$2^2-H409^2-$B$2^2/4)/(($D$2^2+H409^2-$B$2^2/4)^2+$B$2^2*H409^2)</f>
        <v/>
      </c>
      <c r="L409" s="32">
        <f>1/PI()*(I409-J409-K409)</f>
        <v/>
      </c>
      <c r="M409" s="32">
        <f>IF(H409=0,1,1-(1/(1+($B$2/2/H409)^1.38))^2.6)</f>
        <v/>
      </c>
      <c r="N409" s="33">
        <f>+$D$4*L409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1">
        <f>IF($D$2&lt;$B$2/2, PI()+ATAN(H410/($D$2-$B$2/2)),ATAN(H410/($D$2-$B$2/2)))</f>
        <v/>
      </c>
      <c r="J410" s="31">
        <f>ATAN(H410/($D$2+$B$2/2))</f>
        <v/>
      </c>
      <c r="K410" s="31">
        <f>$B$2*H410*($D$2^2-H410^2-$B$2^2/4)/(($D$2^2+H410^2-$B$2^2/4)^2+$B$2^2*H410^2)</f>
        <v/>
      </c>
      <c r="L410" s="32">
        <f>1/PI()*(I410-J410-K410)</f>
        <v/>
      </c>
      <c r="M410" s="32">
        <f>IF(H410=0,1,1-(1/(1+($B$2/2/H410)^1.38))^2.6)</f>
        <v/>
      </c>
      <c r="N410" s="33">
        <f>+$D$4*L410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1">
        <f>IF($D$2&lt;$B$2/2, PI()+ATAN(H411/($D$2-$B$2/2)),ATAN(H411/($D$2-$B$2/2)))</f>
        <v/>
      </c>
      <c r="J411" s="31">
        <f>ATAN(H411/($D$2+$B$2/2))</f>
        <v/>
      </c>
      <c r="K411" s="31">
        <f>$B$2*H411*($D$2^2-H411^2-$B$2^2/4)/(($D$2^2+H411^2-$B$2^2/4)^2+$B$2^2*H411^2)</f>
        <v/>
      </c>
      <c r="L411" s="32">
        <f>1/PI()*(I411-J411-K411)</f>
        <v/>
      </c>
      <c r="M411" s="32">
        <f>IF(H411=0,1,1-(1/(1+($B$2/2/H411)^1.38))^2.6)</f>
        <v/>
      </c>
      <c r="N411" s="33">
        <f>+$D$4*L411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1">
        <f>IF($D$2&lt;$B$2/2, PI()+ATAN(H412/($D$2-$B$2/2)),ATAN(H412/($D$2-$B$2/2)))</f>
        <v/>
      </c>
      <c r="J412" s="31">
        <f>ATAN(H412/($D$2+$B$2/2))</f>
        <v/>
      </c>
      <c r="K412" s="31">
        <f>$B$2*H412*($D$2^2-H412^2-$B$2^2/4)/(($D$2^2+H412^2-$B$2^2/4)^2+$B$2^2*H412^2)</f>
        <v/>
      </c>
      <c r="L412" s="32">
        <f>1/PI()*(I412-J412-K412)</f>
        <v/>
      </c>
      <c r="M412" s="32">
        <f>IF(H412=0,1,1-(1/(1+($B$2/2/H412)^1.38))^2.6)</f>
        <v/>
      </c>
      <c r="N412" s="33">
        <f>+$D$4*L412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1">
        <f>IF($D$2&lt;$B$2/2, PI()+ATAN(H413/($D$2-$B$2/2)),ATAN(H413/($D$2-$B$2/2)))</f>
        <v/>
      </c>
      <c r="J413" s="31">
        <f>ATAN(H413/($D$2+$B$2/2))</f>
        <v/>
      </c>
      <c r="K413" s="31">
        <f>$B$2*H413*($D$2^2-H413^2-$B$2^2/4)/(($D$2^2+H413^2-$B$2^2/4)^2+$B$2^2*H413^2)</f>
        <v/>
      </c>
      <c r="L413" s="32">
        <f>1/PI()*(I413-J413-K413)</f>
        <v/>
      </c>
      <c r="M413" s="32">
        <f>IF(H413=0,1,1-(1/(1+($B$2/2/H413)^1.38))^2.6)</f>
        <v/>
      </c>
      <c r="N413" s="33">
        <f>+$D$4*L413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1">
        <f>IF($D$2&lt;$B$2/2, PI()+ATAN(H414/($D$2-$B$2/2)),ATAN(H414/($D$2-$B$2/2)))</f>
        <v/>
      </c>
      <c r="J414" s="31">
        <f>ATAN(H414/($D$2+$B$2/2))</f>
        <v/>
      </c>
      <c r="K414" s="31">
        <f>$B$2*H414*($D$2^2-H414^2-$B$2^2/4)/(($D$2^2+H414^2-$B$2^2/4)^2+$B$2^2*H414^2)</f>
        <v/>
      </c>
      <c r="L414" s="32">
        <f>1/PI()*(I414-J414-K414)</f>
        <v/>
      </c>
      <c r="M414" s="32">
        <f>IF(H414=0,1,1-(1/(1+($B$2/2/H414)^1.38))^2.6)</f>
        <v/>
      </c>
      <c r="N414" s="33">
        <f>+$D$4*L414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1">
        <f>IF($D$2&lt;$B$2/2, PI()+ATAN(H415/($D$2-$B$2/2)),ATAN(H415/($D$2-$B$2/2)))</f>
        <v/>
      </c>
      <c r="J415" s="31">
        <f>ATAN(H415/($D$2+$B$2/2))</f>
        <v/>
      </c>
      <c r="K415" s="31">
        <f>$B$2*H415*($D$2^2-H415^2-$B$2^2/4)/(($D$2^2+H415^2-$B$2^2/4)^2+$B$2^2*H415^2)</f>
        <v/>
      </c>
      <c r="L415" s="32">
        <f>1/PI()*(I415-J415-K415)</f>
        <v/>
      </c>
      <c r="M415" s="32">
        <f>IF(H415=0,1,1-(1/(1+($B$2/2/H415)^1.38))^2.6)</f>
        <v/>
      </c>
      <c r="N415" s="33">
        <f>+$D$4*L415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1">
        <f>IF($D$2&lt;$B$2/2, PI()+ATAN(H416/($D$2-$B$2/2)),ATAN(H416/($D$2-$B$2/2)))</f>
        <v/>
      </c>
      <c r="J416" s="31">
        <f>ATAN(H416/($D$2+$B$2/2))</f>
        <v/>
      </c>
      <c r="K416" s="31">
        <f>$B$2*H416*($D$2^2-H416^2-$B$2^2/4)/(($D$2^2+H416^2-$B$2^2/4)^2+$B$2^2*H416^2)</f>
        <v/>
      </c>
      <c r="L416" s="32">
        <f>1/PI()*(I416-J416-K416)</f>
        <v/>
      </c>
      <c r="M416" s="32">
        <f>IF(H416=0,1,1-(1/(1+($B$2/2/H416)^1.38))^2.6)</f>
        <v/>
      </c>
      <c r="N416" s="33">
        <f>+$D$4*L416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1">
        <f>IF($D$2&lt;$B$2/2, PI()+ATAN(H417/($D$2-$B$2/2)),ATAN(H417/($D$2-$B$2/2)))</f>
        <v/>
      </c>
      <c r="J417" s="31">
        <f>ATAN(H417/($D$2+$B$2/2))</f>
        <v/>
      </c>
      <c r="K417" s="31">
        <f>$B$2*H417*($D$2^2-H417^2-$B$2^2/4)/(($D$2^2+H417^2-$B$2^2/4)^2+$B$2^2*H417^2)</f>
        <v/>
      </c>
      <c r="L417" s="32">
        <f>1/PI()*(I417-J417-K417)</f>
        <v/>
      </c>
      <c r="M417" s="32">
        <f>IF(H417=0,1,1-(1/(1+($B$2/2/H417)^1.38))^2.6)</f>
        <v/>
      </c>
      <c r="N417" s="33">
        <f>+$D$4*L417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1">
        <f>IF($D$2&lt;$B$2/2, PI()+ATAN(H418/($D$2-$B$2/2)),ATAN(H418/($D$2-$B$2/2)))</f>
        <v/>
      </c>
      <c r="J418" s="31">
        <f>ATAN(H418/($D$2+$B$2/2))</f>
        <v/>
      </c>
      <c r="K418" s="31">
        <f>$B$2*H418*($D$2^2-H418^2-$B$2^2/4)/(($D$2^2+H418^2-$B$2^2/4)^2+$B$2^2*H418^2)</f>
        <v/>
      </c>
      <c r="L418" s="32">
        <f>1/PI()*(I418-J418-K418)</f>
        <v/>
      </c>
      <c r="M418" s="32">
        <f>IF(H418=0,1,1-(1/(1+($B$2/2/H418)^1.38))^2.6)</f>
        <v/>
      </c>
      <c r="N418" s="33">
        <f>+$D$4*L418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1">
        <f>IF($D$2&lt;$B$2/2, PI()+ATAN(H419/($D$2-$B$2/2)),ATAN(H419/($D$2-$B$2/2)))</f>
        <v/>
      </c>
      <c r="J419" s="31">
        <f>ATAN(H419/($D$2+$B$2/2))</f>
        <v/>
      </c>
      <c r="K419" s="31">
        <f>$B$2*H419*($D$2^2-H419^2-$B$2^2/4)/(($D$2^2+H419^2-$B$2^2/4)^2+$B$2^2*H419^2)</f>
        <v/>
      </c>
      <c r="L419" s="32">
        <f>1/PI()*(I419-J419-K419)</f>
        <v/>
      </c>
      <c r="M419" s="32">
        <f>IF(H419=0,1,1-(1/(1+($B$2/2/H419)^1.38))^2.6)</f>
        <v/>
      </c>
      <c r="N419" s="33">
        <f>+$D$4*L419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1">
        <f>IF($D$2&lt;$B$2/2, PI()+ATAN(H420/($D$2-$B$2/2)),ATAN(H420/($D$2-$B$2/2)))</f>
        <v/>
      </c>
      <c r="J420" s="31">
        <f>ATAN(H420/($D$2+$B$2/2))</f>
        <v/>
      </c>
      <c r="K420" s="31">
        <f>$B$2*H420*($D$2^2-H420^2-$B$2^2/4)/(($D$2^2+H420^2-$B$2^2/4)^2+$B$2^2*H420^2)</f>
        <v/>
      </c>
      <c r="L420" s="32">
        <f>1/PI()*(I420-J420-K420)</f>
        <v/>
      </c>
      <c r="M420" s="32">
        <f>IF(H420=0,1,1-(1/(1+($B$2/2/H420)^1.38))^2.6)</f>
        <v/>
      </c>
      <c r="N420" s="33">
        <f>+$D$4*L420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1">
        <f>IF($D$2&lt;$B$2/2, PI()+ATAN(H421/($D$2-$B$2/2)),ATAN(H421/($D$2-$B$2/2)))</f>
        <v/>
      </c>
      <c r="J421" s="31">
        <f>ATAN(H421/($D$2+$B$2/2))</f>
        <v/>
      </c>
      <c r="K421" s="31">
        <f>$B$2*H421*($D$2^2-H421^2-$B$2^2/4)/(($D$2^2+H421^2-$B$2^2/4)^2+$B$2^2*H421^2)</f>
        <v/>
      </c>
      <c r="L421" s="32">
        <f>1/PI()*(I421-J421-K421)</f>
        <v/>
      </c>
      <c r="M421" s="32">
        <f>IF(H421=0,1,1-(1/(1+($B$2/2/H421)^1.38))^2.6)</f>
        <v/>
      </c>
      <c r="N421" s="33">
        <f>+$D$4*L421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1">
        <f>IF($D$2&lt;$B$2/2, PI()+ATAN(H422/($D$2-$B$2/2)),ATAN(H422/($D$2-$B$2/2)))</f>
        <v/>
      </c>
      <c r="J422" s="31">
        <f>ATAN(H422/($D$2+$B$2/2))</f>
        <v/>
      </c>
      <c r="K422" s="31">
        <f>$B$2*H422*($D$2^2-H422^2-$B$2^2/4)/(($D$2^2+H422^2-$B$2^2/4)^2+$B$2^2*H422^2)</f>
        <v/>
      </c>
      <c r="L422" s="32">
        <f>1/PI()*(I422-J422-K422)</f>
        <v/>
      </c>
      <c r="M422" s="32">
        <f>IF(H422=0,1,1-(1/(1+($B$2/2/H422)^1.38))^2.6)</f>
        <v/>
      </c>
      <c r="N422" s="33">
        <f>+$D$4*L422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1">
        <f>IF($D$2&lt;$B$2/2, PI()+ATAN(H423/($D$2-$B$2/2)),ATAN(H423/($D$2-$B$2/2)))</f>
        <v/>
      </c>
      <c r="J423" s="31">
        <f>ATAN(H423/($D$2+$B$2/2))</f>
        <v/>
      </c>
      <c r="K423" s="31">
        <f>$B$2*H423*($D$2^2-H423^2-$B$2^2/4)/(($D$2^2+H423^2-$B$2^2/4)^2+$B$2^2*H423^2)</f>
        <v/>
      </c>
      <c r="L423" s="32">
        <f>1/PI()*(I423-J423-K423)</f>
        <v/>
      </c>
      <c r="M423" s="32">
        <f>IF(H423=0,1,1-(1/(1+($B$2/2/H423)^1.38))^2.6)</f>
        <v/>
      </c>
      <c r="N423" s="33">
        <f>+$D$4*L423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1">
        <f>IF($D$2&lt;$B$2/2, PI()+ATAN(H424/($D$2-$B$2/2)),ATAN(H424/($D$2-$B$2/2)))</f>
        <v/>
      </c>
      <c r="J424" s="31">
        <f>ATAN(H424/($D$2+$B$2/2))</f>
        <v/>
      </c>
      <c r="K424" s="31">
        <f>$B$2*H424*($D$2^2-H424^2-$B$2^2/4)/(($D$2^2+H424^2-$B$2^2/4)^2+$B$2^2*H424^2)</f>
        <v/>
      </c>
      <c r="L424" s="32">
        <f>1/PI()*(I424-J424-K424)</f>
        <v/>
      </c>
      <c r="M424" s="32">
        <f>IF(H424=0,1,1-(1/(1+($B$2/2/H424)^1.38))^2.6)</f>
        <v/>
      </c>
      <c r="N424" s="33">
        <f>+$D$4*L424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1">
        <f>IF($D$2&lt;$B$2/2, PI()+ATAN(H425/($D$2-$B$2/2)),ATAN(H425/($D$2-$B$2/2)))</f>
        <v/>
      </c>
      <c r="J425" s="31">
        <f>ATAN(H425/($D$2+$B$2/2))</f>
        <v/>
      </c>
      <c r="K425" s="31">
        <f>$B$2*H425*($D$2^2-H425^2-$B$2^2/4)/(($D$2^2+H425^2-$B$2^2/4)^2+$B$2^2*H425^2)</f>
        <v/>
      </c>
      <c r="L425" s="32">
        <f>1/PI()*(I425-J425-K425)</f>
        <v/>
      </c>
      <c r="M425" s="32">
        <f>IF(H425=0,1,1-(1/(1+($B$2/2/H425)^1.38))^2.6)</f>
        <v/>
      </c>
      <c r="N425" s="33">
        <f>+$D$4*L425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1">
        <f>IF($D$2&lt;$B$2/2, PI()+ATAN(H426/($D$2-$B$2/2)),ATAN(H426/($D$2-$B$2/2)))</f>
        <v/>
      </c>
      <c r="J426" s="31">
        <f>ATAN(H426/($D$2+$B$2/2))</f>
        <v/>
      </c>
      <c r="K426" s="31">
        <f>$B$2*H426*($D$2^2-H426^2-$B$2^2/4)/(($D$2^2+H426^2-$B$2^2/4)^2+$B$2^2*H426^2)</f>
        <v/>
      </c>
      <c r="L426" s="32">
        <f>1/PI()*(I426-J426-K426)</f>
        <v/>
      </c>
      <c r="M426" s="32">
        <f>IF(H426=0,1,1-(1/(1+($B$2/2/H426)^1.38))^2.6)</f>
        <v/>
      </c>
      <c r="N426" s="33">
        <f>+$D$4*L426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1">
        <f>IF($D$2&lt;$B$2/2, PI()+ATAN(H427/($D$2-$B$2/2)),ATAN(H427/($D$2-$B$2/2)))</f>
        <v/>
      </c>
      <c r="J427" s="31">
        <f>ATAN(H427/($D$2+$B$2/2))</f>
        <v/>
      </c>
      <c r="K427" s="31">
        <f>$B$2*H427*($D$2^2-H427^2-$B$2^2/4)/(($D$2^2+H427^2-$B$2^2/4)^2+$B$2^2*H427^2)</f>
        <v/>
      </c>
      <c r="L427" s="32">
        <f>1/PI()*(I427-J427-K427)</f>
        <v/>
      </c>
      <c r="M427" s="32">
        <f>IF(H427=0,1,1-(1/(1+($B$2/2/H427)^1.38))^2.6)</f>
        <v/>
      </c>
      <c r="N427" s="33">
        <f>+$D$4*L427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1">
        <f>IF($D$2&lt;$B$2/2, PI()+ATAN(H428/($D$2-$B$2/2)),ATAN(H428/($D$2-$B$2/2)))</f>
        <v/>
      </c>
      <c r="J428" s="31">
        <f>ATAN(H428/($D$2+$B$2/2))</f>
        <v/>
      </c>
      <c r="K428" s="31">
        <f>$B$2*H428*($D$2^2-H428^2-$B$2^2/4)/(($D$2^2+H428^2-$B$2^2/4)^2+$B$2^2*H428^2)</f>
        <v/>
      </c>
      <c r="L428" s="32">
        <f>1/PI()*(I428-J428-K428)</f>
        <v/>
      </c>
      <c r="M428" s="32">
        <f>IF(H428=0,1,1-(1/(1+($B$2/2/H428)^1.38))^2.6)</f>
        <v/>
      </c>
      <c r="N428" s="33">
        <f>+$D$4*L428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1">
        <f>IF($D$2&lt;$B$2/2, PI()+ATAN(H429/($D$2-$B$2/2)),ATAN(H429/($D$2-$B$2/2)))</f>
        <v/>
      </c>
      <c r="J429" s="31">
        <f>ATAN(H429/($D$2+$B$2/2))</f>
        <v/>
      </c>
      <c r="K429" s="31">
        <f>$B$2*H429*($D$2^2-H429^2-$B$2^2/4)/(($D$2^2+H429^2-$B$2^2/4)^2+$B$2^2*H429^2)</f>
        <v/>
      </c>
      <c r="L429" s="32">
        <f>1/PI()*(I429-J429-K429)</f>
        <v/>
      </c>
      <c r="M429" s="32">
        <f>IF(H429=0,1,1-(1/(1+($B$2/2/H429)^1.38))^2.6)</f>
        <v/>
      </c>
      <c r="N429" s="33">
        <f>+$D$4*L429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1">
        <f>IF($D$2&lt;$B$2/2, PI()+ATAN(H430/($D$2-$B$2/2)),ATAN(H430/($D$2-$B$2/2)))</f>
        <v/>
      </c>
      <c r="J430" s="31">
        <f>ATAN(H430/($D$2+$B$2/2))</f>
        <v/>
      </c>
      <c r="K430" s="31">
        <f>$B$2*H430*($D$2^2-H430^2-$B$2^2/4)/(($D$2^2+H430^2-$B$2^2/4)^2+$B$2^2*H430^2)</f>
        <v/>
      </c>
      <c r="L430" s="32">
        <f>1/PI()*(I430-J430-K430)</f>
        <v/>
      </c>
      <c r="M430" s="32">
        <f>IF(H430=0,1,1-(1/(1+($B$2/2/H430)^1.38))^2.6)</f>
        <v/>
      </c>
      <c r="N430" s="33">
        <f>+$D$4*L430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1">
        <f>IF($D$2&lt;$B$2/2, PI()+ATAN(H431/($D$2-$B$2/2)),ATAN(H431/($D$2-$B$2/2)))</f>
        <v/>
      </c>
      <c r="J431" s="31">
        <f>ATAN(H431/($D$2+$B$2/2))</f>
        <v/>
      </c>
      <c r="K431" s="31">
        <f>$B$2*H431*($D$2^2-H431^2-$B$2^2/4)/(($D$2^2+H431^2-$B$2^2/4)^2+$B$2^2*H431^2)</f>
        <v/>
      </c>
      <c r="L431" s="32">
        <f>1/PI()*(I431-J431-K431)</f>
        <v/>
      </c>
      <c r="M431" s="32">
        <f>IF(H431=0,1,1-(1/(1+($B$2/2/H431)^1.38))^2.6)</f>
        <v/>
      </c>
      <c r="N431" s="33">
        <f>+$D$4*L431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1">
        <f>IF($D$2&lt;$B$2/2, PI()+ATAN(H432/($D$2-$B$2/2)),ATAN(H432/($D$2-$B$2/2)))</f>
        <v/>
      </c>
      <c r="J432" s="31">
        <f>ATAN(H432/($D$2+$B$2/2))</f>
        <v/>
      </c>
      <c r="K432" s="31">
        <f>$B$2*H432*($D$2^2-H432^2-$B$2^2/4)/(($D$2^2+H432^2-$B$2^2/4)^2+$B$2^2*H432^2)</f>
        <v/>
      </c>
      <c r="L432" s="32">
        <f>1/PI()*(I432-J432-K432)</f>
        <v/>
      </c>
      <c r="M432" s="32">
        <f>IF(H432=0,1,1-(1/(1+($B$2/2/H432)^1.38))^2.6)</f>
        <v/>
      </c>
      <c r="N432" s="33">
        <f>+$D$4*L432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1">
        <f>IF($D$2&lt;$B$2/2, PI()+ATAN(H433/($D$2-$B$2/2)),ATAN(H433/($D$2-$B$2/2)))</f>
        <v/>
      </c>
      <c r="J433" s="31">
        <f>ATAN(H433/($D$2+$B$2/2))</f>
        <v/>
      </c>
      <c r="K433" s="31">
        <f>$B$2*H433*($D$2^2-H433^2-$B$2^2/4)/(($D$2^2+H433^2-$B$2^2/4)^2+$B$2^2*H433^2)</f>
        <v/>
      </c>
      <c r="L433" s="32">
        <f>1/PI()*(I433-J433-K433)</f>
        <v/>
      </c>
      <c r="M433" s="32">
        <f>IF(H433=0,1,1-(1/(1+($B$2/2/H433)^1.38))^2.6)</f>
        <v/>
      </c>
      <c r="N433" s="33">
        <f>+$D$4*L433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1">
        <f>IF($D$2&lt;$B$2/2, PI()+ATAN(H434/($D$2-$B$2/2)),ATAN(H434/($D$2-$B$2/2)))</f>
        <v/>
      </c>
      <c r="J434" s="31">
        <f>ATAN(H434/($D$2+$B$2/2))</f>
        <v/>
      </c>
      <c r="K434" s="31">
        <f>$B$2*H434*($D$2^2-H434^2-$B$2^2/4)/(($D$2^2+H434^2-$B$2^2/4)^2+$B$2^2*H434^2)</f>
        <v/>
      </c>
      <c r="L434" s="32">
        <f>1/PI()*(I434-J434-K434)</f>
        <v/>
      </c>
      <c r="M434" s="32">
        <f>IF(H434=0,1,1-(1/(1+($B$2/2/H434)^1.38))^2.6)</f>
        <v/>
      </c>
      <c r="N434" s="33">
        <f>+$D$4*L434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1">
        <f>IF($D$2&lt;$B$2/2, PI()+ATAN(H435/($D$2-$B$2/2)),ATAN(H435/($D$2-$B$2/2)))</f>
        <v/>
      </c>
      <c r="J435" s="31">
        <f>ATAN(H435/($D$2+$B$2/2))</f>
        <v/>
      </c>
      <c r="K435" s="31">
        <f>$B$2*H435*($D$2^2-H435^2-$B$2^2/4)/(($D$2^2+H435^2-$B$2^2/4)^2+$B$2^2*H435^2)</f>
        <v/>
      </c>
      <c r="L435" s="32">
        <f>1/PI()*(I435-J435-K435)</f>
        <v/>
      </c>
      <c r="M435" s="32">
        <f>IF(H435=0,1,1-(1/(1+($B$2/2/H435)^1.38))^2.6)</f>
        <v/>
      </c>
      <c r="N435" s="33">
        <f>+$D$4*L435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1">
        <f>IF($D$2&lt;$B$2/2, PI()+ATAN(H436/($D$2-$B$2/2)),ATAN(H436/($D$2-$B$2/2)))</f>
        <v/>
      </c>
      <c r="J436" s="31">
        <f>ATAN(H436/($D$2+$B$2/2))</f>
        <v/>
      </c>
      <c r="K436" s="31">
        <f>$B$2*H436*($D$2^2-H436^2-$B$2^2/4)/(($D$2^2+H436^2-$B$2^2/4)^2+$B$2^2*H436^2)</f>
        <v/>
      </c>
      <c r="L436" s="32">
        <f>1/PI()*(I436-J436-K436)</f>
        <v/>
      </c>
      <c r="M436" s="32">
        <f>IF(H436=0,1,1-(1/(1+($B$2/2/H436)^1.38))^2.6)</f>
        <v/>
      </c>
      <c r="N436" s="33">
        <f>+$D$4*L436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1">
        <f>IF($D$2&lt;$B$2/2, PI()+ATAN(H437/($D$2-$B$2/2)),ATAN(H437/($D$2-$B$2/2)))</f>
        <v/>
      </c>
      <c r="J437" s="31">
        <f>ATAN(H437/($D$2+$B$2/2))</f>
        <v/>
      </c>
      <c r="K437" s="31">
        <f>$B$2*H437*($D$2^2-H437^2-$B$2^2/4)/(($D$2^2+H437^2-$B$2^2/4)^2+$B$2^2*H437^2)</f>
        <v/>
      </c>
      <c r="L437" s="32">
        <f>1/PI()*(I437-J437-K437)</f>
        <v/>
      </c>
      <c r="M437" s="32">
        <f>IF(H437=0,1,1-(1/(1+($B$2/2/H437)^1.38))^2.6)</f>
        <v/>
      </c>
      <c r="N437" s="33">
        <f>+$D$4*L437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1">
        <f>IF($D$2&lt;$B$2/2, PI()+ATAN(H438/($D$2-$B$2/2)),ATAN(H438/($D$2-$B$2/2)))</f>
        <v/>
      </c>
      <c r="J438" s="31">
        <f>ATAN(H438/($D$2+$B$2/2))</f>
        <v/>
      </c>
      <c r="K438" s="31">
        <f>$B$2*H438*($D$2^2-H438^2-$B$2^2/4)/(($D$2^2+H438^2-$B$2^2/4)^2+$B$2^2*H438^2)</f>
        <v/>
      </c>
      <c r="L438" s="32">
        <f>1/PI()*(I438-J438-K438)</f>
        <v/>
      </c>
      <c r="M438" s="32">
        <f>IF(H438=0,1,1-(1/(1+($B$2/2/H438)^1.38))^2.6)</f>
        <v/>
      </c>
      <c r="N438" s="33">
        <f>+$D$4*L438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1">
        <f>IF($D$2&lt;$B$2/2, PI()+ATAN(H439/($D$2-$B$2/2)),ATAN(H439/($D$2-$B$2/2)))</f>
        <v/>
      </c>
      <c r="J439" s="31">
        <f>ATAN(H439/($D$2+$B$2/2))</f>
        <v/>
      </c>
      <c r="K439" s="31">
        <f>$B$2*H439*($D$2^2-H439^2-$B$2^2/4)/(($D$2^2+H439^2-$B$2^2/4)^2+$B$2^2*H439^2)</f>
        <v/>
      </c>
      <c r="L439" s="32">
        <f>1/PI()*(I439-J439-K439)</f>
        <v/>
      </c>
      <c r="M439" s="32">
        <f>IF(H439=0,1,1-(1/(1+($B$2/2/H439)^1.38))^2.6)</f>
        <v/>
      </c>
      <c r="N439" s="33">
        <f>+$D$4*L439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1">
        <f>IF($D$2&lt;$B$2/2, PI()+ATAN(H440/($D$2-$B$2/2)),ATAN(H440/($D$2-$B$2/2)))</f>
        <v/>
      </c>
      <c r="J440" s="31">
        <f>ATAN(H440/($D$2+$B$2/2))</f>
        <v/>
      </c>
      <c r="K440" s="31">
        <f>$B$2*H440*($D$2^2-H440^2-$B$2^2/4)/(($D$2^2+H440^2-$B$2^2/4)^2+$B$2^2*H440^2)</f>
        <v/>
      </c>
      <c r="L440" s="32">
        <f>1/PI()*(I440-J440-K440)</f>
        <v/>
      </c>
      <c r="M440" s="32">
        <f>IF(H440=0,1,1-(1/(1+($B$2/2/H440)^1.38))^2.6)</f>
        <v/>
      </c>
      <c r="N440" s="33">
        <f>+$D$4*L440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1">
        <f>IF($D$2&lt;$B$2/2, PI()+ATAN(H441/($D$2-$B$2/2)),ATAN(H441/($D$2-$B$2/2)))</f>
        <v/>
      </c>
      <c r="J441" s="31">
        <f>ATAN(H441/($D$2+$B$2/2))</f>
        <v/>
      </c>
      <c r="K441" s="31">
        <f>$B$2*H441*($D$2^2-H441^2-$B$2^2/4)/(($D$2^2+H441^2-$B$2^2/4)^2+$B$2^2*H441^2)</f>
        <v/>
      </c>
      <c r="L441" s="32">
        <f>1/PI()*(I441-J441-K441)</f>
        <v/>
      </c>
      <c r="M441" s="32">
        <f>IF(H441=0,1,1-(1/(1+($B$2/2/H441)^1.38))^2.6)</f>
        <v/>
      </c>
      <c r="N441" s="33">
        <f>+$D$4*L441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1">
        <f>IF($D$2&lt;$B$2/2, PI()+ATAN(H442/($D$2-$B$2/2)),ATAN(H442/($D$2-$B$2/2)))</f>
        <v/>
      </c>
      <c r="J442" s="31">
        <f>ATAN(H442/($D$2+$B$2/2))</f>
        <v/>
      </c>
      <c r="K442" s="31">
        <f>$B$2*H442*($D$2^2-H442^2-$B$2^2/4)/(($D$2^2+H442^2-$B$2^2/4)^2+$B$2^2*H442^2)</f>
        <v/>
      </c>
      <c r="L442" s="32">
        <f>1/PI()*(I442-J442-K442)</f>
        <v/>
      </c>
      <c r="M442" s="32">
        <f>IF(H442=0,1,1-(1/(1+($B$2/2/H442)^1.38))^2.6)</f>
        <v/>
      </c>
      <c r="N442" s="33">
        <f>+$D$4*L442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1">
        <f>IF($D$2&lt;$B$2/2, PI()+ATAN(H443/($D$2-$B$2/2)),ATAN(H443/($D$2-$B$2/2)))</f>
        <v/>
      </c>
      <c r="J443" s="31">
        <f>ATAN(H443/($D$2+$B$2/2))</f>
        <v/>
      </c>
      <c r="K443" s="31">
        <f>$B$2*H443*($D$2^2-H443^2-$B$2^2/4)/(($D$2^2+H443^2-$B$2^2/4)^2+$B$2^2*H443^2)</f>
        <v/>
      </c>
      <c r="L443" s="32">
        <f>1/PI()*(I443-J443-K443)</f>
        <v/>
      </c>
      <c r="M443" s="32">
        <f>IF(H443=0,1,1-(1/(1+($B$2/2/H443)^1.38))^2.6)</f>
        <v/>
      </c>
      <c r="N443" s="33">
        <f>+$D$4*L443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1">
        <f>IF($D$2&lt;$B$2/2, PI()+ATAN(H444/($D$2-$B$2/2)),ATAN(H444/($D$2-$B$2/2)))</f>
        <v/>
      </c>
      <c r="J444" s="31">
        <f>ATAN(H444/($D$2+$B$2/2))</f>
        <v/>
      </c>
      <c r="K444" s="31">
        <f>$B$2*H444*($D$2^2-H444^2-$B$2^2/4)/(($D$2^2+H444^2-$B$2^2/4)^2+$B$2^2*H444^2)</f>
        <v/>
      </c>
      <c r="L444" s="32">
        <f>1/PI()*(I444-J444-K444)</f>
        <v/>
      </c>
      <c r="M444" s="32">
        <f>IF(H444=0,1,1-(1/(1+($B$2/2/H444)^1.38))^2.6)</f>
        <v/>
      </c>
      <c r="N444" s="33">
        <f>+$D$4*L444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1">
        <f>IF($D$2&lt;$B$2/2, PI()+ATAN(H445/($D$2-$B$2/2)),ATAN(H445/($D$2-$B$2/2)))</f>
        <v/>
      </c>
      <c r="J445" s="31">
        <f>ATAN(H445/($D$2+$B$2/2))</f>
        <v/>
      </c>
      <c r="K445" s="31">
        <f>$B$2*H445*($D$2^2-H445^2-$B$2^2/4)/(($D$2^2+H445^2-$B$2^2/4)^2+$B$2^2*H445^2)</f>
        <v/>
      </c>
      <c r="L445" s="32">
        <f>1/PI()*(I445-J445-K445)</f>
        <v/>
      </c>
      <c r="M445" s="32">
        <f>IF(H445=0,1,1-(1/(1+($B$2/2/H445)^1.38))^2.6)</f>
        <v/>
      </c>
      <c r="N445" s="33">
        <f>+$D$4*L445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1">
        <f>IF($D$2&lt;$B$2/2, PI()+ATAN(H446/($D$2-$B$2/2)),ATAN(H446/($D$2-$B$2/2)))</f>
        <v/>
      </c>
      <c r="J446" s="31">
        <f>ATAN(H446/($D$2+$B$2/2))</f>
        <v/>
      </c>
      <c r="K446" s="31">
        <f>$B$2*H446*($D$2^2-H446^2-$B$2^2/4)/(($D$2^2+H446^2-$B$2^2/4)^2+$B$2^2*H446^2)</f>
        <v/>
      </c>
      <c r="L446" s="32">
        <f>1/PI()*(I446-J446-K446)</f>
        <v/>
      </c>
      <c r="M446" s="32">
        <f>IF(H446=0,1,1-(1/(1+($B$2/2/H446)^1.38))^2.6)</f>
        <v/>
      </c>
      <c r="N446" s="33">
        <f>+$D$4*L446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1">
        <f>IF($D$2&lt;$B$2/2, PI()+ATAN(H447/($D$2-$B$2/2)),ATAN(H447/($D$2-$B$2/2)))</f>
        <v/>
      </c>
      <c r="J447" s="31">
        <f>ATAN(H447/($D$2+$B$2/2))</f>
        <v/>
      </c>
      <c r="K447" s="31">
        <f>$B$2*H447*($D$2^2-H447^2-$B$2^2/4)/(($D$2^2+H447^2-$B$2^2/4)^2+$B$2^2*H447^2)</f>
        <v/>
      </c>
      <c r="L447" s="32">
        <f>1/PI()*(I447-J447-K447)</f>
        <v/>
      </c>
      <c r="M447" s="32">
        <f>IF(H447=0,1,1-(1/(1+($B$2/2/H447)^1.38))^2.6)</f>
        <v/>
      </c>
      <c r="N447" s="33">
        <f>+$D$4*L447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1">
        <f>IF($D$2&lt;$B$2/2, PI()+ATAN(H448/($D$2-$B$2/2)),ATAN(H448/($D$2-$B$2/2)))</f>
        <v/>
      </c>
      <c r="J448" s="31">
        <f>ATAN(H448/($D$2+$B$2/2))</f>
        <v/>
      </c>
      <c r="K448" s="31">
        <f>$B$2*H448*($D$2^2-H448^2-$B$2^2/4)/(($D$2^2+H448^2-$B$2^2/4)^2+$B$2^2*H448^2)</f>
        <v/>
      </c>
      <c r="L448" s="32">
        <f>1/PI()*(I448-J448-K448)</f>
        <v/>
      </c>
      <c r="M448" s="32">
        <f>IF(H448=0,1,1-(1/(1+($B$2/2/H448)^1.38))^2.6)</f>
        <v/>
      </c>
      <c r="N448" s="33">
        <f>+$D$4*L448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1">
        <f>IF($D$2&lt;$B$2/2, PI()+ATAN(H449/($D$2-$B$2/2)),ATAN(H449/($D$2-$B$2/2)))</f>
        <v/>
      </c>
      <c r="J449" s="31">
        <f>ATAN(H449/($D$2+$B$2/2))</f>
        <v/>
      </c>
      <c r="K449" s="31">
        <f>$B$2*H449*($D$2^2-H449^2-$B$2^2/4)/(($D$2^2+H449^2-$B$2^2/4)^2+$B$2^2*H449^2)</f>
        <v/>
      </c>
      <c r="L449" s="32">
        <f>1/PI()*(I449-J449-K449)</f>
        <v/>
      </c>
      <c r="M449" s="32">
        <f>IF(H449=0,1,1-(1/(1+($B$2/2/H449)^1.38))^2.6)</f>
        <v/>
      </c>
      <c r="N449" s="33">
        <f>+$D$4*L449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1">
        <f>IF($D$2&lt;$B$2/2, PI()+ATAN(H450/($D$2-$B$2/2)),ATAN(H450/($D$2-$B$2/2)))</f>
        <v/>
      </c>
      <c r="J450" s="31">
        <f>ATAN(H450/($D$2+$B$2/2))</f>
        <v/>
      </c>
      <c r="K450" s="31">
        <f>$B$2*H450*($D$2^2-H450^2-$B$2^2/4)/(($D$2^2+H450^2-$B$2^2/4)^2+$B$2^2*H450^2)</f>
        <v/>
      </c>
      <c r="L450" s="32">
        <f>1/PI()*(I450-J450-K450)</f>
        <v/>
      </c>
      <c r="M450" s="32">
        <f>IF(H450=0,1,1-(1/(1+($B$2/2/H450)^1.38))^2.6)</f>
        <v/>
      </c>
      <c r="N450" s="33">
        <f>+$D$4*L450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1">
        <f>IF($D$2&lt;$B$2/2, PI()+ATAN(H451/($D$2-$B$2/2)),ATAN(H451/($D$2-$B$2/2)))</f>
        <v/>
      </c>
      <c r="J451" s="31">
        <f>ATAN(H451/($D$2+$B$2/2))</f>
        <v/>
      </c>
      <c r="K451" s="31">
        <f>$B$2*H451*($D$2^2-H451^2-$B$2^2/4)/(($D$2^2+H451^2-$B$2^2/4)^2+$B$2^2*H451^2)</f>
        <v/>
      </c>
      <c r="L451" s="32">
        <f>1/PI()*(I451-J451-K451)</f>
        <v/>
      </c>
      <c r="M451" s="32">
        <f>IF(H451=0,1,1-(1/(1+($B$2/2/H451)^1.38))^2.6)</f>
        <v/>
      </c>
      <c r="N451" s="33">
        <f>+$D$4*L451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1">
        <f>IF($D$2&lt;$B$2/2, PI()+ATAN(H452/($D$2-$B$2/2)),ATAN(H452/($D$2-$B$2/2)))</f>
        <v/>
      </c>
      <c r="J452" s="31">
        <f>ATAN(H452/($D$2+$B$2/2))</f>
        <v/>
      </c>
      <c r="K452" s="31">
        <f>$B$2*H452*($D$2^2-H452^2-$B$2^2/4)/(($D$2^2+H452^2-$B$2^2/4)^2+$B$2^2*H452^2)</f>
        <v/>
      </c>
      <c r="L452" s="32">
        <f>1/PI()*(I452-J452-K452)</f>
        <v/>
      </c>
      <c r="M452" s="32">
        <f>IF(H452=0,1,1-(1/(1+($B$2/2/H452)^1.38))^2.6)</f>
        <v/>
      </c>
      <c r="N452" s="33">
        <f>+$D$4*L452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1">
        <f>IF($D$2&lt;$B$2/2, PI()+ATAN(H453/($D$2-$B$2/2)),ATAN(H453/($D$2-$B$2/2)))</f>
        <v/>
      </c>
      <c r="J453" s="31">
        <f>ATAN(H453/($D$2+$B$2/2))</f>
        <v/>
      </c>
      <c r="K453" s="31">
        <f>$B$2*H453*($D$2^2-H453^2-$B$2^2/4)/(($D$2^2+H453^2-$B$2^2/4)^2+$B$2^2*H453^2)</f>
        <v/>
      </c>
      <c r="L453" s="32">
        <f>1/PI()*(I453-J453-K453)</f>
        <v/>
      </c>
      <c r="M453" s="32">
        <f>IF(H453=0,1,1-(1/(1+($B$2/2/H453)^1.38))^2.6)</f>
        <v/>
      </c>
      <c r="N453" s="33">
        <f>+$D$4*L453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1">
        <f>IF($D$2&lt;$B$2/2, PI()+ATAN(H454/($D$2-$B$2/2)),ATAN(H454/($D$2-$B$2/2)))</f>
        <v/>
      </c>
      <c r="J454" s="31">
        <f>ATAN(H454/($D$2+$B$2/2))</f>
        <v/>
      </c>
      <c r="K454" s="31">
        <f>$B$2*H454*($D$2^2-H454^2-$B$2^2/4)/(($D$2^2+H454^2-$B$2^2/4)^2+$B$2^2*H454^2)</f>
        <v/>
      </c>
      <c r="L454" s="32">
        <f>1/PI()*(I454-J454-K454)</f>
        <v/>
      </c>
      <c r="M454" s="32">
        <f>IF(H454=0,1,1-(1/(1+($B$2/2/H454)^1.38))^2.6)</f>
        <v/>
      </c>
      <c r="N454" s="33">
        <f>+$D$4*L454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1">
        <f>IF($D$2&lt;$B$2/2, PI()+ATAN(H455/($D$2-$B$2/2)),ATAN(H455/($D$2-$B$2/2)))</f>
        <v/>
      </c>
      <c r="J455" s="31">
        <f>ATAN(H455/($D$2+$B$2/2))</f>
        <v/>
      </c>
      <c r="K455" s="31">
        <f>$B$2*H455*($D$2^2-H455^2-$B$2^2/4)/(($D$2^2+H455^2-$B$2^2/4)^2+$B$2^2*H455^2)</f>
        <v/>
      </c>
      <c r="L455" s="32">
        <f>1/PI()*(I455-J455-K455)</f>
        <v/>
      </c>
      <c r="M455" s="32">
        <f>IF(H455=0,1,1-(1/(1+($B$2/2/H455)^1.38))^2.6)</f>
        <v/>
      </c>
      <c r="N455" s="33">
        <f>+$D$4*L455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1">
        <f>IF($D$2&lt;$B$2/2, PI()+ATAN(H456/($D$2-$B$2/2)),ATAN(H456/($D$2-$B$2/2)))</f>
        <v/>
      </c>
      <c r="J456" s="31">
        <f>ATAN(H456/($D$2+$B$2/2))</f>
        <v/>
      </c>
      <c r="K456" s="31">
        <f>$B$2*H456*($D$2^2-H456^2-$B$2^2/4)/(($D$2^2+H456^2-$B$2^2/4)^2+$B$2^2*H456^2)</f>
        <v/>
      </c>
      <c r="L456" s="32">
        <f>1/PI()*(I456-J456-K456)</f>
        <v/>
      </c>
      <c r="M456" s="32">
        <f>IF(H456=0,1,1-(1/(1+($B$2/2/H456)^1.38))^2.6)</f>
        <v/>
      </c>
      <c r="N456" s="33">
        <f>+$D$4*L456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1">
        <f>IF($D$2&lt;$B$2/2, PI()+ATAN(H457/($D$2-$B$2/2)),ATAN(H457/($D$2-$B$2/2)))</f>
        <v/>
      </c>
      <c r="J457" s="31">
        <f>ATAN(H457/($D$2+$B$2/2))</f>
        <v/>
      </c>
      <c r="K457" s="31">
        <f>$B$2*H457*($D$2^2-H457^2-$B$2^2/4)/(($D$2^2+H457^2-$B$2^2/4)^2+$B$2^2*H457^2)</f>
        <v/>
      </c>
      <c r="L457" s="32">
        <f>1/PI()*(I457-J457-K457)</f>
        <v/>
      </c>
      <c r="M457" s="32">
        <f>IF(H457=0,1,1-(1/(1+($B$2/2/H457)^1.38))^2.6)</f>
        <v/>
      </c>
      <c r="N457" s="33">
        <f>+$D$4*L457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1">
        <f>IF($D$2&lt;$B$2/2, PI()+ATAN(H458/($D$2-$B$2/2)),ATAN(H458/($D$2-$B$2/2)))</f>
        <v/>
      </c>
      <c r="J458" s="31">
        <f>ATAN(H458/($D$2+$B$2/2))</f>
        <v/>
      </c>
      <c r="K458" s="31">
        <f>$B$2*H458*($D$2^2-H458^2-$B$2^2/4)/(($D$2^2+H458^2-$B$2^2/4)^2+$B$2^2*H458^2)</f>
        <v/>
      </c>
      <c r="L458" s="32">
        <f>1/PI()*(I458-J458-K458)</f>
        <v/>
      </c>
      <c r="M458" s="32">
        <f>IF(H458=0,1,1-(1/(1+($B$2/2/H458)^1.38))^2.6)</f>
        <v/>
      </c>
      <c r="N458" s="33">
        <f>+$D$4*L458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1">
        <f>IF($D$2&lt;$B$2/2, PI()+ATAN(H459/($D$2-$B$2/2)),ATAN(H459/($D$2-$B$2/2)))</f>
        <v/>
      </c>
      <c r="J459" s="31">
        <f>ATAN(H459/($D$2+$B$2/2))</f>
        <v/>
      </c>
      <c r="K459" s="31">
        <f>$B$2*H459*($D$2^2-H459^2-$B$2^2/4)/(($D$2^2+H459^2-$B$2^2/4)^2+$B$2^2*H459^2)</f>
        <v/>
      </c>
      <c r="L459" s="32">
        <f>1/PI()*(I459-J459-K459)</f>
        <v/>
      </c>
      <c r="M459" s="32">
        <f>IF(H459=0,1,1-(1/(1+($B$2/2/H459)^1.38))^2.6)</f>
        <v/>
      </c>
      <c r="N459" s="33">
        <f>+$D$4*L459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1">
        <f>IF($D$2&lt;$B$2/2, PI()+ATAN(H460/($D$2-$B$2/2)),ATAN(H460/($D$2-$B$2/2)))</f>
        <v/>
      </c>
      <c r="J460" s="31">
        <f>ATAN(H460/($D$2+$B$2/2))</f>
        <v/>
      </c>
      <c r="K460" s="31">
        <f>$B$2*H460*($D$2^2-H460^2-$B$2^2/4)/(($D$2^2+H460^2-$B$2^2/4)^2+$B$2^2*H460^2)</f>
        <v/>
      </c>
      <c r="L460" s="32">
        <f>1/PI()*(I460-J460-K460)</f>
        <v/>
      </c>
      <c r="M460" s="32">
        <f>IF(H460=0,1,1-(1/(1+($B$2/2/H460)^1.38))^2.6)</f>
        <v/>
      </c>
      <c r="N460" s="33">
        <f>+$D$4*L460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1">
        <f>IF($D$2&lt;$B$2/2, PI()+ATAN(H461/($D$2-$B$2/2)),ATAN(H461/($D$2-$B$2/2)))</f>
        <v/>
      </c>
      <c r="J461" s="31">
        <f>ATAN(H461/($D$2+$B$2/2))</f>
        <v/>
      </c>
      <c r="K461" s="31">
        <f>$B$2*H461*($D$2^2-H461^2-$B$2^2/4)/(($D$2^2+H461^2-$B$2^2/4)^2+$B$2^2*H461^2)</f>
        <v/>
      </c>
      <c r="L461" s="32">
        <f>1/PI()*(I461-J461-K461)</f>
        <v/>
      </c>
      <c r="M461" s="32">
        <f>IF(H461=0,1,1-(1/(1+($B$2/2/H461)^1.38))^2.6)</f>
        <v/>
      </c>
      <c r="N461" s="33">
        <f>+$D$4*L461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1">
        <f>IF($D$2&lt;$B$2/2, PI()+ATAN(H462/($D$2-$B$2/2)),ATAN(H462/($D$2-$B$2/2)))</f>
        <v/>
      </c>
      <c r="J462" s="31">
        <f>ATAN(H462/($D$2+$B$2/2))</f>
        <v/>
      </c>
      <c r="K462" s="31">
        <f>$B$2*H462*($D$2^2-H462^2-$B$2^2/4)/(($D$2^2+H462^2-$B$2^2/4)^2+$B$2^2*H462^2)</f>
        <v/>
      </c>
      <c r="L462" s="32">
        <f>1/PI()*(I462-J462-K462)</f>
        <v/>
      </c>
      <c r="M462" s="32">
        <f>IF(H462=0,1,1-(1/(1+($B$2/2/H462)^1.38))^2.6)</f>
        <v/>
      </c>
      <c r="N462" s="33">
        <f>+$D$4*L462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1">
        <f>IF($D$2&lt;$B$2/2, PI()+ATAN(H463/($D$2-$B$2/2)),ATAN(H463/($D$2-$B$2/2)))</f>
        <v/>
      </c>
      <c r="J463" s="31">
        <f>ATAN(H463/($D$2+$B$2/2))</f>
        <v/>
      </c>
      <c r="K463" s="31">
        <f>$B$2*H463*($D$2^2-H463^2-$B$2^2/4)/(($D$2^2+H463^2-$B$2^2/4)^2+$B$2^2*H463^2)</f>
        <v/>
      </c>
      <c r="L463" s="32">
        <f>1/PI()*(I463-J463-K463)</f>
        <v/>
      </c>
      <c r="M463" s="32">
        <f>IF(H463=0,1,1-(1/(1+($B$2/2/H463)^1.38))^2.6)</f>
        <v/>
      </c>
      <c r="N463" s="33">
        <f>+$D$4*L463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1">
        <f>IF($D$2&lt;$B$2/2, PI()+ATAN(H464/($D$2-$B$2/2)),ATAN(H464/($D$2-$B$2/2)))</f>
        <v/>
      </c>
      <c r="J464" s="31">
        <f>ATAN(H464/($D$2+$B$2/2))</f>
        <v/>
      </c>
      <c r="K464" s="31">
        <f>$B$2*H464*($D$2^2-H464^2-$B$2^2/4)/(($D$2^2+H464^2-$B$2^2/4)^2+$B$2^2*H464^2)</f>
        <v/>
      </c>
      <c r="L464" s="32">
        <f>1/PI()*(I464-J464-K464)</f>
        <v/>
      </c>
      <c r="M464" s="32">
        <f>IF(H464=0,1,1-(1/(1+($B$2/2/H464)^1.38))^2.6)</f>
        <v/>
      </c>
      <c r="N464" s="33">
        <f>+$D$4*L464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1">
        <f>IF($D$2&lt;$B$2/2, PI()+ATAN(H465/($D$2-$B$2/2)),ATAN(H465/($D$2-$B$2/2)))</f>
        <v/>
      </c>
      <c r="J465" s="31">
        <f>ATAN(H465/($D$2+$B$2/2))</f>
        <v/>
      </c>
      <c r="K465" s="31">
        <f>$B$2*H465*($D$2^2-H465^2-$B$2^2/4)/(($D$2^2+H465^2-$B$2^2/4)^2+$B$2^2*H465^2)</f>
        <v/>
      </c>
      <c r="L465" s="32">
        <f>1/PI()*(I465-J465-K465)</f>
        <v/>
      </c>
      <c r="M465" s="32">
        <f>IF(H465=0,1,1-(1/(1+($B$2/2/H465)^1.38))^2.6)</f>
        <v/>
      </c>
      <c r="N465" s="33">
        <f>+$D$4*L465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1">
        <f>IF($D$2&lt;$B$2/2, PI()+ATAN(H466/($D$2-$B$2/2)),ATAN(H466/($D$2-$B$2/2)))</f>
        <v/>
      </c>
      <c r="J466" s="31">
        <f>ATAN(H466/($D$2+$B$2/2))</f>
        <v/>
      </c>
      <c r="K466" s="31">
        <f>$B$2*H466*($D$2^2-H466^2-$B$2^2/4)/(($D$2^2+H466^2-$B$2^2/4)^2+$B$2^2*H466^2)</f>
        <v/>
      </c>
      <c r="L466" s="32">
        <f>1/PI()*(I466-J466-K466)</f>
        <v/>
      </c>
      <c r="M466" s="32">
        <f>IF(H466=0,1,1-(1/(1+($B$2/2/H466)^1.38))^2.6)</f>
        <v/>
      </c>
      <c r="N466" s="33">
        <f>+$D$4*L466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1">
        <f>IF($D$2&lt;$B$2/2, PI()+ATAN(H467/($D$2-$B$2/2)),ATAN(H467/($D$2-$B$2/2)))</f>
        <v/>
      </c>
      <c r="J467" s="31">
        <f>ATAN(H467/($D$2+$B$2/2))</f>
        <v/>
      </c>
      <c r="K467" s="31">
        <f>$B$2*H467*($D$2^2-H467^2-$B$2^2/4)/(($D$2^2+H467^2-$B$2^2/4)^2+$B$2^2*H467^2)</f>
        <v/>
      </c>
      <c r="L467" s="32">
        <f>1/PI()*(I467-J467-K467)</f>
        <v/>
      </c>
      <c r="M467" s="32">
        <f>IF(H467=0,1,1-(1/(1+($B$2/2/H467)^1.38))^2.6)</f>
        <v/>
      </c>
      <c r="N467" s="33">
        <f>+$D$4*L467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1">
        <f>IF($D$2&lt;$B$2/2, PI()+ATAN(H468/($D$2-$B$2/2)),ATAN(H468/($D$2-$B$2/2)))</f>
        <v/>
      </c>
      <c r="J468" s="31">
        <f>ATAN(H468/($D$2+$B$2/2))</f>
        <v/>
      </c>
      <c r="K468" s="31">
        <f>$B$2*H468*($D$2^2-H468^2-$B$2^2/4)/(($D$2^2+H468^2-$B$2^2/4)^2+$B$2^2*H468^2)</f>
        <v/>
      </c>
      <c r="L468" s="32">
        <f>1/PI()*(I468-J468-K468)</f>
        <v/>
      </c>
      <c r="M468" s="32">
        <f>IF(H468=0,1,1-(1/(1+($B$2/2/H468)^1.38))^2.6)</f>
        <v/>
      </c>
      <c r="N468" s="33">
        <f>+$D$4*L468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1">
        <f>IF($D$2&lt;$B$2/2, PI()+ATAN(H469/($D$2-$B$2/2)),ATAN(H469/($D$2-$B$2/2)))</f>
        <v/>
      </c>
      <c r="J469" s="31">
        <f>ATAN(H469/($D$2+$B$2/2))</f>
        <v/>
      </c>
      <c r="K469" s="31">
        <f>$B$2*H469*($D$2^2-H469^2-$B$2^2/4)/(($D$2^2+H469^2-$B$2^2/4)^2+$B$2^2*H469^2)</f>
        <v/>
      </c>
      <c r="L469" s="32">
        <f>1/PI()*(I469-J469-K469)</f>
        <v/>
      </c>
      <c r="M469" s="32">
        <f>IF(H469=0,1,1-(1/(1+($B$2/2/H469)^1.38))^2.6)</f>
        <v/>
      </c>
      <c r="N469" s="33">
        <f>+$D$4*L469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1">
        <f>IF($D$2&lt;$B$2/2, PI()+ATAN(H470/($D$2-$B$2/2)),ATAN(H470/($D$2-$B$2/2)))</f>
        <v/>
      </c>
      <c r="J470" s="31">
        <f>ATAN(H470/($D$2+$B$2/2))</f>
        <v/>
      </c>
      <c r="K470" s="31">
        <f>$B$2*H470*($D$2^2-H470^2-$B$2^2/4)/(($D$2^2+H470^2-$B$2^2/4)^2+$B$2^2*H470^2)</f>
        <v/>
      </c>
      <c r="L470" s="32">
        <f>1/PI()*(I470-J470-K470)</f>
        <v/>
      </c>
      <c r="M470" s="32">
        <f>IF(H470=0,1,1-(1/(1+($B$2/2/H470)^1.38))^2.6)</f>
        <v/>
      </c>
      <c r="N470" s="33">
        <f>+$D$4*L470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1">
        <f>IF($D$2&lt;$B$2/2, PI()+ATAN(H471/($D$2-$B$2/2)),ATAN(H471/($D$2-$B$2/2)))</f>
        <v/>
      </c>
      <c r="J471" s="31">
        <f>ATAN(H471/($D$2+$B$2/2))</f>
        <v/>
      </c>
      <c r="K471" s="31">
        <f>$B$2*H471*($D$2^2-H471^2-$B$2^2/4)/(($D$2^2+H471^2-$B$2^2/4)^2+$B$2^2*H471^2)</f>
        <v/>
      </c>
      <c r="L471" s="32">
        <f>1/PI()*(I471-J471-K471)</f>
        <v/>
      </c>
      <c r="M471" s="32">
        <f>IF(H471=0,1,1-(1/(1+($B$2/2/H471)^1.38))^2.6)</f>
        <v/>
      </c>
      <c r="N471" s="33">
        <f>+$D$4*L471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1">
        <f>IF($D$2&lt;$B$2/2, PI()+ATAN(H472/($D$2-$B$2/2)),ATAN(H472/($D$2-$B$2/2)))</f>
        <v/>
      </c>
      <c r="J472" s="31">
        <f>ATAN(H472/($D$2+$B$2/2))</f>
        <v/>
      </c>
      <c r="K472" s="31">
        <f>$B$2*H472*($D$2^2-H472^2-$B$2^2/4)/(($D$2^2+H472^2-$B$2^2/4)^2+$B$2^2*H472^2)</f>
        <v/>
      </c>
      <c r="L472" s="32">
        <f>1/PI()*(I472-J472-K472)</f>
        <v/>
      </c>
      <c r="M472" s="32">
        <f>IF(H472=0,1,1-(1/(1+($B$2/2/H472)^1.38))^2.6)</f>
        <v/>
      </c>
      <c r="N472" s="33">
        <f>+$D$4*L472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1">
        <f>IF($D$2&lt;$B$2/2, PI()+ATAN(H473/($D$2-$B$2/2)),ATAN(H473/($D$2-$B$2/2)))</f>
        <v/>
      </c>
      <c r="J473" s="31">
        <f>ATAN(H473/($D$2+$B$2/2))</f>
        <v/>
      </c>
      <c r="K473" s="31">
        <f>$B$2*H473*($D$2^2-H473^2-$B$2^2/4)/(($D$2^2+H473^2-$B$2^2/4)^2+$B$2^2*H473^2)</f>
        <v/>
      </c>
      <c r="L473" s="32">
        <f>1/PI()*(I473-J473-K473)</f>
        <v/>
      </c>
      <c r="M473" s="32">
        <f>IF(H473=0,1,1-(1/(1+($B$2/2/H473)^1.38))^2.6)</f>
        <v/>
      </c>
      <c r="N473" s="33">
        <f>+$D$4*L473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1">
        <f>IF($D$2&lt;$B$2/2, PI()+ATAN(H474/($D$2-$B$2/2)),ATAN(H474/($D$2-$B$2/2)))</f>
        <v/>
      </c>
      <c r="J474" s="31">
        <f>ATAN(H474/($D$2+$B$2/2))</f>
        <v/>
      </c>
      <c r="K474" s="31">
        <f>$B$2*H474*($D$2^2-H474^2-$B$2^2/4)/(($D$2^2+H474^2-$B$2^2/4)^2+$B$2^2*H474^2)</f>
        <v/>
      </c>
      <c r="L474" s="32">
        <f>1/PI()*(I474-J474-K474)</f>
        <v/>
      </c>
      <c r="M474" s="32">
        <f>IF(H474=0,1,1-(1/(1+($B$2/2/H474)^1.38))^2.6)</f>
        <v/>
      </c>
      <c r="N474" s="33">
        <f>+$D$4*L474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1">
        <f>IF($D$2&lt;$B$2/2, PI()+ATAN(H475/($D$2-$B$2/2)),ATAN(H475/($D$2-$B$2/2)))</f>
        <v/>
      </c>
      <c r="J475" s="31">
        <f>ATAN(H475/($D$2+$B$2/2))</f>
        <v/>
      </c>
      <c r="K475" s="31">
        <f>$B$2*H475*($D$2^2-H475^2-$B$2^2/4)/(($D$2^2+H475^2-$B$2^2/4)^2+$B$2^2*H475^2)</f>
        <v/>
      </c>
      <c r="L475" s="32">
        <f>1/PI()*(I475-J475-K475)</f>
        <v/>
      </c>
      <c r="M475" s="32">
        <f>IF(H475=0,1,1-(1/(1+($B$2/2/H475)^1.38))^2.6)</f>
        <v/>
      </c>
      <c r="N475" s="33">
        <f>+$D$4*L475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1">
        <f>IF($D$2&lt;$B$2/2, PI()+ATAN(H476/($D$2-$B$2/2)),ATAN(H476/($D$2-$B$2/2)))</f>
        <v/>
      </c>
      <c r="J476" s="31">
        <f>ATAN(H476/($D$2+$B$2/2))</f>
        <v/>
      </c>
      <c r="K476" s="31">
        <f>$B$2*H476*($D$2^2-H476^2-$B$2^2/4)/(($D$2^2+H476^2-$B$2^2/4)^2+$B$2^2*H476^2)</f>
        <v/>
      </c>
      <c r="L476" s="32">
        <f>1/PI()*(I476-J476-K476)</f>
        <v/>
      </c>
      <c r="M476" s="32">
        <f>IF(H476=0,1,1-(1/(1+($B$2/2/H476)^1.38))^2.6)</f>
        <v/>
      </c>
      <c r="N476" s="33">
        <f>+$D$4*L476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1">
        <f>IF($D$2&lt;$B$2/2, PI()+ATAN(H477/($D$2-$B$2/2)),ATAN(H477/($D$2-$B$2/2)))</f>
        <v/>
      </c>
      <c r="J477" s="31">
        <f>ATAN(H477/($D$2+$B$2/2))</f>
        <v/>
      </c>
      <c r="K477" s="31">
        <f>$B$2*H477*($D$2^2-H477^2-$B$2^2/4)/(($D$2^2+H477^2-$B$2^2/4)^2+$B$2^2*H477^2)</f>
        <v/>
      </c>
      <c r="L477" s="32">
        <f>1/PI()*(I477-J477-K477)</f>
        <v/>
      </c>
      <c r="M477" s="32">
        <f>IF(H477=0,1,1-(1/(1+($B$2/2/H477)^1.38))^2.6)</f>
        <v/>
      </c>
      <c r="N477" s="33">
        <f>+$D$4*L477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1">
        <f>IF($D$2&lt;$B$2/2, PI()+ATAN(H478/($D$2-$B$2/2)),ATAN(H478/($D$2-$B$2/2)))</f>
        <v/>
      </c>
      <c r="J478" s="31">
        <f>ATAN(H478/($D$2+$B$2/2))</f>
        <v/>
      </c>
      <c r="K478" s="31">
        <f>$B$2*H478*($D$2^2-H478^2-$B$2^2/4)/(($D$2^2+H478^2-$B$2^2/4)^2+$B$2^2*H478^2)</f>
        <v/>
      </c>
      <c r="L478" s="32">
        <f>1/PI()*(I478-J478-K478)</f>
        <v/>
      </c>
      <c r="M478" s="32">
        <f>IF(H478=0,1,1-(1/(1+($B$2/2/H478)^1.38))^2.6)</f>
        <v/>
      </c>
      <c r="N478" s="33">
        <f>+$D$4*L478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1">
        <f>IF($D$2&lt;$B$2/2, PI()+ATAN(H479/($D$2-$B$2/2)),ATAN(H479/($D$2-$B$2/2)))</f>
        <v/>
      </c>
      <c r="J479" s="31">
        <f>ATAN(H479/($D$2+$B$2/2))</f>
        <v/>
      </c>
      <c r="K479" s="31">
        <f>$B$2*H479*($D$2^2-H479^2-$B$2^2/4)/(($D$2^2+H479^2-$B$2^2/4)^2+$B$2^2*H479^2)</f>
        <v/>
      </c>
      <c r="L479" s="32">
        <f>1/PI()*(I479-J479-K479)</f>
        <v/>
      </c>
      <c r="M479" s="32">
        <f>IF(H479=0,1,1-(1/(1+($B$2/2/H479)^1.38))^2.6)</f>
        <v/>
      </c>
      <c r="N479" s="33">
        <f>+$D$4*L479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1">
        <f>IF($D$2&lt;$B$2/2, PI()+ATAN(H480/($D$2-$B$2/2)),ATAN(H480/($D$2-$B$2/2)))</f>
        <v/>
      </c>
      <c r="J480" s="31">
        <f>ATAN(H480/($D$2+$B$2/2))</f>
        <v/>
      </c>
      <c r="K480" s="31">
        <f>$B$2*H480*($D$2^2-H480^2-$B$2^2/4)/(($D$2^2+H480^2-$B$2^2/4)^2+$B$2^2*H480^2)</f>
        <v/>
      </c>
      <c r="L480" s="32">
        <f>1/PI()*(I480-J480-K480)</f>
        <v/>
      </c>
      <c r="M480" s="32">
        <f>IF(H480=0,1,1-(1/(1+($B$2/2/H480)^1.38))^2.6)</f>
        <v/>
      </c>
      <c r="N480" s="33">
        <f>+$D$4*L480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1">
        <f>IF($D$2&lt;$B$2/2, PI()+ATAN(H481/($D$2-$B$2/2)),ATAN(H481/($D$2-$B$2/2)))</f>
        <v/>
      </c>
      <c r="J481" s="31">
        <f>ATAN(H481/($D$2+$B$2/2))</f>
        <v/>
      </c>
      <c r="K481" s="31">
        <f>$B$2*H481*($D$2^2-H481^2-$B$2^2/4)/(($D$2^2+H481^2-$B$2^2/4)^2+$B$2^2*H481^2)</f>
        <v/>
      </c>
      <c r="L481" s="32">
        <f>1/PI()*(I481-J481-K481)</f>
        <v/>
      </c>
      <c r="M481" s="32">
        <f>IF(H481=0,1,1-(1/(1+($B$2/2/H481)^1.38))^2.6)</f>
        <v/>
      </c>
      <c r="N481" s="33">
        <f>+$D$4*L481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1">
        <f>IF($D$2&lt;$B$2/2, PI()+ATAN(H482/($D$2-$B$2/2)),ATAN(H482/($D$2-$B$2/2)))</f>
        <v/>
      </c>
      <c r="J482" s="31">
        <f>ATAN(H482/($D$2+$B$2/2))</f>
        <v/>
      </c>
      <c r="K482" s="31">
        <f>$B$2*H482*($D$2^2-H482^2-$B$2^2/4)/(($D$2^2+H482^2-$B$2^2/4)^2+$B$2^2*H482^2)</f>
        <v/>
      </c>
      <c r="L482" s="32">
        <f>1/PI()*(I482-J482-K482)</f>
        <v/>
      </c>
      <c r="M482" s="32">
        <f>IF(H482=0,1,1-(1/(1+($B$2/2/H482)^1.38))^2.6)</f>
        <v/>
      </c>
      <c r="N482" s="33">
        <f>+$D$4*L482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1">
        <f>IF($D$2&lt;$B$2/2, PI()+ATAN(H483/($D$2-$B$2/2)),ATAN(H483/($D$2-$B$2/2)))</f>
        <v/>
      </c>
      <c r="J483" s="31">
        <f>ATAN(H483/($D$2+$B$2/2))</f>
        <v/>
      </c>
      <c r="K483" s="31">
        <f>$B$2*H483*($D$2^2-H483^2-$B$2^2/4)/(($D$2^2+H483^2-$B$2^2/4)^2+$B$2^2*H483^2)</f>
        <v/>
      </c>
      <c r="L483" s="32">
        <f>1/PI()*(I483-J483-K483)</f>
        <v/>
      </c>
      <c r="M483" s="32">
        <f>IF(H483=0,1,1-(1/(1+($B$2/2/H483)^1.38))^2.6)</f>
        <v/>
      </c>
      <c r="N483" s="33">
        <f>+$D$4*L483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1">
        <f>IF($D$2&lt;$B$2/2, PI()+ATAN(H484/($D$2-$B$2/2)),ATAN(H484/($D$2-$B$2/2)))</f>
        <v/>
      </c>
      <c r="J484" s="31">
        <f>ATAN(H484/($D$2+$B$2/2))</f>
        <v/>
      </c>
      <c r="K484" s="31">
        <f>$B$2*H484*($D$2^2-H484^2-$B$2^2/4)/(($D$2^2+H484^2-$B$2^2/4)^2+$B$2^2*H484^2)</f>
        <v/>
      </c>
      <c r="L484" s="32">
        <f>1/PI()*(I484-J484-K484)</f>
        <v/>
      </c>
      <c r="M484" s="32">
        <f>IF(H484=0,1,1-(1/(1+($B$2/2/H484)^1.38))^2.6)</f>
        <v/>
      </c>
      <c r="N484" s="33">
        <f>+$D$4*L484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1">
        <f>IF($D$2&lt;$B$2/2, PI()+ATAN(H485/($D$2-$B$2/2)),ATAN(H485/($D$2-$B$2/2)))</f>
        <v/>
      </c>
      <c r="J485" s="31">
        <f>ATAN(H485/($D$2+$B$2/2))</f>
        <v/>
      </c>
      <c r="K485" s="31">
        <f>$B$2*H485*($D$2^2-H485^2-$B$2^2/4)/(($D$2^2+H485^2-$B$2^2/4)^2+$B$2^2*H485^2)</f>
        <v/>
      </c>
      <c r="L485" s="32">
        <f>1/PI()*(I485-J485-K485)</f>
        <v/>
      </c>
      <c r="M485" s="32">
        <f>IF(H485=0,1,1-(1/(1+($B$2/2/H485)^1.38))^2.6)</f>
        <v/>
      </c>
      <c r="N485" s="33">
        <f>+$D$4*L485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1">
        <f>IF($D$2&lt;$B$2/2, PI()+ATAN(H486/($D$2-$B$2/2)),ATAN(H486/($D$2-$B$2/2)))</f>
        <v/>
      </c>
      <c r="J486" s="31">
        <f>ATAN(H486/($D$2+$B$2/2))</f>
        <v/>
      </c>
      <c r="K486" s="31">
        <f>$B$2*H486*($D$2^2-H486^2-$B$2^2/4)/(($D$2^2+H486^2-$B$2^2/4)^2+$B$2^2*H486^2)</f>
        <v/>
      </c>
      <c r="L486" s="32">
        <f>1/PI()*(I486-J486-K486)</f>
        <v/>
      </c>
      <c r="M486" s="32">
        <f>IF(H486=0,1,1-(1/(1+($B$2/2/H486)^1.38))^2.6)</f>
        <v/>
      </c>
      <c r="N486" s="33">
        <f>+$D$4*L486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1">
        <f>IF($D$2&lt;$B$2/2, PI()+ATAN(H487/($D$2-$B$2/2)),ATAN(H487/($D$2-$B$2/2)))</f>
        <v/>
      </c>
      <c r="J487" s="31">
        <f>ATAN(H487/($D$2+$B$2/2))</f>
        <v/>
      </c>
      <c r="K487" s="31">
        <f>$B$2*H487*($D$2^2-H487^2-$B$2^2/4)/(($D$2^2+H487^2-$B$2^2/4)^2+$B$2^2*H487^2)</f>
        <v/>
      </c>
      <c r="L487" s="32">
        <f>1/PI()*(I487-J487-K487)</f>
        <v/>
      </c>
      <c r="M487" s="32">
        <f>IF(H487=0,1,1-(1/(1+($B$2/2/H487)^1.38))^2.6)</f>
        <v/>
      </c>
      <c r="N487" s="33">
        <f>+$D$4*L487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1">
        <f>IF($D$2&lt;$B$2/2, PI()+ATAN(H488/($D$2-$B$2/2)),ATAN(H488/($D$2-$B$2/2)))</f>
        <v/>
      </c>
      <c r="J488" s="31">
        <f>ATAN(H488/($D$2+$B$2/2))</f>
        <v/>
      </c>
      <c r="K488" s="31">
        <f>$B$2*H488*($D$2^2-H488^2-$B$2^2/4)/(($D$2^2+H488^2-$B$2^2/4)^2+$B$2^2*H488^2)</f>
        <v/>
      </c>
      <c r="L488" s="32">
        <f>1/PI()*(I488-J488-K488)</f>
        <v/>
      </c>
      <c r="M488" s="32">
        <f>IF(H488=0,1,1-(1/(1+($B$2/2/H488)^1.38))^2.6)</f>
        <v/>
      </c>
      <c r="N488" s="33">
        <f>+$D$4*L488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1">
        <f>IF($D$2&lt;$B$2/2, PI()+ATAN(H489/($D$2-$B$2/2)),ATAN(H489/($D$2-$B$2/2)))</f>
        <v/>
      </c>
      <c r="J489" s="31">
        <f>ATAN(H489/($D$2+$B$2/2))</f>
        <v/>
      </c>
      <c r="K489" s="31">
        <f>$B$2*H489*($D$2^2-H489^2-$B$2^2/4)/(($D$2^2+H489^2-$B$2^2/4)^2+$B$2^2*H489^2)</f>
        <v/>
      </c>
      <c r="L489" s="32">
        <f>1/PI()*(I489-J489-K489)</f>
        <v/>
      </c>
      <c r="M489" s="32">
        <f>IF(H489=0,1,1-(1/(1+($B$2/2/H489)^1.38))^2.6)</f>
        <v/>
      </c>
      <c r="N489" s="33">
        <f>+$D$4*L489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1">
        <f>IF($D$2&lt;$B$2/2, PI()+ATAN(H490/($D$2-$B$2/2)),ATAN(H490/($D$2-$B$2/2)))</f>
        <v/>
      </c>
      <c r="J490" s="31">
        <f>ATAN(H490/($D$2+$B$2/2))</f>
        <v/>
      </c>
      <c r="K490" s="31">
        <f>$B$2*H490*($D$2^2-H490^2-$B$2^2/4)/(($D$2^2+H490^2-$B$2^2/4)^2+$B$2^2*H490^2)</f>
        <v/>
      </c>
      <c r="L490" s="32">
        <f>1/PI()*(I490-J490-K490)</f>
        <v/>
      </c>
      <c r="M490" s="32">
        <f>IF(H490=0,1,1-(1/(1+($B$2/2/H490)^1.38))^2.6)</f>
        <v/>
      </c>
      <c r="N490" s="33">
        <f>+$D$4*L490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1">
        <f>IF($D$2&lt;$B$2/2, PI()+ATAN(H491/($D$2-$B$2/2)),ATAN(H491/($D$2-$B$2/2)))</f>
        <v/>
      </c>
      <c r="J491" s="31">
        <f>ATAN(H491/($D$2+$B$2/2))</f>
        <v/>
      </c>
      <c r="K491" s="31">
        <f>$B$2*H491*($D$2^2-H491^2-$B$2^2/4)/(($D$2^2+H491^2-$B$2^2/4)^2+$B$2^2*H491^2)</f>
        <v/>
      </c>
      <c r="L491" s="32">
        <f>1/PI()*(I491-J491-K491)</f>
        <v/>
      </c>
      <c r="M491" s="32">
        <f>IF(H491=0,1,1-(1/(1+($B$2/2/H491)^1.38))^2.6)</f>
        <v/>
      </c>
      <c r="N491" s="33">
        <f>+$D$4*L491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1">
        <f>IF($D$2&lt;$B$2/2, PI()+ATAN(H492/($D$2-$B$2/2)),ATAN(H492/($D$2-$B$2/2)))</f>
        <v/>
      </c>
      <c r="J492" s="31">
        <f>ATAN(H492/($D$2+$B$2/2))</f>
        <v/>
      </c>
      <c r="K492" s="31">
        <f>$B$2*H492*($D$2^2-H492^2-$B$2^2/4)/(($D$2^2+H492^2-$B$2^2/4)^2+$B$2^2*H492^2)</f>
        <v/>
      </c>
      <c r="L492" s="32">
        <f>1/PI()*(I492-J492-K492)</f>
        <v/>
      </c>
      <c r="M492" s="32">
        <f>IF(H492=0,1,1-(1/(1+($B$2/2/H492)^1.38))^2.6)</f>
        <v/>
      </c>
      <c r="N492" s="33">
        <f>+$D$4*L492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1">
        <f>IF($D$2&lt;$B$2/2, PI()+ATAN(H493/($D$2-$B$2/2)),ATAN(H493/($D$2-$B$2/2)))</f>
        <v/>
      </c>
      <c r="J493" s="31">
        <f>ATAN(H493/($D$2+$B$2/2))</f>
        <v/>
      </c>
      <c r="K493" s="31">
        <f>$B$2*H493*($D$2^2-H493^2-$B$2^2/4)/(($D$2^2+H493^2-$B$2^2/4)^2+$B$2^2*H493^2)</f>
        <v/>
      </c>
      <c r="L493" s="32">
        <f>1/PI()*(I493-J493-K493)</f>
        <v/>
      </c>
      <c r="M493" s="32">
        <f>IF(H493=0,1,1-(1/(1+($B$2/2/H493)^1.38))^2.6)</f>
        <v/>
      </c>
      <c r="N493" s="33">
        <f>+$D$4*L493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1">
        <f>IF($D$2&lt;$B$2/2, PI()+ATAN(H494/($D$2-$B$2/2)),ATAN(H494/($D$2-$B$2/2)))</f>
        <v/>
      </c>
      <c r="J494" s="31">
        <f>ATAN(H494/($D$2+$B$2/2))</f>
        <v/>
      </c>
      <c r="K494" s="31">
        <f>$B$2*H494*($D$2^2-H494^2-$B$2^2/4)/(($D$2^2+H494^2-$B$2^2/4)^2+$B$2^2*H494^2)</f>
        <v/>
      </c>
      <c r="L494" s="32">
        <f>1/PI()*(I494-J494-K494)</f>
        <v/>
      </c>
      <c r="M494" s="32">
        <f>IF(H494=0,1,1-(1/(1+($B$2/2/H494)^1.38))^2.6)</f>
        <v/>
      </c>
      <c r="N494" s="33">
        <f>+$D$4*L494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1">
        <f>IF($D$2&lt;$B$2/2, PI()+ATAN(H495/($D$2-$B$2/2)),ATAN(H495/($D$2-$B$2/2)))</f>
        <v/>
      </c>
      <c r="J495" s="31">
        <f>ATAN(H495/($D$2+$B$2/2))</f>
        <v/>
      </c>
      <c r="K495" s="31">
        <f>$B$2*H495*($D$2^2-H495^2-$B$2^2/4)/(($D$2^2+H495^2-$B$2^2/4)^2+$B$2^2*H495^2)</f>
        <v/>
      </c>
      <c r="L495" s="32">
        <f>1/PI()*(I495-J495-K495)</f>
        <v/>
      </c>
      <c r="M495" s="32">
        <f>IF(H495=0,1,1-(1/(1+($B$2/2/H495)^1.38))^2.6)</f>
        <v/>
      </c>
      <c r="N495" s="33">
        <f>+$D$4*L495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1">
        <f>IF($D$2&lt;$B$2/2, PI()+ATAN(H496/($D$2-$B$2/2)),ATAN(H496/($D$2-$B$2/2)))</f>
        <v/>
      </c>
      <c r="J496" s="31">
        <f>ATAN(H496/($D$2+$B$2/2))</f>
        <v/>
      </c>
      <c r="K496" s="31">
        <f>$B$2*H496*($D$2^2-H496^2-$B$2^2/4)/(($D$2^2+H496^2-$B$2^2/4)^2+$B$2^2*H496^2)</f>
        <v/>
      </c>
      <c r="L496" s="32">
        <f>1/PI()*(I496-J496-K496)</f>
        <v/>
      </c>
      <c r="M496" s="32">
        <f>IF(H496=0,1,1-(1/(1+($B$2/2/H496)^1.38))^2.6)</f>
        <v/>
      </c>
      <c r="N496" s="33">
        <f>+$D$4*L496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1">
        <f>IF($D$2&lt;$B$2/2, PI()+ATAN(H497/($D$2-$B$2/2)),ATAN(H497/($D$2-$B$2/2)))</f>
        <v/>
      </c>
      <c r="J497" s="31">
        <f>ATAN(H497/($D$2+$B$2/2))</f>
        <v/>
      </c>
      <c r="K497" s="31">
        <f>$B$2*H497*($D$2^2-H497^2-$B$2^2/4)/(($D$2^2+H497^2-$B$2^2/4)^2+$B$2^2*H497^2)</f>
        <v/>
      </c>
      <c r="L497" s="32">
        <f>1/PI()*(I497-J497-K497)</f>
        <v/>
      </c>
      <c r="M497" s="32">
        <f>IF(H497=0,1,1-(1/(1+($B$2/2/H497)^1.38))^2.6)</f>
        <v/>
      </c>
      <c r="N497" s="33">
        <f>+$D$4*L497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1">
        <f>IF($D$2&lt;$B$2/2, PI()+ATAN(H498/($D$2-$B$2/2)),ATAN(H498/($D$2-$B$2/2)))</f>
        <v/>
      </c>
      <c r="J498" s="31">
        <f>ATAN(H498/($D$2+$B$2/2))</f>
        <v/>
      </c>
      <c r="K498" s="31">
        <f>$B$2*H498*($D$2^2-H498^2-$B$2^2/4)/(($D$2^2+H498^2-$B$2^2/4)^2+$B$2^2*H498^2)</f>
        <v/>
      </c>
      <c r="L498" s="32">
        <f>1/PI()*(I498-J498-K498)</f>
        <v/>
      </c>
      <c r="M498" s="32">
        <f>IF(H498=0,1,1-(1/(1+($B$2/2/H498)^1.38))^2.6)</f>
        <v/>
      </c>
      <c r="N498" s="33">
        <f>+$D$4*L498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1">
        <f>IF($D$2&lt;$B$2/2, PI()+ATAN(H499/($D$2-$B$2/2)),ATAN(H499/($D$2-$B$2/2)))</f>
        <v/>
      </c>
      <c r="J499" s="31">
        <f>ATAN(H499/($D$2+$B$2/2))</f>
        <v/>
      </c>
      <c r="K499" s="31">
        <f>$B$2*H499*($D$2^2-H499^2-$B$2^2/4)/(($D$2^2+H499^2-$B$2^2/4)^2+$B$2^2*H499^2)</f>
        <v/>
      </c>
      <c r="L499" s="32">
        <f>1/PI()*(I499-J499-K499)</f>
        <v/>
      </c>
      <c r="M499" s="32">
        <f>IF(H499=0,1,1-(1/(1+($B$2/2/H499)^1.38))^2.6)</f>
        <v/>
      </c>
      <c r="N499" s="33">
        <f>+$D$4*L499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1">
        <f>IF($D$2&lt;$B$2/2, PI()+ATAN(H500/($D$2-$B$2/2)),ATAN(H500/($D$2-$B$2/2)))</f>
        <v/>
      </c>
      <c r="J500" s="31">
        <f>ATAN(H500/($D$2+$B$2/2))</f>
        <v/>
      </c>
      <c r="K500" s="31">
        <f>$B$2*H500*($D$2^2-H500^2-$B$2^2/4)/(($D$2^2+H500^2-$B$2^2/4)^2+$B$2^2*H500^2)</f>
        <v/>
      </c>
      <c r="L500" s="32">
        <f>1/PI()*(I500-J500-K500)</f>
        <v/>
      </c>
      <c r="M500" s="32">
        <f>IF(H500=0,1,1-(1/(1+($B$2/2/H500)^1.38))^2.6)</f>
        <v/>
      </c>
      <c r="N500" s="33">
        <f>+$D$4*L500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1">
        <f>IF($D$2&lt;$B$2/2, PI()+ATAN(H501/($D$2-$B$2/2)),ATAN(H501/($D$2-$B$2/2)))</f>
        <v/>
      </c>
      <c r="J501" s="31">
        <f>ATAN(H501/($D$2+$B$2/2))</f>
        <v/>
      </c>
      <c r="K501" s="31">
        <f>$B$2*H501*($D$2^2-H501^2-$B$2^2/4)/(($D$2^2+H501^2-$B$2^2/4)^2+$B$2^2*H501^2)</f>
        <v/>
      </c>
      <c r="L501" s="32">
        <f>1/PI()*(I501-J501-K501)</f>
        <v/>
      </c>
      <c r="M501" s="32">
        <f>IF(H501=0,1,1-(1/(1+($B$2/2/H501)^1.38))^2.6)</f>
        <v/>
      </c>
      <c r="N501" s="33">
        <f>+$D$4*L501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1">
        <f>IF($D$2&lt;$B$2/2, PI()+ATAN(H502/($D$2-$B$2/2)),ATAN(H502/($D$2-$B$2/2)))</f>
        <v/>
      </c>
      <c r="J502" s="31">
        <f>ATAN(H502/($D$2+$B$2/2))</f>
        <v/>
      </c>
      <c r="K502" s="31">
        <f>$B$2*H502*($D$2^2-H502^2-$B$2^2/4)/(($D$2^2+H502^2-$B$2^2/4)^2+$B$2^2*H502^2)</f>
        <v/>
      </c>
      <c r="L502" s="32">
        <f>1/PI()*(I502-J502-K502)</f>
        <v/>
      </c>
      <c r="M502" s="32">
        <f>IF(H502=0,1,1-(1/(1+($B$2/2/H502)^1.38))^2.6)</f>
        <v/>
      </c>
      <c r="N502" s="33">
        <f>+$D$4*L502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1">
        <f>IF($D$2&lt;$B$2/2, PI()+ATAN(H503/($D$2-$B$2/2)),ATAN(H503/($D$2-$B$2/2)))</f>
        <v/>
      </c>
      <c r="J503" s="31">
        <f>ATAN(H503/($D$2+$B$2/2))</f>
        <v/>
      </c>
      <c r="K503" s="31">
        <f>$B$2*H503*($D$2^2-H503^2-$B$2^2/4)/(($D$2^2+H503^2-$B$2^2/4)^2+$B$2^2*H503^2)</f>
        <v/>
      </c>
      <c r="L503" s="32">
        <f>1/PI()*(I503-J503-K503)</f>
        <v/>
      </c>
      <c r="M503" s="32">
        <f>IF(H503=0,1,1-(1/(1+($B$2/2/H503)^1.38))^2.6)</f>
        <v/>
      </c>
      <c r="N503" s="33">
        <f>+$D$4*L503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1">
        <f>IF($D$2&lt;$B$2/2, PI()+ATAN(H504/($D$2-$B$2/2)),ATAN(H504/($D$2-$B$2/2)))</f>
        <v/>
      </c>
      <c r="J504" s="31">
        <f>ATAN(H504/($D$2+$B$2/2))</f>
        <v/>
      </c>
      <c r="K504" s="31">
        <f>$B$2*H504*($D$2^2-H504^2-$B$2^2/4)/(($D$2^2+H504^2-$B$2^2/4)^2+$B$2^2*H504^2)</f>
        <v/>
      </c>
      <c r="L504" s="32">
        <f>1/PI()*(I504-J504-K504)</f>
        <v/>
      </c>
      <c r="M504" s="32">
        <f>IF(H504=0,1,1-(1/(1+($B$2/2/H504)^1.38))^2.6)</f>
        <v/>
      </c>
      <c r="N504" s="33">
        <f>+$D$4*L504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1">
        <f>IF($D$2&lt;$B$2/2, PI()+ATAN(H505/($D$2-$B$2/2)),ATAN(H505/($D$2-$B$2/2)))</f>
        <v/>
      </c>
      <c r="J505" s="31">
        <f>ATAN(H505/($D$2+$B$2/2))</f>
        <v/>
      </c>
      <c r="K505" s="31">
        <f>$B$2*H505*($D$2^2-H505^2-$B$2^2/4)/(($D$2^2+H505^2-$B$2^2/4)^2+$B$2^2*H505^2)</f>
        <v/>
      </c>
      <c r="L505" s="32">
        <f>1/PI()*(I505-J505-K505)</f>
        <v/>
      </c>
      <c r="M505" s="32">
        <f>IF(H505=0,1,1-(1/(1+($B$2/2/H505)^1.38))^2.6)</f>
        <v/>
      </c>
      <c r="N505" s="33">
        <f>+$D$4*L505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1">
        <f>IF($D$2&lt;$B$2/2, PI()+ATAN(H506/($D$2-$B$2/2)),ATAN(H506/($D$2-$B$2/2)))</f>
        <v/>
      </c>
      <c r="J506" s="31">
        <f>ATAN(H506/($D$2+$B$2/2))</f>
        <v/>
      </c>
      <c r="K506" s="31">
        <f>$B$2*H506*($D$2^2-H506^2-$B$2^2/4)/(($D$2^2+H506^2-$B$2^2/4)^2+$B$2^2*H506^2)</f>
        <v/>
      </c>
      <c r="L506" s="32">
        <f>1/PI()*(I506-J506-K506)</f>
        <v/>
      </c>
      <c r="M506" s="32">
        <f>IF(H506=0,1,1-(1/(1+($B$2/2/H506)^1.38))^2.6)</f>
        <v/>
      </c>
      <c r="N506" s="33">
        <f>+$D$4*L506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1">
        <f>IF($D$2&lt;$B$2/2, PI()+ATAN(H507/($D$2-$B$2/2)),ATAN(H507/($D$2-$B$2/2)))</f>
        <v/>
      </c>
      <c r="J507" s="31">
        <f>ATAN(H507/($D$2+$B$2/2))</f>
        <v/>
      </c>
      <c r="K507" s="31">
        <f>$B$2*H507*($D$2^2-H507^2-$B$2^2/4)/(($D$2^2+H507^2-$B$2^2/4)^2+$B$2^2*H507^2)</f>
        <v/>
      </c>
      <c r="L507" s="32">
        <f>1/PI()*(I507-J507-K507)</f>
        <v/>
      </c>
      <c r="M507" s="32">
        <f>IF(H507=0,1,1-(1/(1+($B$2/2/H507)^1.38))^2.6)</f>
        <v/>
      </c>
      <c r="N507" s="33">
        <f>+$D$4*L507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1">
        <f>IF($D$2&lt;$B$2/2, PI()+ATAN(H508/($D$2-$B$2/2)),ATAN(H508/($D$2-$B$2/2)))</f>
        <v/>
      </c>
      <c r="J508" s="31">
        <f>ATAN(H508/($D$2+$B$2/2))</f>
        <v/>
      </c>
      <c r="K508" s="31">
        <f>$B$2*H508*($D$2^2-H508^2-$B$2^2/4)/(($D$2^2+H508^2-$B$2^2/4)^2+$B$2^2*H508^2)</f>
        <v/>
      </c>
      <c r="L508" s="32">
        <f>1/PI()*(I508-J508-K508)</f>
        <v/>
      </c>
      <c r="M508" s="32">
        <f>IF(H508=0,1,1-(1/(1+($B$2/2/H508)^1.38))^2.6)</f>
        <v/>
      </c>
      <c r="N508" s="33">
        <f>+$D$4*L508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1">
        <f>IF($D$2&lt;$B$2/2, PI()+ATAN(H509/($D$2-$B$2/2)),ATAN(H509/($D$2-$B$2/2)))</f>
        <v/>
      </c>
      <c r="J509" s="31">
        <f>ATAN(H509/($D$2+$B$2/2))</f>
        <v/>
      </c>
      <c r="K509" s="31">
        <f>$B$2*H509*($D$2^2-H509^2-$B$2^2/4)/(($D$2^2+H509^2-$B$2^2/4)^2+$B$2^2*H509^2)</f>
        <v/>
      </c>
      <c r="L509" s="32">
        <f>1/PI()*(I509-J509-K509)</f>
        <v/>
      </c>
      <c r="M509" s="32">
        <f>IF(H509=0,1,1-(1/(1+($B$2/2/H509)^1.38))^2.6)</f>
        <v/>
      </c>
      <c r="N509" s="33">
        <f>+$D$4*L509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1">
        <f>IF($D$2&lt;$B$2/2, PI()+ATAN(H510/($D$2-$B$2/2)),ATAN(H510/($D$2-$B$2/2)))</f>
        <v/>
      </c>
      <c r="J510" s="31">
        <f>ATAN(H510/($D$2+$B$2/2))</f>
        <v/>
      </c>
      <c r="K510" s="31">
        <f>$B$2*H510*($D$2^2-H510^2-$B$2^2/4)/(($D$2^2+H510^2-$B$2^2/4)^2+$B$2^2*H510^2)</f>
        <v/>
      </c>
      <c r="L510" s="32">
        <f>1/PI()*(I510-J510-K510)</f>
        <v/>
      </c>
      <c r="M510" s="32">
        <f>IF(H510=0,1,1-(1/(1+($B$2/2/H510)^1.38))^2.6)</f>
        <v/>
      </c>
      <c r="N510" s="33">
        <f>+$D$4*L510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1">
        <f>IF($D$2&lt;$B$2/2, PI()+ATAN(H511/($D$2-$B$2/2)),ATAN(H511/($D$2-$B$2/2)))</f>
        <v/>
      </c>
      <c r="J511" s="31">
        <f>ATAN(H511/($D$2+$B$2/2))</f>
        <v/>
      </c>
      <c r="K511" s="31">
        <f>$B$2*H511*($D$2^2-H511^2-$B$2^2/4)/(($D$2^2+H511^2-$B$2^2/4)^2+$B$2^2*H511^2)</f>
        <v/>
      </c>
      <c r="L511" s="32">
        <f>1/PI()*(I511-J511-K511)</f>
        <v/>
      </c>
      <c r="M511" s="32">
        <f>IF(H511=0,1,1-(1/(1+($B$2/2/H511)^1.38))^2.6)</f>
        <v/>
      </c>
      <c r="N511" s="33">
        <f>+$D$4*L511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1">
        <f>IF($D$2&lt;$B$2/2, PI()+ATAN(H512/($D$2-$B$2/2)),ATAN(H512/($D$2-$B$2/2)))</f>
        <v/>
      </c>
      <c r="J512" s="31">
        <f>ATAN(H512/($D$2+$B$2/2))</f>
        <v/>
      </c>
      <c r="K512" s="31">
        <f>$B$2*H512*($D$2^2-H512^2-$B$2^2/4)/(($D$2^2+H512^2-$B$2^2/4)^2+$B$2^2*H512^2)</f>
        <v/>
      </c>
      <c r="L512" s="32">
        <f>1/PI()*(I512-J512-K512)</f>
        <v/>
      </c>
      <c r="M512" s="32">
        <f>IF(H512=0,1,1-(1/(1+($B$2/2/H512)^1.38))^2.6)</f>
        <v/>
      </c>
      <c r="N512" s="33">
        <f>+$D$4*L512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1">
        <f>IF($D$2&lt;$B$2/2, PI()+ATAN(H513/($D$2-$B$2/2)),ATAN(H513/($D$2-$B$2/2)))</f>
        <v/>
      </c>
      <c r="J513" s="31">
        <f>ATAN(H513/($D$2+$B$2/2))</f>
        <v/>
      </c>
      <c r="K513" s="31">
        <f>$B$2*H513*($D$2^2-H513^2-$B$2^2/4)/(($D$2^2+H513^2-$B$2^2/4)^2+$B$2^2*H513^2)</f>
        <v/>
      </c>
      <c r="L513" s="32">
        <f>1/PI()*(I513-J513-K513)</f>
        <v/>
      </c>
      <c r="M513" s="32">
        <f>IF(H513=0,1,1-(1/(1+($B$2/2/H513)^1.38))^2.6)</f>
        <v/>
      </c>
      <c r="N513" s="33">
        <f>+$D$4*L513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1">
        <f>IF($D$2&lt;$B$2/2, PI()+ATAN(H514/($D$2-$B$2/2)),ATAN(H514/($D$2-$B$2/2)))</f>
        <v/>
      </c>
      <c r="J514" s="31">
        <f>ATAN(H514/($D$2+$B$2/2))</f>
        <v/>
      </c>
      <c r="K514" s="31">
        <f>$B$2*H514*($D$2^2-H514^2-$B$2^2/4)/(($D$2^2+H514^2-$B$2^2/4)^2+$B$2^2*H514^2)</f>
        <v/>
      </c>
      <c r="L514" s="32">
        <f>1/PI()*(I514-J514-K514)</f>
        <v/>
      </c>
      <c r="M514" s="32">
        <f>IF(H514=0,1,1-(1/(1+($B$2/2/H514)^1.38))^2.6)</f>
        <v/>
      </c>
      <c r="N514" s="33">
        <f>+$D$4*L514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1">
        <f>IF($D$2&lt;$B$2/2, PI()+ATAN(H515/($D$2-$B$2/2)),ATAN(H515/($D$2-$B$2/2)))</f>
        <v/>
      </c>
      <c r="J515" s="31">
        <f>ATAN(H515/($D$2+$B$2/2))</f>
        <v/>
      </c>
      <c r="K515" s="31">
        <f>$B$2*H515*($D$2^2-H515^2-$B$2^2/4)/(($D$2^2+H515^2-$B$2^2/4)^2+$B$2^2*H515^2)</f>
        <v/>
      </c>
      <c r="L515" s="32">
        <f>1/PI()*(I515-J515-K515)</f>
        <v/>
      </c>
      <c r="M515" s="32">
        <f>IF(H515=0,1,1-(1/(1+($B$2/2/H515)^1.38))^2.6)</f>
        <v/>
      </c>
      <c r="N515" s="33">
        <f>+$D$4*L515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1">
        <f>IF($D$2&lt;$B$2/2, PI()+ATAN(H516/($D$2-$B$2/2)),ATAN(H516/($D$2-$B$2/2)))</f>
        <v/>
      </c>
      <c r="J516" s="31">
        <f>ATAN(H516/($D$2+$B$2/2))</f>
        <v/>
      </c>
      <c r="K516" s="31">
        <f>$B$2*H516*($D$2^2-H516^2-$B$2^2/4)/(($D$2^2+H516^2-$B$2^2/4)^2+$B$2^2*H516^2)</f>
        <v/>
      </c>
      <c r="L516" s="32">
        <f>1/PI()*(I516-J516-K516)</f>
        <v/>
      </c>
      <c r="M516" s="32">
        <f>IF(H516=0,1,1-(1/(1+($B$2/2/H516)^1.38))^2.6)</f>
        <v/>
      </c>
      <c r="N516" s="33">
        <f>+$D$4*L516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1">
        <f>IF($D$2&lt;$B$2/2, PI()+ATAN(H517/($D$2-$B$2/2)),ATAN(H517/($D$2-$B$2/2)))</f>
        <v/>
      </c>
      <c r="J517" s="31">
        <f>ATAN(H517/($D$2+$B$2/2))</f>
        <v/>
      </c>
      <c r="K517" s="31">
        <f>$B$2*H517*($D$2^2-H517^2-$B$2^2/4)/(($D$2^2+H517^2-$B$2^2/4)^2+$B$2^2*H517^2)</f>
        <v/>
      </c>
      <c r="L517" s="32">
        <f>1/PI()*(I517-J517-K517)</f>
        <v/>
      </c>
      <c r="M517" s="32">
        <f>IF(H517=0,1,1-(1/(1+($B$2/2/H517)^1.38))^2.6)</f>
        <v/>
      </c>
      <c r="N517" s="33">
        <f>+$D$4*L517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1">
        <f>IF($D$2&lt;$B$2/2, PI()+ATAN(H518/($D$2-$B$2/2)),ATAN(H518/($D$2-$B$2/2)))</f>
        <v/>
      </c>
      <c r="J518" s="31">
        <f>ATAN(H518/($D$2+$B$2/2))</f>
        <v/>
      </c>
      <c r="K518" s="31">
        <f>$B$2*H518*($D$2^2-H518^2-$B$2^2/4)/(($D$2^2+H518^2-$B$2^2/4)^2+$B$2^2*H518^2)</f>
        <v/>
      </c>
      <c r="L518" s="32">
        <f>1/PI()*(I518-J518-K518)</f>
        <v/>
      </c>
      <c r="M518" s="32">
        <f>IF(H518=0,1,1-(1/(1+($B$2/2/H518)^1.38))^2.6)</f>
        <v/>
      </c>
      <c r="N518" s="33">
        <f>+$D$4*L518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1">
        <f>IF($D$2&lt;$B$2/2, PI()+ATAN(H519/($D$2-$B$2/2)),ATAN(H519/($D$2-$B$2/2)))</f>
        <v/>
      </c>
      <c r="J519" s="31">
        <f>ATAN(H519/($D$2+$B$2/2))</f>
        <v/>
      </c>
      <c r="K519" s="31">
        <f>$B$2*H519*($D$2^2-H519^2-$B$2^2/4)/(($D$2^2+H519^2-$B$2^2/4)^2+$B$2^2*H519^2)</f>
        <v/>
      </c>
      <c r="L519" s="32">
        <f>1/PI()*(I519-J519-K519)</f>
        <v/>
      </c>
      <c r="M519" s="32">
        <f>IF(H519=0,1,1-(1/(1+($B$2/2/H519)^1.38))^2.6)</f>
        <v/>
      </c>
      <c r="N519" s="33">
        <f>+$D$4*L519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1">
        <f>IF($D$2&lt;$B$2/2, PI()+ATAN(H520/($D$2-$B$2/2)),ATAN(H520/($D$2-$B$2/2)))</f>
        <v/>
      </c>
      <c r="J520" s="31">
        <f>ATAN(H520/($D$2+$B$2/2))</f>
        <v/>
      </c>
      <c r="K520" s="31">
        <f>$B$2*H520*($D$2^2-H520^2-$B$2^2/4)/(($D$2^2+H520^2-$B$2^2/4)^2+$B$2^2*H520^2)</f>
        <v/>
      </c>
      <c r="L520" s="32">
        <f>1/PI()*(I520-J520-K520)</f>
        <v/>
      </c>
      <c r="M520" s="32">
        <f>IF(H520=0,1,1-(1/(1+($B$2/2/H520)^1.38))^2.6)</f>
        <v/>
      </c>
      <c r="N520" s="33">
        <f>+$D$4*L520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1">
        <f>IF($D$2&lt;$B$2/2, PI()+ATAN(H521/($D$2-$B$2/2)),ATAN(H521/($D$2-$B$2/2)))</f>
        <v/>
      </c>
      <c r="J521" s="31">
        <f>ATAN(H521/($D$2+$B$2/2))</f>
        <v/>
      </c>
      <c r="K521" s="31">
        <f>$B$2*H521*($D$2^2-H521^2-$B$2^2/4)/(($D$2^2+H521^2-$B$2^2/4)^2+$B$2^2*H521^2)</f>
        <v/>
      </c>
      <c r="L521" s="32">
        <f>1/PI()*(I521-J521-K521)</f>
        <v/>
      </c>
      <c r="M521" s="32">
        <f>IF(H521=0,1,1-(1/(1+($B$2/2/H521)^1.38))^2.6)</f>
        <v/>
      </c>
      <c r="N521" s="33">
        <f>+$D$4*L521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1">
        <f>IF($D$2&lt;$B$2/2, PI()+ATAN(H522/($D$2-$B$2/2)),ATAN(H522/($D$2-$B$2/2)))</f>
        <v/>
      </c>
      <c r="J522" s="31">
        <f>ATAN(H522/($D$2+$B$2/2))</f>
        <v/>
      </c>
      <c r="K522" s="31">
        <f>$B$2*H522*($D$2^2-H522^2-$B$2^2/4)/(($D$2^2+H522^2-$B$2^2/4)^2+$B$2^2*H522^2)</f>
        <v/>
      </c>
      <c r="L522" s="32">
        <f>1/PI()*(I522-J522-K522)</f>
        <v/>
      </c>
      <c r="M522" s="32">
        <f>IF(H522=0,1,1-(1/(1+($B$2/2/H522)^1.38))^2.6)</f>
        <v/>
      </c>
      <c r="N522" s="33">
        <f>+$D$4*L522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1">
        <f>IF($D$2&lt;$B$2/2, PI()+ATAN(H523/($D$2-$B$2/2)),ATAN(H523/($D$2-$B$2/2)))</f>
        <v/>
      </c>
      <c r="J523" s="31">
        <f>ATAN(H523/($D$2+$B$2/2))</f>
        <v/>
      </c>
      <c r="K523" s="31">
        <f>$B$2*H523*($D$2^2-H523^2-$B$2^2/4)/(($D$2^2+H523^2-$B$2^2/4)^2+$B$2^2*H523^2)</f>
        <v/>
      </c>
      <c r="L523" s="32">
        <f>1/PI()*(I523-J523-K523)</f>
        <v/>
      </c>
      <c r="M523" s="32">
        <f>IF(H523=0,1,1-(1/(1+($B$2/2/H523)^1.38))^2.6)</f>
        <v/>
      </c>
      <c r="N523" s="33">
        <f>+$D$4*L523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1">
        <f>IF($D$2&lt;$B$2/2, PI()+ATAN(H524/($D$2-$B$2/2)),ATAN(H524/($D$2-$B$2/2)))</f>
        <v/>
      </c>
      <c r="J524" s="31">
        <f>ATAN(H524/($D$2+$B$2/2))</f>
        <v/>
      </c>
      <c r="K524" s="31">
        <f>$B$2*H524*($D$2^2-H524^2-$B$2^2/4)/(($D$2^2+H524^2-$B$2^2/4)^2+$B$2^2*H524^2)</f>
        <v/>
      </c>
      <c r="L524" s="32">
        <f>1/PI()*(I524-J524-K524)</f>
        <v/>
      </c>
      <c r="M524" s="32">
        <f>IF(H524=0,1,1-(1/(1+($B$2/2/H524)^1.38))^2.6)</f>
        <v/>
      </c>
      <c r="N524" s="33">
        <f>+$D$4*L524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1">
        <f>IF($D$2&lt;$B$2/2, PI()+ATAN(H525/($D$2-$B$2/2)),ATAN(H525/($D$2-$B$2/2)))</f>
        <v/>
      </c>
      <c r="J525" s="31">
        <f>ATAN(H525/($D$2+$B$2/2))</f>
        <v/>
      </c>
      <c r="K525" s="31">
        <f>$B$2*H525*($D$2^2-H525^2-$B$2^2/4)/(($D$2^2+H525^2-$B$2^2/4)^2+$B$2^2*H525^2)</f>
        <v/>
      </c>
      <c r="L525" s="32">
        <f>1/PI()*(I525-J525-K525)</f>
        <v/>
      </c>
      <c r="M525" s="32">
        <f>IF(H525=0,1,1-(1/(1+($B$2/2/H525)^1.38))^2.6)</f>
        <v/>
      </c>
      <c r="N525" s="33">
        <f>+$D$4*L525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1">
        <f>IF($D$2&lt;$B$2/2, PI()+ATAN(H526/($D$2-$B$2/2)),ATAN(H526/($D$2-$B$2/2)))</f>
        <v/>
      </c>
      <c r="J526" s="31">
        <f>ATAN(H526/($D$2+$B$2/2))</f>
        <v/>
      </c>
      <c r="K526" s="31">
        <f>$B$2*H526*($D$2^2-H526^2-$B$2^2/4)/(($D$2^2+H526^2-$B$2^2/4)^2+$B$2^2*H526^2)</f>
        <v/>
      </c>
      <c r="L526" s="32">
        <f>1/PI()*(I526-J526-K526)</f>
        <v/>
      </c>
      <c r="M526" s="32">
        <f>IF(H526=0,1,1-(1/(1+($B$2/2/H526)^1.38))^2.6)</f>
        <v/>
      </c>
      <c r="N526" s="33">
        <f>+$D$4*L526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1">
        <f>IF($D$2&lt;$B$2/2, PI()+ATAN(H527/($D$2-$B$2/2)),ATAN(H527/($D$2-$B$2/2)))</f>
        <v/>
      </c>
      <c r="J527" s="31">
        <f>ATAN(H527/($D$2+$B$2/2))</f>
        <v/>
      </c>
      <c r="K527" s="31">
        <f>$B$2*H527*($D$2^2-H527^2-$B$2^2/4)/(($D$2^2+H527^2-$B$2^2/4)^2+$B$2^2*H527^2)</f>
        <v/>
      </c>
      <c r="L527" s="32">
        <f>1/PI()*(I527-J527-K527)</f>
        <v/>
      </c>
      <c r="M527" s="32">
        <f>IF(H527=0,1,1-(1/(1+($B$2/2/H527)^1.38))^2.6)</f>
        <v/>
      </c>
      <c r="N527" s="33">
        <f>+$D$4*L527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1">
        <f>IF($D$2&lt;$B$2/2, PI()+ATAN(H528/($D$2-$B$2/2)),ATAN(H528/($D$2-$B$2/2)))</f>
        <v/>
      </c>
      <c r="J528" s="31">
        <f>ATAN(H528/($D$2+$B$2/2))</f>
        <v/>
      </c>
      <c r="K528" s="31">
        <f>$B$2*H528*($D$2^2-H528^2-$B$2^2/4)/(($D$2^2+H528^2-$B$2^2/4)^2+$B$2^2*H528^2)</f>
        <v/>
      </c>
      <c r="L528" s="32">
        <f>1/PI()*(I528-J528-K528)</f>
        <v/>
      </c>
      <c r="M528" s="32">
        <f>IF(H528=0,1,1-(1/(1+($B$2/2/H528)^1.38))^2.6)</f>
        <v/>
      </c>
      <c r="N528" s="33">
        <f>+$D$4*L528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1">
        <f>IF($D$2&lt;$B$2/2, PI()+ATAN(H529/($D$2-$B$2/2)),ATAN(H529/($D$2-$B$2/2)))</f>
        <v/>
      </c>
      <c r="J529" s="31">
        <f>ATAN(H529/($D$2+$B$2/2))</f>
        <v/>
      </c>
      <c r="K529" s="31">
        <f>$B$2*H529*($D$2^2-H529^2-$B$2^2/4)/(($D$2^2+H529^2-$B$2^2/4)^2+$B$2^2*H529^2)</f>
        <v/>
      </c>
      <c r="L529" s="32">
        <f>1/PI()*(I529-J529-K529)</f>
        <v/>
      </c>
      <c r="M529" s="32">
        <f>IF(H529=0,1,1-(1/(1+($B$2/2/H529)^1.38))^2.6)</f>
        <v/>
      </c>
      <c r="N529" s="33">
        <f>+$D$4*L529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1">
        <f>IF($D$2&lt;$B$2/2, PI()+ATAN(H530/($D$2-$B$2/2)),ATAN(H530/($D$2-$B$2/2)))</f>
        <v/>
      </c>
      <c r="J530" s="31">
        <f>ATAN(H530/($D$2+$B$2/2))</f>
        <v/>
      </c>
      <c r="K530" s="31">
        <f>$B$2*H530*($D$2^2-H530^2-$B$2^2/4)/(($D$2^2+H530^2-$B$2^2/4)^2+$B$2^2*H530^2)</f>
        <v/>
      </c>
      <c r="L530" s="32">
        <f>1/PI()*(I530-J530-K530)</f>
        <v/>
      </c>
      <c r="M530" s="32">
        <f>IF(H530=0,1,1-(1/(1+($B$2/2/H530)^1.38))^2.6)</f>
        <v/>
      </c>
      <c r="N530" s="33">
        <f>+$D$4*L530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1">
        <f>IF($D$2&lt;$B$2/2, PI()+ATAN(H531/($D$2-$B$2/2)),ATAN(H531/($D$2-$B$2/2)))</f>
        <v/>
      </c>
      <c r="J531" s="31">
        <f>ATAN(H531/($D$2+$B$2/2))</f>
        <v/>
      </c>
      <c r="K531" s="31">
        <f>$B$2*H531*($D$2^2-H531^2-$B$2^2/4)/(($D$2^2+H531^2-$B$2^2/4)^2+$B$2^2*H531^2)</f>
        <v/>
      </c>
      <c r="L531" s="32">
        <f>1/PI()*(I531-J531-K531)</f>
        <v/>
      </c>
      <c r="M531" s="32">
        <f>IF(H531=0,1,1-(1/(1+($B$2/2/H531)^1.38))^2.6)</f>
        <v/>
      </c>
      <c r="N531" s="33">
        <f>+$D$4*L531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1">
        <f>IF($D$2&lt;$B$2/2, PI()+ATAN(H532/($D$2-$B$2/2)),ATAN(H532/($D$2-$B$2/2)))</f>
        <v/>
      </c>
      <c r="J532" s="31">
        <f>ATAN(H532/($D$2+$B$2/2))</f>
        <v/>
      </c>
      <c r="K532" s="31">
        <f>$B$2*H532*($D$2^2-H532^2-$B$2^2/4)/(($D$2^2+H532^2-$B$2^2/4)^2+$B$2^2*H532^2)</f>
        <v/>
      </c>
      <c r="L532" s="32">
        <f>1/PI()*(I532-J532-K532)</f>
        <v/>
      </c>
      <c r="M532" s="32">
        <f>IF(H532=0,1,1-(1/(1+($B$2/2/H532)^1.38))^2.6)</f>
        <v/>
      </c>
      <c r="N532" s="33">
        <f>+$D$4*L532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1">
        <f>IF($D$2&lt;$B$2/2, PI()+ATAN(H533/($D$2-$B$2/2)),ATAN(H533/($D$2-$B$2/2)))</f>
        <v/>
      </c>
      <c r="J533" s="31">
        <f>ATAN(H533/($D$2+$B$2/2))</f>
        <v/>
      </c>
      <c r="K533" s="31">
        <f>$B$2*H533*($D$2^2-H533^2-$B$2^2/4)/(($D$2^2+H533^2-$B$2^2/4)^2+$B$2^2*H533^2)</f>
        <v/>
      </c>
      <c r="L533" s="32">
        <f>1/PI()*(I533-J533-K533)</f>
        <v/>
      </c>
      <c r="M533" s="32">
        <f>IF(H533=0,1,1-(1/(1+($B$2/2/H533)^1.38))^2.6)</f>
        <v/>
      </c>
      <c r="N533" s="33">
        <f>+$D$4*L533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1">
        <f>IF($D$2&lt;$B$2/2, PI()+ATAN(H534/($D$2-$B$2/2)),ATAN(H534/($D$2-$B$2/2)))</f>
        <v/>
      </c>
      <c r="J534" s="31">
        <f>ATAN(H534/($D$2+$B$2/2))</f>
        <v/>
      </c>
      <c r="K534" s="31">
        <f>$B$2*H534*($D$2^2-H534^2-$B$2^2/4)/(($D$2^2+H534^2-$B$2^2/4)^2+$B$2^2*H534^2)</f>
        <v/>
      </c>
      <c r="L534" s="32">
        <f>1/PI()*(I534-J534-K534)</f>
        <v/>
      </c>
      <c r="M534" s="32">
        <f>IF(H534=0,1,1-(1/(1+($B$2/2/H534)^1.38))^2.6)</f>
        <v/>
      </c>
      <c r="N534" s="33">
        <f>+$D$4*L534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1">
        <f>IF($D$2&lt;$B$2/2, PI()+ATAN(H535/($D$2-$B$2/2)),ATAN(H535/($D$2-$B$2/2)))</f>
        <v/>
      </c>
      <c r="J535" s="31">
        <f>ATAN(H535/($D$2+$B$2/2))</f>
        <v/>
      </c>
      <c r="K535" s="31">
        <f>$B$2*H535*($D$2^2-H535^2-$B$2^2/4)/(($D$2^2+H535^2-$B$2^2/4)^2+$B$2^2*H535^2)</f>
        <v/>
      </c>
      <c r="L535" s="32">
        <f>1/PI()*(I535-J535-K535)</f>
        <v/>
      </c>
      <c r="M535" s="32">
        <f>IF(H535=0,1,1-(1/(1+($B$2/2/H535)^1.38))^2.6)</f>
        <v/>
      </c>
      <c r="N535" s="33">
        <f>+$D$4*L535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1">
        <f>IF($D$2&lt;$B$2/2, PI()+ATAN(H536/($D$2-$B$2/2)),ATAN(H536/($D$2-$B$2/2)))</f>
        <v/>
      </c>
      <c r="J536" s="31">
        <f>ATAN(H536/($D$2+$B$2/2))</f>
        <v/>
      </c>
      <c r="K536" s="31">
        <f>$B$2*H536*($D$2^2-H536^2-$B$2^2/4)/(($D$2^2+H536^2-$B$2^2/4)^2+$B$2^2*H536^2)</f>
        <v/>
      </c>
      <c r="L536" s="32">
        <f>1/PI()*(I536-J536-K536)</f>
        <v/>
      </c>
      <c r="M536" s="32">
        <f>IF(H536=0,1,1-(1/(1+($B$2/2/H536)^1.38))^2.6)</f>
        <v/>
      </c>
      <c r="N536" s="33">
        <f>+$D$4*L536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1">
        <f>IF($D$2&lt;$B$2/2, PI()+ATAN(H537/($D$2-$B$2/2)),ATAN(H537/($D$2-$B$2/2)))</f>
        <v/>
      </c>
      <c r="J537" s="31">
        <f>ATAN(H537/($D$2+$B$2/2))</f>
        <v/>
      </c>
      <c r="K537" s="31">
        <f>$B$2*H537*($D$2^2-H537^2-$B$2^2/4)/(($D$2^2+H537^2-$B$2^2/4)^2+$B$2^2*H537^2)</f>
        <v/>
      </c>
      <c r="L537" s="32">
        <f>1/PI()*(I537-J537-K537)</f>
        <v/>
      </c>
      <c r="M537" s="32">
        <f>IF(H537=0,1,1-(1/(1+($B$2/2/H537)^1.38))^2.6)</f>
        <v/>
      </c>
      <c r="N537" s="33">
        <f>+$D$4*L537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1">
        <f>IF($D$2&lt;$B$2/2, PI()+ATAN(H538/($D$2-$B$2/2)),ATAN(H538/($D$2-$B$2/2)))</f>
        <v/>
      </c>
      <c r="J538" s="31">
        <f>ATAN(H538/($D$2+$B$2/2))</f>
        <v/>
      </c>
      <c r="K538" s="31">
        <f>$B$2*H538*($D$2^2-H538^2-$B$2^2/4)/(($D$2^2+H538^2-$B$2^2/4)^2+$B$2^2*H538^2)</f>
        <v/>
      </c>
      <c r="L538" s="32">
        <f>1/PI()*(I538-J538-K538)</f>
        <v/>
      </c>
      <c r="M538" s="32">
        <f>IF(H538=0,1,1-(1/(1+($B$2/2/H538)^1.38))^2.6)</f>
        <v/>
      </c>
      <c r="N538" s="33">
        <f>+$D$4*L538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1">
        <f>IF($D$2&lt;$B$2/2, PI()+ATAN(H539/($D$2-$B$2/2)),ATAN(H539/($D$2-$B$2/2)))</f>
        <v/>
      </c>
      <c r="J539" s="31">
        <f>ATAN(H539/($D$2+$B$2/2))</f>
        <v/>
      </c>
      <c r="K539" s="31">
        <f>$B$2*H539*($D$2^2-H539^2-$B$2^2/4)/(($D$2^2+H539^2-$B$2^2/4)^2+$B$2^2*H539^2)</f>
        <v/>
      </c>
      <c r="L539" s="32">
        <f>1/PI()*(I539-J539-K539)</f>
        <v/>
      </c>
      <c r="M539" s="32">
        <f>IF(H539=0,1,1-(1/(1+($B$2/2/H539)^1.38))^2.6)</f>
        <v/>
      </c>
      <c r="N539" s="33">
        <f>+$D$4*L539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1">
        <f>IF($D$2&lt;$B$2/2, PI()+ATAN(H540/($D$2-$B$2/2)),ATAN(H540/($D$2-$B$2/2)))</f>
        <v/>
      </c>
      <c r="J540" s="31">
        <f>ATAN(H540/($D$2+$B$2/2))</f>
        <v/>
      </c>
      <c r="K540" s="31">
        <f>$B$2*H540*($D$2^2-H540^2-$B$2^2/4)/(($D$2^2+H540^2-$B$2^2/4)^2+$B$2^2*H540^2)</f>
        <v/>
      </c>
      <c r="L540" s="32">
        <f>1/PI()*(I540-J540-K540)</f>
        <v/>
      </c>
      <c r="M540" s="32">
        <f>IF(H540=0,1,1-(1/(1+($B$2/2/H540)^1.38))^2.6)</f>
        <v/>
      </c>
      <c r="N540" s="33">
        <f>+$D$4*L540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1">
        <f>IF($D$2&lt;$B$2/2, PI()+ATAN(H541/($D$2-$B$2/2)),ATAN(H541/($D$2-$B$2/2)))</f>
        <v/>
      </c>
      <c r="J541" s="31">
        <f>ATAN(H541/($D$2+$B$2/2))</f>
        <v/>
      </c>
      <c r="K541" s="31">
        <f>$B$2*H541*($D$2^2-H541^2-$B$2^2/4)/(($D$2^2+H541^2-$B$2^2/4)^2+$B$2^2*H541^2)</f>
        <v/>
      </c>
      <c r="L541" s="32">
        <f>1/PI()*(I541-J541-K541)</f>
        <v/>
      </c>
      <c r="M541" s="32">
        <f>IF(H541=0,1,1-(1/(1+($B$2/2/H541)^1.38))^2.6)</f>
        <v/>
      </c>
      <c r="N541" s="33">
        <f>+$D$4*L541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1">
        <f>IF($D$2&lt;$B$2/2, PI()+ATAN(H542/($D$2-$B$2/2)),ATAN(H542/($D$2-$B$2/2)))</f>
        <v/>
      </c>
      <c r="J542" s="31">
        <f>ATAN(H542/($D$2+$B$2/2))</f>
        <v/>
      </c>
      <c r="K542" s="31">
        <f>$B$2*H542*($D$2^2-H542^2-$B$2^2/4)/(($D$2^2+H542^2-$B$2^2/4)^2+$B$2^2*H542^2)</f>
        <v/>
      </c>
      <c r="L542" s="32">
        <f>1/PI()*(I542-J542-K542)</f>
        <v/>
      </c>
      <c r="M542" s="32">
        <f>IF(H542=0,1,1-(1/(1+($B$2/2/H542)^1.38))^2.6)</f>
        <v/>
      </c>
      <c r="N542" s="33">
        <f>+$D$4*L542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1">
        <f>IF($D$2&lt;$B$2/2, PI()+ATAN(H543/($D$2-$B$2/2)),ATAN(H543/($D$2-$B$2/2)))</f>
        <v/>
      </c>
      <c r="J543" s="31">
        <f>ATAN(H543/($D$2+$B$2/2))</f>
        <v/>
      </c>
      <c r="K543" s="31">
        <f>$B$2*H543*($D$2^2-H543^2-$B$2^2/4)/(($D$2^2+H543^2-$B$2^2/4)^2+$B$2^2*H543^2)</f>
        <v/>
      </c>
      <c r="L543" s="32">
        <f>1/PI()*(I543-J543-K543)</f>
        <v/>
      </c>
      <c r="M543" s="32">
        <f>IF(H543=0,1,1-(1/(1+($B$2/2/H543)^1.38))^2.6)</f>
        <v/>
      </c>
      <c r="N543" s="33">
        <f>+$D$4*L543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1">
        <f>IF($D$2&lt;$B$2/2, PI()+ATAN(H544/($D$2-$B$2/2)),ATAN(H544/($D$2-$B$2/2)))</f>
        <v/>
      </c>
      <c r="J544" s="31">
        <f>ATAN(H544/($D$2+$B$2/2))</f>
        <v/>
      </c>
      <c r="K544" s="31">
        <f>$B$2*H544*($D$2^2-H544^2-$B$2^2/4)/(($D$2^2+H544^2-$B$2^2/4)^2+$B$2^2*H544^2)</f>
        <v/>
      </c>
      <c r="L544" s="32">
        <f>1/PI()*(I544-J544-K544)</f>
        <v/>
      </c>
      <c r="M544" s="32">
        <f>IF(H544=0,1,1-(1/(1+($B$2/2/H544)^1.38))^2.6)</f>
        <v/>
      </c>
      <c r="N544" s="33">
        <f>+$D$4*L544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1">
        <f>IF($D$2&lt;$B$2/2, PI()+ATAN(H545/($D$2-$B$2/2)),ATAN(H545/($D$2-$B$2/2)))</f>
        <v/>
      </c>
      <c r="J545" s="31">
        <f>ATAN(H545/($D$2+$B$2/2))</f>
        <v/>
      </c>
      <c r="K545" s="31">
        <f>$B$2*H545*($D$2^2-H545^2-$B$2^2/4)/(($D$2^2+H545^2-$B$2^2/4)^2+$B$2^2*H545^2)</f>
        <v/>
      </c>
      <c r="L545" s="32">
        <f>1/PI()*(I545-J545-K545)</f>
        <v/>
      </c>
      <c r="M545" s="32">
        <f>IF(H545=0,1,1-(1/(1+($B$2/2/H545)^1.38))^2.6)</f>
        <v/>
      </c>
      <c r="N545" s="33">
        <f>+$D$4*L545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1">
        <f>IF($D$2&lt;$B$2/2, PI()+ATAN(H546/($D$2-$B$2/2)),ATAN(H546/($D$2-$B$2/2)))</f>
        <v/>
      </c>
      <c r="J546" s="31">
        <f>ATAN(H546/($D$2+$B$2/2))</f>
        <v/>
      </c>
      <c r="K546" s="31">
        <f>$B$2*H546*($D$2^2-H546^2-$B$2^2/4)/(($D$2^2+H546^2-$B$2^2/4)^2+$B$2^2*H546^2)</f>
        <v/>
      </c>
      <c r="L546" s="32">
        <f>1/PI()*(I546-J546-K546)</f>
        <v/>
      </c>
      <c r="M546" s="32">
        <f>IF(H546=0,1,1-(1/(1+($B$2/2/H546)^1.38))^2.6)</f>
        <v/>
      </c>
      <c r="N546" s="33">
        <f>+$D$4*L546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1">
        <f>IF($D$2&lt;$B$2/2, PI()+ATAN(H547/($D$2-$B$2/2)),ATAN(H547/($D$2-$B$2/2)))</f>
        <v/>
      </c>
      <c r="J547" s="31">
        <f>ATAN(H547/($D$2+$B$2/2))</f>
        <v/>
      </c>
      <c r="K547" s="31">
        <f>$B$2*H547*($D$2^2-H547^2-$B$2^2/4)/(($D$2^2+H547^2-$B$2^2/4)^2+$B$2^2*H547^2)</f>
        <v/>
      </c>
      <c r="L547" s="32">
        <f>1/PI()*(I547-J547-K547)</f>
        <v/>
      </c>
      <c r="M547" s="32">
        <f>IF(H547=0,1,1-(1/(1+($B$2/2/H547)^1.38))^2.6)</f>
        <v/>
      </c>
      <c r="N547" s="33">
        <f>+$D$4*L547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1">
        <f>IF($D$2&lt;$B$2/2, PI()+ATAN(H548/($D$2-$B$2/2)),ATAN(H548/($D$2-$B$2/2)))</f>
        <v/>
      </c>
      <c r="J548" s="31">
        <f>ATAN(H548/($D$2+$B$2/2))</f>
        <v/>
      </c>
      <c r="K548" s="31">
        <f>$B$2*H548*($D$2^2-H548^2-$B$2^2/4)/(($D$2^2+H548^2-$B$2^2/4)^2+$B$2^2*H548^2)</f>
        <v/>
      </c>
      <c r="L548" s="32">
        <f>1/PI()*(I548-J548-K548)</f>
        <v/>
      </c>
      <c r="M548" s="32">
        <f>IF(H548=0,1,1-(1/(1+($B$2/2/H548)^1.38))^2.6)</f>
        <v/>
      </c>
      <c r="N548" s="33">
        <f>+$D$4*L548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1">
        <f>IF($D$2&lt;$B$2/2, PI()+ATAN(H549/($D$2-$B$2/2)),ATAN(H549/($D$2-$B$2/2)))</f>
        <v/>
      </c>
      <c r="J549" s="31">
        <f>ATAN(H549/($D$2+$B$2/2))</f>
        <v/>
      </c>
      <c r="K549" s="31">
        <f>$B$2*H549*($D$2^2-H549^2-$B$2^2/4)/(($D$2^2+H549^2-$B$2^2/4)^2+$B$2^2*H549^2)</f>
        <v/>
      </c>
      <c r="L549" s="32">
        <f>1/PI()*(I549-J549-K549)</f>
        <v/>
      </c>
      <c r="M549" s="32">
        <f>IF(H549=0,1,1-(1/(1+($B$2/2/H549)^1.38))^2.6)</f>
        <v/>
      </c>
      <c r="N549" s="33">
        <f>+$D$4*L549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1">
        <f>IF($D$2&lt;$B$2/2, PI()+ATAN(H550/($D$2-$B$2/2)),ATAN(H550/($D$2-$B$2/2)))</f>
        <v/>
      </c>
      <c r="J550" s="31">
        <f>ATAN(H550/($D$2+$B$2/2))</f>
        <v/>
      </c>
      <c r="K550" s="31">
        <f>$B$2*H550*($D$2^2-H550^2-$B$2^2/4)/(($D$2^2+H550^2-$B$2^2/4)^2+$B$2^2*H550^2)</f>
        <v/>
      </c>
      <c r="L550" s="32">
        <f>1/PI()*(I550-J550-K550)</f>
        <v/>
      </c>
      <c r="M550" s="32">
        <f>IF(H550=0,1,1-(1/(1+($B$2/2/H550)^1.38))^2.6)</f>
        <v/>
      </c>
      <c r="N550" s="33">
        <f>+$D$4*L550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1">
        <f>IF($D$2&lt;$B$2/2, PI()+ATAN(H551/($D$2-$B$2/2)),ATAN(H551/($D$2-$B$2/2)))</f>
        <v/>
      </c>
      <c r="J551" s="31">
        <f>ATAN(H551/($D$2+$B$2/2))</f>
        <v/>
      </c>
      <c r="K551" s="31">
        <f>$B$2*H551*($D$2^2-H551^2-$B$2^2/4)/(($D$2^2+H551^2-$B$2^2/4)^2+$B$2^2*H551^2)</f>
        <v/>
      </c>
      <c r="L551" s="32">
        <f>1/PI()*(I551-J551-K551)</f>
        <v/>
      </c>
      <c r="M551" s="32">
        <f>IF(H551=0,1,1-(1/(1+($B$2/2/H551)^1.38))^2.6)</f>
        <v/>
      </c>
      <c r="N551" s="33">
        <f>+$D$4*L551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1">
        <f>IF($D$2&lt;$B$2/2, PI()+ATAN(H552/($D$2-$B$2/2)),ATAN(H552/($D$2-$B$2/2)))</f>
        <v/>
      </c>
      <c r="J552" s="31">
        <f>ATAN(H552/($D$2+$B$2/2))</f>
        <v/>
      </c>
      <c r="K552" s="31">
        <f>$B$2*H552*($D$2^2-H552^2-$B$2^2/4)/(($D$2^2+H552^2-$B$2^2/4)^2+$B$2^2*H552^2)</f>
        <v/>
      </c>
      <c r="L552" s="32">
        <f>1/PI()*(I552-J552-K552)</f>
        <v/>
      </c>
      <c r="M552" s="32">
        <f>IF(H552=0,1,1-(1/(1+($B$2/2/H552)^1.38))^2.6)</f>
        <v/>
      </c>
      <c r="N552" s="33">
        <f>+$D$4*L552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1">
        <f>IF($D$2&lt;$B$2/2, PI()+ATAN(H553/($D$2-$B$2/2)),ATAN(H553/($D$2-$B$2/2)))</f>
        <v/>
      </c>
      <c r="J553" s="31">
        <f>ATAN(H553/($D$2+$B$2/2))</f>
        <v/>
      </c>
      <c r="K553" s="31">
        <f>$B$2*H553*($D$2^2-H553^2-$B$2^2/4)/(($D$2^2+H553^2-$B$2^2/4)^2+$B$2^2*H553^2)</f>
        <v/>
      </c>
      <c r="L553" s="32">
        <f>1/PI()*(I553-J553-K553)</f>
        <v/>
      </c>
      <c r="M553" s="32">
        <f>IF(H553=0,1,1-(1/(1+($B$2/2/H553)^1.38))^2.6)</f>
        <v/>
      </c>
      <c r="N553" s="33">
        <f>+$D$4*L553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1">
        <f>IF($D$2&lt;$B$2/2, PI()+ATAN(H554/($D$2-$B$2/2)),ATAN(H554/($D$2-$B$2/2)))</f>
        <v/>
      </c>
      <c r="J554" s="31">
        <f>ATAN(H554/($D$2+$B$2/2))</f>
        <v/>
      </c>
      <c r="K554" s="31">
        <f>$B$2*H554*($D$2^2-H554^2-$B$2^2/4)/(($D$2^2+H554^2-$B$2^2/4)^2+$B$2^2*H554^2)</f>
        <v/>
      </c>
      <c r="L554" s="32">
        <f>1/PI()*(I554-J554-K554)</f>
        <v/>
      </c>
      <c r="M554" s="32">
        <f>IF(H554=0,1,1-(1/(1+($B$2/2/H554)^1.38))^2.6)</f>
        <v/>
      </c>
      <c r="N554" s="33">
        <f>+$D$4*L554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1">
        <f>IF($D$2&lt;$B$2/2, PI()+ATAN(H555/($D$2-$B$2/2)),ATAN(H555/($D$2-$B$2/2)))</f>
        <v/>
      </c>
      <c r="J555" s="31">
        <f>ATAN(H555/($D$2+$B$2/2))</f>
        <v/>
      </c>
      <c r="K555" s="31">
        <f>$B$2*H555*($D$2^2-H555^2-$B$2^2/4)/(($D$2^2+H555^2-$B$2^2/4)^2+$B$2^2*H555^2)</f>
        <v/>
      </c>
      <c r="L555" s="32">
        <f>1/PI()*(I555-J555-K555)</f>
        <v/>
      </c>
      <c r="M555" s="32">
        <f>IF(H555=0,1,1-(1/(1+($B$2/2/H555)^1.38))^2.6)</f>
        <v/>
      </c>
      <c r="N555" s="33">
        <f>+$D$4*L555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1">
        <f>IF($D$2&lt;$B$2/2, PI()+ATAN(H556/($D$2-$B$2/2)),ATAN(H556/($D$2-$B$2/2)))</f>
        <v/>
      </c>
      <c r="J556" s="31">
        <f>ATAN(H556/($D$2+$B$2/2))</f>
        <v/>
      </c>
      <c r="K556" s="31">
        <f>$B$2*H556*($D$2^2-H556^2-$B$2^2/4)/(($D$2^2+H556^2-$B$2^2/4)^2+$B$2^2*H556^2)</f>
        <v/>
      </c>
      <c r="L556" s="32">
        <f>1/PI()*(I556-J556-K556)</f>
        <v/>
      </c>
      <c r="M556" s="32">
        <f>IF(H556=0,1,1-(1/(1+($B$2/2/H556)^1.38))^2.6)</f>
        <v/>
      </c>
      <c r="N556" s="33">
        <f>+$D$4*L556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1">
        <f>IF($D$2&lt;$B$2/2, PI()+ATAN(H557/($D$2-$B$2/2)),ATAN(H557/($D$2-$B$2/2)))</f>
        <v/>
      </c>
      <c r="J557" s="31">
        <f>ATAN(H557/($D$2+$B$2/2))</f>
        <v/>
      </c>
      <c r="K557" s="31">
        <f>$B$2*H557*($D$2^2-H557^2-$B$2^2/4)/(($D$2^2+H557^2-$B$2^2/4)^2+$B$2^2*H557^2)</f>
        <v/>
      </c>
      <c r="L557" s="32">
        <f>1/PI()*(I557-J557-K557)</f>
        <v/>
      </c>
      <c r="M557" s="32">
        <f>IF(H557=0,1,1-(1/(1+($B$2/2/H557)^1.38))^2.6)</f>
        <v/>
      </c>
      <c r="N557" s="33">
        <f>+$D$4*L557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1">
        <f>IF($D$2&lt;$B$2/2, PI()+ATAN(H558/($D$2-$B$2/2)),ATAN(H558/($D$2-$B$2/2)))</f>
        <v/>
      </c>
      <c r="J558" s="31">
        <f>ATAN(H558/($D$2+$B$2/2))</f>
        <v/>
      </c>
      <c r="K558" s="31">
        <f>$B$2*H558*($D$2^2-H558^2-$B$2^2/4)/(($D$2^2+H558^2-$B$2^2/4)^2+$B$2^2*H558^2)</f>
        <v/>
      </c>
      <c r="L558" s="32">
        <f>1/PI()*(I558-J558-K558)</f>
        <v/>
      </c>
      <c r="M558" s="32">
        <f>IF(H558=0,1,1-(1/(1+($B$2/2/H558)^1.38))^2.6)</f>
        <v/>
      </c>
      <c r="N558" s="33">
        <f>+$D$4*L558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1">
        <f>IF($D$2&lt;$B$2/2, PI()+ATAN(H559/($D$2-$B$2/2)),ATAN(H559/($D$2-$B$2/2)))</f>
        <v/>
      </c>
      <c r="J559" s="31">
        <f>ATAN(H559/($D$2+$B$2/2))</f>
        <v/>
      </c>
      <c r="K559" s="31">
        <f>$B$2*H559*($D$2^2-H559^2-$B$2^2/4)/(($D$2^2+H559^2-$B$2^2/4)^2+$B$2^2*H559^2)</f>
        <v/>
      </c>
      <c r="L559" s="32">
        <f>1/PI()*(I559-J559-K559)</f>
        <v/>
      </c>
      <c r="M559" s="32">
        <f>IF(H559=0,1,1-(1/(1+($B$2/2/H559)^1.38))^2.6)</f>
        <v/>
      </c>
      <c r="N559" s="33">
        <f>+$D$4*L559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1">
        <f>IF($D$2&lt;$B$2/2, PI()+ATAN(H560/($D$2-$B$2/2)),ATAN(H560/($D$2-$B$2/2)))</f>
        <v/>
      </c>
      <c r="J560" s="31">
        <f>ATAN(H560/($D$2+$B$2/2))</f>
        <v/>
      </c>
      <c r="K560" s="31">
        <f>$B$2*H560*($D$2^2-H560^2-$B$2^2/4)/(($D$2^2+H560^2-$B$2^2/4)^2+$B$2^2*H560^2)</f>
        <v/>
      </c>
      <c r="L560" s="32">
        <f>1/PI()*(I560-J560-K560)</f>
        <v/>
      </c>
      <c r="M560" s="32">
        <f>IF(H560=0,1,1-(1/(1+($B$2/2/H560)^1.38))^2.6)</f>
        <v/>
      </c>
      <c r="N560" s="33">
        <f>+$D$4*L560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1">
        <f>IF($D$2&lt;$B$2/2, PI()+ATAN(H561/($D$2-$B$2/2)),ATAN(H561/($D$2-$B$2/2)))</f>
        <v/>
      </c>
      <c r="J561" s="31">
        <f>ATAN(H561/($D$2+$B$2/2))</f>
        <v/>
      </c>
      <c r="K561" s="31">
        <f>$B$2*H561*($D$2^2-H561^2-$B$2^2/4)/(($D$2^2+H561^2-$B$2^2/4)^2+$B$2^2*H561^2)</f>
        <v/>
      </c>
      <c r="L561" s="32">
        <f>1/PI()*(I561-J561-K561)</f>
        <v/>
      </c>
      <c r="M561" s="32">
        <f>IF(H561=0,1,1-(1/(1+($B$2/2/H561)^1.38))^2.6)</f>
        <v/>
      </c>
      <c r="N561" s="33">
        <f>+$D$4*L561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1">
        <f>IF($D$2&lt;$B$2/2, PI()+ATAN(H562/($D$2-$B$2/2)),ATAN(H562/($D$2-$B$2/2)))</f>
        <v/>
      </c>
      <c r="J562" s="31">
        <f>ATAN(H562/($D$2+$B$2/2))</f>
        <v/>
      </c>
      <c r="K562" s="31">
        <f>$B$2*H562*($D$2^2-H562^2-$B$2^2/4)/(($D$2^2+H562^2-$B$2^2/4)^2+$B$2^2*H562^2)</f>
        <v/>
      </c>
      <c r="L562" s="32">
        <f>1/PI()*(I562-J562-K562)</f>
        <v/>
      </c>
      <c r="M562" s="32">
        <f>IF(H562=0,1,1-(1/(1+($B$2/2/H562)^1.38))^2.6)</f>
        <v/>
      </c>
      <c r="N562" s="33">
        <f>+$D$4*L562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1">
        <f>IF($D$2&lt;$B$2/2, PI()+ATAN(H563/($D$2-$B$2/2)),ATAN(H563/($D$2-$B$2/2)))</f>
        <v/>
      </c>
      <c r="J563" s="31">
        <f>ATAN(H563/($D$2+$B$2/2))</f>
        <v/>
      </c>
      <c r="K563" s="31">
        <f>$B$2*H563*($D$2^2-H563^2-$B$2^2/4)/(($D$2^2+H563^2-$B$2^2/4)^2+$B$2^2*H563^2)</f>
        <v/>
      </c>
      <c r="L563" s="32">
        <f>1/PI()*(I563-J563-K563)</f>
        <v/>
      </c>
      <c r="M563" s="32">
        <f>IF(H563=0,1,1-(1/(1+($B$2/2/H563)^1.38))^2.6)</f>
        <v/>
      </c>
      <c r="N563" s="33">
        <f>+$D$4*L563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1">
        <f>IF($D$2&lt;$B$2/2, PI()+ATAN(H564/($D$2-$B$2/2)),ATAN(H564/($D$2-$B$2/2)))</f>
        <v/>
      </c>
      <c r="J564" s="31">
        <f>ATAN(H564/($D$2+$B$2/2))</f>
        <v/>
      </c>
      <c r="K564" s="31">
        <f>$B$2*H564*($D$2^2-H564^2-$B$2^2/4)/(($D$2^2+H564^2-$B$2^2/4)^2+$B$2^2*H564^2)</f>
        <v/>
      </c>
      <c r="L564" s="32">
        <f>1/PI()*(I564-J564-K564)</f>
        <v/>
      </c>
      <c r="M564" s="32">
        <f>IF(H564=0,1,1-(1/(1+($B$2/2/H564)^1.38))^2.6)</f>
        <v/>
      </c>
      <c r="N564" s="33">
        <f>+$D$4*L564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1">
        <f>IF($D$2&lt;$B$2/2, PI()+ATAN(H565/($D$2-$B$2/2)),ATAN(H565/($D$2-$B$2/2)))</f>
        <v/>
      </c>
      <c r="J565" s="31">
        <f>ATAN(H565/($D$2+$B$2/2))</f>
        <v/>
      </c>
      <c r="K565" s="31">
        <f>$B$2*H565*($D$2^2-H565^2-$B$2^2/4)/(($D$2^2+H565^2-$B$2^2/4)^2+$B$2^2*H565^2)</f>
        <v/>
      </c>
      <c r="L565" s="32">
        <f>1/PI()*(I565-J565-K565)</f>
        <v/>
      </c>
      <c r="M565" s="32">
        <f>IF(H565=0,1,1-(1/(1+($B$2/2/H565)^1.38))^2.6)</f>
        <v/>
      </c>
      <c r="N565" s="33">
        <f>+$D$4*L565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1">
        <f>IF($D$2&lt;$B$2/2, PI()+ATAN(H566/($D$2-$B$2/2)),ATAN(H566/($D$2-$B$2/2)))</f>
        <v/>
      </c>
      <c r="J566" s="31">
        <f>ATAN(H566/($D$2+$B$2/2))</f>
        <v/>
      </c>
      <c r="K566" s="31">
        <f>$B$2*H566*($D$2^2-H566^2-$B$2^2/4)/(($D$2^2+H566^2-$B$2^2/4)^2+$B$2^2*H566^2)</f>
        <v/>
      </c>
      <c r="L566" s="32">
        <f>1/PI()*(I566-J566-K566)</f>
        <v/>
      </c>
      <c r="M566" s="32">
        <f>IF(H566=0,1,1-(1/(1+($B$2/2/H566)^1.38))^2.6)</f>
        <v/>
      </c>
      <c r="N566" s="33">
        <f>+$D$4*L566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1">
        <f>IF($D$2&lt;$B$2/2, PI()+ATAN(H567/($D$2-$B$2/2)),ATAN(H567/($D$2-$B$2/2)))</f>
        <v/>
      </c>
      <c r="J567" s="31">
        <f>ATAN(H567/($D$2+$B$2/2))</f>
        <v/>
      </c>
      <c r="K567" s="31">
        <f>$B$2*H567*($D$2^2-H567^2-$B$2^2/4)/(($D$2^2+H567^2-$B$2^2/4)^2+$B$2^2*H567^2)</f>
        <v/>
      </c>
      <c r="L567" s="32">
        <f>1/PI()*(I567-J567-K567)</f>
        <v/>
      </c>
      <c r="M567" s="32">
        <f>IF(H567=0,1,1-(1/(1+($B$2/2/H567)^1.38))^2.6)</f>
        <v/>
      </c>
      <c r="N567" s="33">
        <f>+$D$4*L567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1">
        <f>IF($D$2&lt;$B$2/2, PI()+ATAN(H568/($D$2-$B$2/2)),ATAN(H568/($D$2-$B$2/2)))</f>
        <v/>
      </c>
      <c r="J568" s="31">
        <f>ATAN(H568/($D$2+$B$2/2))</f>
        <v/>
      </c>
      <c r="K568" s="31">
        <f>$B$2*H568*($D$2^2-H568^2-$B$2^2/4)/(($D$2^2+H568^2-$B$2^2/4)^2+$B$2^2*H568^2)</f>
        <v/>
      </c>
      <c r="L568" s="32">
        <f>1/PI()*(I568-J568-K568)</f>
        <v/>
      </c>
      <c r="M568" s="32">
        <f>IF(H568=0,1,1-(1/(1+($B$2/2/H568)^1.38))^2.6)</f>
        <v/>
      </c>
      <c r="N568" s="33">
        <f>+$D$4*L568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1">
        <f>IF($D$2&lt;$B$2/2, PI()+ATAN(H569/($D$2-$B$2/2)),ATAN(H569/($D$2-$B$2/2)))</f>
        <v/>
      </c>
      <c r="J569" s="31">
        <f>ATAN(H569/($D$2+$B$2/2))</f>
        <v/>
      </c>
      <c r="K569" s="31">
        <f>$B$2*H569*($D$2^2-H569^2-$B$2^2/4)/(($D$2^2+H569^2-$B$2^2/4)^2+$B$2^2*H569^2)</f>
        <v/>
      </c>
      <c r="L569" s="32">
        <f>1/PI()*(I569-J569-K569)</f>
        <v/>
      </c>
      <c r="M569" s="32">
        <f>IF(H569=0,1,1-(1/(1+($B$2/2/H569)^1.38))^2.6)</f>
        <v/>
      </c>
      <c r="N569" s="33">
        <f>+$D$4*L569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1">
        <f>IF($D$2&lt;$B$2/2, PI()+ATAN(H570/($D$2-$B$2/2)),ATAN(H570/($D$2-$B$2/2)))</f>
        <v/>
      </c>
      <c r="J570" s="31">
        <f>ATAN(H570/($D$2+$B$2/2))</f>
        <v/>
      </c>
      <c r="K570" s="31">
        <f>$B$2*H570*($D$2^2-H570^2-$B$2^2/4)/(($D$2^2+H570^2-$B$2^2/4)^2+$B$2^2*H570^2)</f>
        <v/>
      </c>
      <c r="L570" s="32">
        <f>1/PI()*(I570-J570-K570)</f>
        <v/>
      </c>
      <c r="M570" s="32">
        <f>IF(H570=0,1,1-(1/(1+($B$2/2/H570)^1.38))^2.6)</f>
        <v/>
      </c>
      <c r="N570" s="33">
        <f>+$D$4*L570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1">
        <f>IF($D$2&lt;$B$2/2, PI()+ATAN(H571/($D$2-$B$2/2)),ATAN(H571/($D$2-$B$2/2)))</f>
        <v/>
      </c>
      <c r="J571" s="31">
        <f>ATAN(H571/($D$2+$B$2/2))</f>
        <v/>
      </c>
      <c r="K571" s="31">
        <f>$B$2*H571*($D$2^2-H571^2-$B$2^2/4)/(($D$2^2+H571^2-$B$2^2/4)^2+$B$2^2*H571^2)</f>
        <v/>
      </c>
      <c r="L571" s="32">
        <f>1/PI()*(I571-J571-K571)</f>
        <v/>
      </c>
      <c r="M571" s="32">
        <f>IF(H571=0,1,1-(1/(1+($B$2/2/H571)^1.38))^2.6)</f>
        <v/>
      </c>
      <c r="N571" s="33">
        <f>+$D$4*L571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1">
        <f>IF($D$2&lt;$B$2/2, PI()+ATAN(H572/($D$2-$B$2/2)),ATAN(H572/($D$2-$B$2/2)))</f>
        <v/>
      </c>
      <c r="J572" s="31">
        <f>ATAN(H572/($D$2+$B$2/2))</f>
        <v/>
      </c>
      <c r="K572" s="31">
        <f>$B$2*H572*($D$2^2-H572^2-$B$2^2/4)/(($D$2^2+H572^2-$B$2^2/4)^2+$B$2^2*H572^2)</f>
        <v/>
      </c>
      <c r="L572" s="32">
        <f>1/PI()*(I572-J572-K572)</f>
        <v/>
      </c>
      <c r="M572" s="32">
        <f>IF(H572=0,1,1-(1/(1+($B$2/2/H572)^1.38))^2.6)</f>
        <v/>
      </c>
      <c r="N572" s="33">
        <f>+$D$4*L572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1">
        <f>IF($D$2&lt;$B$2/2, PI()+ATAN(H573/($D$2-$B$2/2)),ATAN(H573/($D$2-$B$2/2)))</f>
        <v/>
      </c>
      <c r="J573" s="31">
        <f>ATAN(H573/($D$2+$B$2/2))</f>
        <v/>
      </c>
      <c r="K573" s="31">
        <f>$B$2*H573*($D$2^2-H573^2-$B$2^2/4)/(($D$2^2+H573^2-$B$2^2/4)^2+$B$2^2*H573^2)</f>
        <v/>
      </c>
      <c r="L573" s="32">
        <f>1/PI()*(I573-J573-K573)</f>
        <v/>
      </c>
      <c r="M573" s="32">
        <f>IF(H573=0,1,1-(1/(1+($B$2/2/H573)^1.38))^2.6)</f>
        <v/>
      </c>
      <c r="N573" s="33">
        <f>+$D$4*L573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1">
        <f>IF($D$2&lt;$B$2/2, PI()+ATAN(H574/($D$2-$B$2/2)),ATAN(H574/($D$2-$B$2/2)))</f>
        <v/>
      </c>
      <c r="J574" s="31">
        <f>ATAN(H574/($D$2+$B$2/2))</f>
        <v/>
      </c>
      <c r="K574" s="31">
        <f>$B$2*H574*($D$2^2-H574^2-$B$2^2/4)/(($D$2^2+H574^2-$B$2^2/4)^2+$B$2^2*H574^2)</f>
        <v/>
      </c>
      <c r="L574" s="32">
        <f>1/PI()*(I574-J574-K574)</f>
        <v/>
      </c>
      <c r="M574" s="32">
        <f>IF(H574=0,1,1-(1/(1+($B$2/2/H574)^1.38))^2.6)</f>
        <v/>
      </c>
      <c r="N574" s="33">
        <f>+$D$4*L574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1">
        <f>IF($D$2&lt;$B$2/2, PI()+ATAN(H575/($D$2-$B$2/2)),ATAN(H575/($D$2-$B$2/2)))</f>
        <v/>
      </c>
      <c r="J575" s="31">
        <f>ATAN(H575/($D$2+$B$2/2))</f>
        <v/>
      </c>
      <c r="K575" s="31">
        <f>$B$2*H575*($D$2^2-H575^2-$B$2^2/4)/(($D$2^2+H575^2-$B$2^2/4)^2+$B$2^2*H575^2)</f>
        <v/>
      </c>
      <c r="L575" s="32">
        <f>1/PI()*(I575-J575-K575)</f>
        <v/>
      </c>
      <c r="M575" s="32">
        <f>IF(H575=0,1,1-(1/(1+($B$2/2/H575)^1.38))^2.6)</f>
        <v/>
      </c>
      <c r="N575" s="33">
        <f>+$D$4*L575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1">
        <f>IF($D$2&lt;$B$2/2, PI()+ATAN(H576/($D$2-$B$2/2)),ATAN(H576/($D$2-$B$2/2)))</f>
        <v/>
      </c>
      <c r="J576" s="31">
        <f>ATAN(H576/($D$2+$B$2/2))</f>
        <v/>
      </c>
      <c r="K576" s="31">
        <f>$B$2*H576*($D$2^2-H576^2-$B$2^2/4)/(($D$2^2+H576^2-$B$2^2/4)^2+$B$2^2*H576^2)</f>
        <v/>
      </c>
      <c r="L576" s="32">
        <f>1/PI()*(I576-J576-K576)</f>
        <v/>
      </c>
      <c r="M576" s="32">
        <f>IF(H576=0,1,1-(1/(1+($B$2/2/H576)^1.38))^2.6)</f>
        <v/>
      </c>
      <c r="N576" s="33">
        <f>+$D$4*L576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1">
        <f>IF($D$2&lt;$B$2/2, PI()+ATAN(H577/($D$2-$B$2/2)),ATAN(H577/($D$2-$B$2/2)))</f>
        <v/>
      </c>
      <c r="J577" s="31">
        <f>ATAN(H577/($D$2+$B$2/2))</f>
        <v/>
      </c>
      <c r="K577" s="31">
        <f>$B$2*H577*($D$2^2-H577^2-$B$2^2/4)/(($D$2^2+H577^2-$B$2^2/4)^2+$B$2^2*H577^2)</f>
        <v/>
      </c>
      <c r="L577" s="32">
        <f>1/PI()*(I577-J577-K577)</f>
        <v/>
      </c>
      <c r="M577" s="32">
        <f>IF(H577=0,1,1-(1/(1+($B$2/2/H577)^1.38))^2.6)</f>
        <v/>
      </c>
      <c r="N577" s="33">
        <f>+$D$4*L577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1">
        <f>IF($D$2&lt;$B$2/2, PI()+ATAN(H578/($D$2-$B$2/2)),ATAN(H578/($D$2-$B$2/2)))</f>
        <v/>
      </c>
      <c r="J578" s="31">
        <f>ATAN(H578/($D$2+$B$2/2))</f>
        <v/>
      </c>
      <c r="K578" s="31">
        <f>$B$2*H578*($D$2^2-H578^2-$B$2^2/4)/(($D$2^2+H578^2-$B$2^2/4)^2+$B$2^2*H578^2)</f>
        <v/>
      </c>
      <c r="L578" s="32">
        <f>1/PI()*(I578-J578-K578)</f>
        <v/>
      </c>
      <c r="M578" s="32">
        <f>IF(H578=0,1,1-(1/(1+($B$2/2/H578)^1.38))^2.6)</f>
        <v/>
      </c>
      <c r="N578" s="33">
        <f>+$D$4*L578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1">
        <f>IF($D$2&lt;$B$2/2, PI()+ATAN(H579/($D$2-$B$2/2)),ATAN(H579/($D$2-$B$2/2)))</f>
        <v/>
      </c>
      <c r="J579" s="31">
        <f>ATAN(H579/($D$2+$B$2/2))</f>
        <v/>
      </c>
      <c r="K579" s="31">
        <f>$B$2*H579*($D$2^2-H579^2-$B$2^2/4)/(($D$2^2+H579^2-$B$2^2/4)^2+$B$2^2*H579^2)</f>
        <v/>
      </c>
      <c r="L579" s="32">
        <f>1/PI()*(I579-J579-K579)</f>
        <v/>
      </c>
      <c r="M579" s="32">
        <f>IF(H579=0,1,1-(1/(1+($B$2/2/H579)^1.38))^2.6)</f>
        <v/>
      </c>
      <c r="N579" s="33">
        <f>+$D$4*L579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1">
        <f>IF($D$2&lt;$B$2/2, PI()+ATAN(H580/($D$2-$B$2/2)),ATAN(H580/($D$2-$B$2/2)))</f>
        <v/>
      </c>
      <c r="J580" s="31">
        <f>ATAN(H580/($D$2+$B$2/2))</f>
        <v/>
      </c>
      <c r="K580" s="31">
        <f>$B$2*H580*($D$2^2-H580^2-$B$2^2/4)/(($D$2^2+H580^2-$B$2^2/4)^2+$B$2^2*H580^2)</f>
        <v/>
      </c>
      <c r="L580" s="32">
        <f>1/PI()*(I580-J580-K580)</f>
        <v/>
      </c>
      <c r="M580" s="32">
        <f>IF(H580=0,1,1-(1/(1+($B$2/2/H580)^1.38))^2.6)</f>
        <v/>
      </c>
      <c r="N580" s="33">
        <f>+$D$4*L580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1">
        <f>IF($D$2&lt;$B$2/2, PI()+ATAN(H581/($D$2-$B$2/2)),ATAN(H581/($D$2-$B$2/2)))</f>
        <v/>
      </c>
      <c r="J581" s="31">
        <f>ATAN(H581/($D$2+$B$2/2))</f>
        <v/>
      </c>
      <c r="K581" s="31">
        <f>$B$2*H581*($D$2^2-H581^2-$B$2^2/4)/(($D$2^2+H581^2-$B$2^2/4)^2+$B$2^2*H581^2)</f>
        <v/>
      </c>
      <c r="L581" s="32">
        <f>1/PI()*(I581-J581-K581)</f>
        <v/>
      </c>
      <c r="M581" s="32">
        <f>IF(H581=0,1,1-(1/(1+($B$2/2/H581)^1.38))^2.6)</f>
        <v/>
      </c>
      <c r="N581" s="33">
        <f>+$D$4*L581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1">
        <f>IF($D$2&lt;$B$2/2, PI()+ATAN(H582/($D$2-$B$2/2)),ATAN(H582/($D$2-$B$2/2)))</f>
        <v/>
      </c>
      <c r="J582" s="31">
        <f>ATAN(H582/($D$2+$B$2/2))</f>
        <v/>
      </c>
      <c r="K582" s="31">
        <f>$B$2*H582*($D$2^2-H582^2-$B$2^2/4)/(($D$2^2+H582^2-$B$2^2/4)^2+$B$2^2*H582^2)</f>
        <v/>
      </c>
      <c r="L582" s="32">
        <f>1/PI()*(I582-J582-K582)</f>
        <v/>
      </c>
      <c r="M582" s="32">
        <f>IF(H582=0,1,1-(1/(1+($B$2/2/H582)^1.38))^2.6)</f>
        <v/>
      </c>
      <c r="N582" s="33">
        <f>+$D$4*L582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1">
        <f>IF($D$2&lt;$B$2/2, PI()+ATAN(H583/($D$2-$B$2/2)),ATAN(H583/($D$2-$B$2/2)))</f>
        <v/>
      </c>
      <c r="J583" s="31">
        <f>ATAN(H583/($D$2+$B$2/2))</f>
        <v/>
      </c>
      <c r="K583" s="31">
        <f>$B$2*H583*($D$2^2-H583^2-$B$2^2/4)/(($D$2^2+H583^2-$B$2^2/4)^2+$B$2^2*H583^2)</f>
        <v/>
      </c>
      <c r="L583" s="32">
        <f>1/PI()*(I583-J583-K583)</f>
        <v/>
      </c>
      <c r="M583" s="32">
        <f>IF(H583=0,1,1-(1/(1+($B$2/2/H583)^1.38))^2.6)</f>
        <v/>
      </c>
      <c r="N583" s="33">
        <f>+$D$4*L583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1">
        <f>IF($D$2&lt;$B$2/2, PI()+ATAN(H584/($D$2-$B$2/2)),ATAN(H584/($D$2-$B$2/2)))</f>
        <v/>
      </c>
      <c r="J584" s="31">
        <f>ATAN(H584/($D$2+$B$2/2))</f>
        <v/>
      </c>
      <c r="K584" s="31">
        <f>$B$2*H584*($D$2^2-H584^2-$B$2^2/4)/(($D$2^2+H584^2-$B$2^2/4)^2+$B$2^2*H584^2)</f>
        <v/>
      </c>
      <c r="L584" s="32">
        <f>1/PI()*(I584-J584-K584)</f>
        <v/>
      </c>
      <c r="M584" s="32">
        <f>IF(H584=0,1,1-(1/(1+($B$2/2/H584)^1.38))^2.6)</f>
        <v/>
      </c>
      <c r="N584" s="33">
        <f>+$D$4*L584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1">
        <f>IF($D$2&lt;$B$2/2, PI()+ATAN(H585/($D$2-$B$2/2)),ATAN(H585/($D$2-$B$2/2)))</f>
        <v/>
      </c>
      <c r="J585" s="31">
        <f>ATAN(H585/($D$2+$B$2/2))</f>
        <v/>
      </c>
      <c r="K585" s="31">
        <f>$B$2*H585*($D$2^2-H585^2-$B$2^2/4)/(($D$2^2+H585^2-$B$2^2/4)^2+$B$2^2*H585^2)</f>
        <v/>
      </c>
      <c r="L585" s="32">
        <f>1/PI()*(I585-J585-K585)</f>
        <v/>
      </c>
      <c r="M585" s="32">
        <f>IF(H585=0,1,1-(1/(1+($B$2/2/H585)^1.38))^2.6)</f>
        <v/>
      </c>
      <c r="N585" s="33">
        <f>+$D$4*L585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1">
        <f>IF($D$2&lt;$B$2/2, PI()+ATAN(H586/($D$2-$B$2/2)),ATAN(H586/($D$2-$B$2/2)))</f>
        <v/>
      </c>
      <c r="J586" s="31">
        <f>ATAN(H586/($D$2+$B$2/2))</f>
        <v/>
      </c>
      <c r="K586" s="31">
        <f>$B$2*H586*($D$2^2-H586^2-$B$2^2/4)/(($D$2^2+H586^2-$B$2^2/4)^2+$B$2^2*H586^2)</f>
        <v/>
      </c>
      <c r="L586" s="32">
        <f>1/PI()*(I586-J586-K586)</f>
        <v/>
      </c>
      <c r="M586" s="32">
        <f>IF(H586=0,1,1-(1/(1+($B$2/2/H586)^1.38))^2.6)</f>
        <v/>
      </c>
      <c r="N586" s="33">
        <f>+$D$4*L586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1">
        <f>IF($D$2&lt;$B$2/2, PI()+ATAN(H587/($D$2-$B$2/2)),ATAN(H587/($D$2-$B$2/2)))</f>
        <v/>
      </c>
      <c r="J587" s="31">
        <f>ATAN(H587/($D$2+$B$2/2))</f>
        <v/>
      </c>
      <c r="K587" s="31">
        <f>$B$2*H587*($D$2^2-H587^2-$B$2^2/4)/(($D$2^2+H587^2-$B$2^2/4)^2+$B$2^2*H587^2)</f>
        <v/>
      </c>
      <c r="L587" s="32">
        <f>1/PI()*(I587-J587-K587)</f>
        <v/>
      </c>
      <c r="M587" s="32">
        <f>IF(H587=0,1,1-(1/(1+($B$2/2/H587)^1.38))^2.6)</f>
        <v/>
      </c>
      <c r="N587" s="33">
        <f>+$D$4*L587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1">
        <f>IF($D$2&lt;$B$2/2, PI()+ATAN(H588/($D$2-$B$2/2)),ATAN(H588/($D$2-$B$2/2)))</f>
        <v/>
      </c>
      <c r="J588" s="31">
        <f>ATAN(H588/($D$2+$B$2/2))</f>
        <v/>
      </c>
      <c r="K588" s="31">
        <f>$B$2*H588*($D$2^2-H588^2-$B$2^2/4)/(($D$2^2+H588^2-$B$2^2/4)^2+$B$2^2*H588^2)</f>
        <v/>
      </c>
      <c r="L588" s="32">
        <f>1/PI()*(I588-J588-K588)</f>
        <v/>
      </c>
      <c r="M588" s="32">
        <f>IF(H588=0,1,1-(1/(1+($B$2/2/H588)^1.38))^2.6)</f>
        <v/>
      </c>
      <c r="N588" s="33">
        <f>+$D$4*L588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1">
        <f>IF($D$2&lt;$B$2/2, PI()+ATAN(H589/($D$2-$B$2/2)),ATAN(H589/($D$2-$B$2/2)))</f>
        <v/>
      </c>
      <c r="J589" s="31">
        <f>ATAN(H589/($D$2+$B$2/2))</f>
        <v/>
      </c>
      <c r="K589" s="31">
        <f>$B$2*H589*($D$2^2-H589^2-$B$2^2/4)/(($D$2^2+H589^2-$B$2^2/4)^2+$B$2^2*H589^2)</f>
        <v/>
      </c>
      <c r="L589" s="32">
        <f>1/PI()*(I589-J589-K589)</f>
        <v/>
      </c>
      <c r="M589" s="32">
        <f>IF(H589=0,1,1-(1/(1+($B$2/2/H589)^1.38))^2.6)</f>
        <v/>
      </c>
      <c r="N589" s="33">
        <f>+$D$4*L589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1">
        <f>IF($D$2&lt;$B$2/2, PI()+ATAN(H590/($D$2-$B$2/2)),ATAN(H590/($D$2-$B$2/2)))</f>
        <v/>
      </c>
      <c r="J590" s="31">
        <f>ATAN(H590/($D$2+$B$2/2))</f>
        <v/>
      </c>
      <c r="K590" s="31">
        <f>$B$2*H590*($D$2^2-H590^2-$B$2^2/4)/(($D$2^2+H590^2-$B$2^2/4)^2+$B$2^2*H590^2)</f>
        <v/>
      </c>
      <c r="L590" s="32">
        <f>1/PI()*(I590-J590-K590)</f>
        <v/>
      </c>
      <c r="M590" s="32">
        <f>IF(H590=0,1,1-(1/(1+($B$2/2/H590)^1.38))^2.6)</f>
        <v/>
      </c>
      <c r="N590" s="33">
        <f>+$D$4*L590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1">
        <f>IF($D$2&lt;$B$2/2, PI()+ATAN(H591/($D$2-$B$2/2)),ATAN(H591/($D$2-$B$2/2)))</f>
        <v/>
      </c>
      <c r="J591" s="31">
        <f>ATAN(H591/($D$2+$B$2/2))</f>
        <v/>
      </c>
      <c r="K591" s="31">
        <f>$B$2*H591*($D$2^2-H591^2-$B$2^2/4)/(($D$2^2+H591^2-$B$2^2/4)^2+$B$2^2*H591^2)</f>
        <v/>
      </c>
      <c r="L591" s="32">
        <f>1/PI()*(I591-J591-K591)</f>
        <v/>
      </c>
      <c r="M591" s="32">
        <f>IF(H591=0,1,1-(1/(1+($B$2/2/H591)^1.38))^2.6)</f>
        <v/>
      </c>
      <c r="N591" s="33">
        <f>+$D$4*L591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1">
        <f>IF($D$2&lt;$B$2/2, PI()+ATAN(H592/($D$2-$B$2/2)),ATAN(H592/($D$2-$B$2/2)))</f>
        <v/>
      </c>
      <c r="J592" s="31">
        <f>ATAN(H592/($D$2+$B$2/2))</f>
        <v/>
      </c>
      <c r="K592" s="31">
        <f>$B$2*H592*($D$2^2-H592^2-$B$2^2/4)/(($D$2^2+H592^2-$B$2^2/4)^2+$B$2^2*H592^2)</f>
        <v/>
      </c>
      <c r="L592" s="32">
        <f>1/PI()*(I592-J592-K592)</f>
        <v/>
      </c>
      <c r="M592" s="32">
        <f>IF(H592=0,1,1-(1/(1+($B$2/2/H592)^1.38))^2.6)</f>
        <v/>
      </c>
      <c r="N592" s="33">
        <f>+$D$4*L592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1">
        <f>IF($D$2&lt;$B$2/2, PI()+ATAN(H593/($D$2-$B$2/2)),ATAN(H593/($D$2-$B$2/2)))</f>
        <v/>
      </c>
      <c r="J593" s="31">
        <f>ATAN(H593/($D$2+$B$2/2))</f>
        <v/>
      </c>
      <c r="K593" s="31">
        <f>$B$2*H593*($D$2^2-H593^2-$B$2^2/4)/(($D$2^2+H593^2-$B$2^2/4)^2+$B$2^2*H593^2)</f>
        <v/>
      </c>
      <c r="L593" s="32">
        <f>1/PI()*(I593-J593-K593)</f>
        <v/>
      </c>
      <c r="M593" s="32">
        <f>IF(H593=0,1,1-(1/(1+($B$2/2/H593)^1.38))^2.6)</f>
        <v/>
      </c>
      <c r="N593" s="33">
        <f>+$D$4*L593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1">
        <f>IF($D$2&lt;$B$2/2, PI()+ATAN(H594/($D$2-$B$2/2)),ATAN(H594/($D$2-$B$2/2)))</f>
        <v/>
      </c>
      <c r="J594" s="31">
        <f>ATAN(H594/($D$2+$B$2/2))</f>
        <v/>
      </c>
      <c r="K594" s="31">
        <f>$B$2*H594*($D$2^2-H594^2-$B$2^2/4)/(($D$2^2+H594^2-$B$2^2/4)^2+$B$2^2*H594^2)</f>
        <v/>
      </c>
      <c r="L594" s="32">
        <f>1/PI()*(I594-J594-K594)</f>
        <v/>
      </c>
      <c r="M594" s="32">
        <f>IF(H594=0,1,1-(1/(1+($B$2/2/H594)^1.38))^2.6)</f>
        <v/>
      </c>
      <c r="N594" s="33">
        <f>+$D$4*L594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1">
        <f>IF($D$2&lt;$B$2/2, PI()+ATAN(H595/($D$2-$B$2/2)),ATAN(H595/($D$2-$B$2/2)))</f>
        <v/>
      </c>
      <c r="J595" s="31">
        <f>ATAN(H595/($D$2+$B$2/2))</f>
        <v/>
      </c>
      <c r="K595" s="31">
        <f>$B$2*H595*($D$2^2-H595^2-$B$2^2/4)/(($D$2^2+H595^2-$B$2^2/4)^2+$B$2^2*H595^2)</f>
        <v/>
      </c>
      <c r="L595" s="32">
        <f>1/PI()*(I595-J595-K595)</f>
        <v/>
      </c>
      <c r="M595" s="32">
        <f>IF(H595=0,1,1-(1/(1+($B$2/2/H595)^1.38))^2.6)</f>
        <v/>
      </c>
      <c r="N595" s="33">
        <f>+$D$4*L595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1">
        <f>IF($D$2&lt;$B$2/2, PI()+ATAN(H596/($D$2-$B$2/2)),ATAN(H596/($D$2-$B$2/2)))</f>
        <v/>
      </c>
      <c r="J596" s="31">
        <f>ATAN(H596/($D$2+$B$2/2))</f>
        <v/>
      </c>
      <c r="K596" s="31">
        <f>$B$2*H596*($D$2^2-H596^2-$B$2^2/4)/(($D$2^2+H596^2-$B$2^2/4)^2+$B$2^2*H596^2)</f>
        <v/>
      </c>
      <c r="L596" s="32">
        <f>1/PI()*(I596-J596-K596)</f>
        <v/>
      </c>
      <c r="M596" s="32">
        <f>IF(H596=0,1,1-(1/(1+($B$2/2/H596)^1.38))^2.6)</f>
        <v/>
      </c>
      <c r="N596" s="33">
        <f>+$D$4*L596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1">
        <f>IF($D$2&lt;$B$2/2, PI()+ATAN(H597/($D$2-$B$2/2)),ATAN(H597/($D$2-$B$2/2)))</f>
        <v/>
      </c>
      <c r="J597" s="31">
        <f>ATAN(H597/($D$2+$B$2/2))</f>
        <v/>
      </c>
      <c r="K597" s="31">
        <f>$B$2*H597*($D$2^2-H597^2-$B$2^2/4)/(($D$2^2+H597^2-$B$2^2/4)^2+$B$2^2*H597^2)</f>
        <v/>
      </c>
      <c r="L597" s="32">
        <f>1/PI()*(I597-J597-K597)</f>
        <v/>
      </c>
      <c r="M597" s="32">
        <f>IF(H597=0,1,1-(1/(1+($B$2/2/H597)^1.38))^2.6)</f>
        <v/>
      </c>
      <c r="N597" s="33">
        <f>+$D$4*L597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1">
        <f>IF($D$2&lt;$B$2/2, PI()+ATAN(H598/($D$2-$B$2/2)),ATAN(H598/($D$2-$B$2/2)))</f>
        <v/>
      </c>
      <c r="J598" s="31">
        <f>ATAN(H598/($D$2+$B$2/2))</f>
        <v/>
      </c>
      <c r="K598" s="31">
        <f>$B$2*H598*($D$2^2-H598^2-$B$2^2/4)/(($D$2^2+H598^2-$B$2^2/4)^2+$B$2^2*H598^2)</f>
        <v/>
      </c>
      <c r="L598" s="32">
        <f>1/PI()*(I598-J598-K598)</f>
        <v/>
      </c>
      <c r="M598" s="32">
        <f>IF(H598=0,1,1-(1/(1+($B$2/2/H598)^1.38))^2.6)</f>
        <v/>
      </c>
      <c r="N598" s="33">
        <f>+$D$4*L598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1">
        <f>IF($D$2&lt;$B$2/2, PI()+ATAN(H599/($D$2-$B$2/2)),ATAN(H599/($D$2-$B$2/2)))</f>
        <v/>
      </c>
      <c r="J599" s="31">
        <f>ATAN(H599/($D$2+$B$2/2))</f>
        <v/>
      </c>
      <c r="K599" s="31">
        <f>$B$2*H599*($D$2^2-H599^2-$B$2^2/4)/(($D$2^2+H599^2-$B$2^2/4)^2+$B$2^2*H599^2)</f>
        <v/>
      </c>
      <c r="L599" s="32">
        <f>1/PI()*(I599-J599-K599)</f>
        <v/>
      </c>
      <c r="M599" s="32">
        <f>IF(H599=0,1,1-(1/(1+($B$2/2/H599)^1.38))^2.6)</f>
        <v/>
      </c>
      <c r="N599" s="33">
        <f>+$D$4*L599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1">
        <f>IF($D$2&lt;$B$2/2, PI()+ATAN(H600/($D$2-$B$2/2)),ATAN(H600/($D$2-$B$2/2)))</f>
        <v/>
      </c>
      <c r="J600" s="31">
        <f>ATAN(H600/($D$2+$B$2/2))</f>
        <v/>
      </c>
      <c r="K600" s="31">
        <f>$B$2*H600*($D$2^2-H600^2-$B$2^2/4)/(($D$2^2+H600^2-$B$2^2/4)^2+$B$2^2*H600^2)</f>
        <v/>
      </c>
      <c r="L600" s="32">
        <f>1/PI()*(I600-J600-K600)</f>
        <v/>
      </c>
      <c r="M600" s="32">
        <f>IF(H600=0,1,1-(1/(1+($B$2/2/H600)^1.38))^2.6)</f>
        <v/>
      </c>
      <c r="N600" s="33">
        <f>+$D$4*L600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1">
        <f>IF($D$2&lt;$B$2/2, PI()+ATAN(H601/($D$2-$B$2/2)),ATAN(H601/($D$2-$B$2/2)))</f>
        <v/>
      </c>
      <c r="J601" s="31">
        <f>ATAN(H601/($D$2+$B$2/2))</f>
        <v/>
      </c>
      <c r="K601" s="31">
        <f>$B$2*H601*($D$2^2-H601^2-$B$2^2/4)/(($D$2^2+H601^2-$B$2^2/4)^2+$B$2^2*H601^2)</f>
        <v/>
      </c>
      <c r="L601" s="32">
        <f>1/PI()*(I601-J601-K601)</f>
        <v/>
      </c>
      <c r="M601" s="32">
        <f>IF(H601=0,1,1-(1/(1+($B$2/2/H601)^1.38))^2.6)</f>
        <v/>
      </c>
      <c r="N601" s="33">
        <f>+$D$4*L601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1">
        <f>IF($D$2&lt;$B$2/2, PI()+ATAN(H602/($D$2-$B$2/2)),ATAN(H602/($D$2-$B$2/2)))</f>
        <v/>
      </c>
      <c r="J602" s="31">
        <f>ATAN(H602/($D$2+$B$2/2))</f>
        <v/>
      </c>
      <c r="K602" s="31">
        <f>$B$2*H602*($D$2^2-H602^2-$B$2^2/4)/(($D$2^2+H602^2-$B$2^2/4)^2+$B$2^2*H602^2)</f>
        <v/>
      </c>
      <c r="L602" s="32">
        <f>1/PI()*(I602-J602-K602)</f>
        <v/>
      </c>
      <c r="M602" s="32">
        <f>IF(H602=0,1,1-(1/(1+($B$2/2/H602)^1.38))^2.6)</f>
        <v/>
      </c>
      <c r="N602" s="33">
        <f>+$D$4*L602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1">
        <f>IF($D$2&lt;$B$2/2, PI()+ATAN(H603/($D$2-$B$2/2)),ATAN(H603/($D$2-$B$2/2)))</f>
        <v/>
      </c>
      <c r="J603" s="31">
        <f>ATAN(H603/($D$2+$B$2/2))</f>
        <v/>
      </c>
      <c r="K603" s="31">
        <f>$B$2*H603*($D$2^2-H603^2-$B$2^2/4)/(($D$2^2+H603^2-$B$2^2/4)^2+$B$2^2*H603^2)</f>
        <v/>
      </c>
      <c r="L603" s="32">
        <f>1/PI()*(I603-J603-K603)</f>
        <v/>
      </c>
      <c r="M603" s="32">
        <f>IF(H603=0,1,1-(1/(1+($B$2/2/H603)^1.38))^2.6)</f>
        <v/>
      </c>
      <c r="N603" s="33">
        <f>+$D$4*L603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1">
        <f>IF($D$2&lt;$B$2/2, PI()+ATAN(H604/($D$2-$B$2/2)),ATAN(H604/($D$2-$B$2/2)))</f>
        <v/>
      </c>
      <c r="J604" s="31">
        <f>ATAN(H604/($D$2+$B$2/2))</f>
        <v/>
      </c>
      <c r="K604" s="31">
        <f>$B$2*H604*($D$2^2-H604^2-$B$2^2/4)/(($D$2^2+H604^2-$B$2^2/4)^2+$B$2^2*H604^2)</f>
        <v/>
      </c>
      <c r="L604" s="32">
        <f>1/PI()*(I604-J604-K604)</f>
        <v/>
      </c>
      <c r="M604" s="32">
        <f>IF(H604=0,1,1-(1/(1+($B$2/2/H604)^1.38))^2.6)</f>
        <v/>
      </c>
      <c r="N604" s="33">
        <f>+$D$4*L604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1">
        <f>IF($D$2&lt;$B$2/2, PI()+ATAN(H605/($D$2-$B$2/2)),ATAN(H605/($D$2-$B$2/2)))</f>
        <v/>
      </c>
      <c r="J605" s="31">
        <f>ATAN(H605/($D$2+$B$2/2))</f>
        <v/>
      </c>
      <c r="K605" s="31">
        <f>$B$2*H605*($D$2^2-H605^2-$B$2^2/4)/(($D$2^2+H605^2-$B$2^2/4)^2+$B$2^2*H605^2)</f>
        <v/>
      </c>
      <c r="L605" s="32">
        <f>1/PI()*(I605-J605-K605)</f>
        <v/>
      </c>
      <c r="M605" s="32">
        <f>IF(H605=0,1,1-(1/(1+($B$2/2/H605)^1.38))^2.6)</f>
        <v/>
      </c>
      <c r="N605" s="33">
        <f>+$D$4*L605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1">
        <f>IF($D$2&lt;$B$2/2, PI()+ATAN(H606/($D$2-$B$2/2)),ATAN(H606/($D$2-$B$2/2)))</f>
        <v/>
      </c>
      <c r="J606" s="31">
        <f>ATAN(H606/($D$2+$B$2/2))</f>
        <v/>
      </c>
      <c r="K606" s="31">
        <f>$B$2*H606*($D$2^2-H606^2-$B$2^2/4)/(($D$2^2+H606^2-$B$2^2/4)^2+$B$2^2*H606^2)</f>
        <v/>
      </c>
      <c r="L606" s="32">
        <f>1/PI()*(I606-J606-K606)</f>
        <v/>
      </c>
      <c r="M606" s="32">
        <f>IF(H606=0,1,1-(1/(1+($B$2/2/H606)^1.38))^2.6)</f>
        <v/>
      </c>
      <c r="N606" s="33">
        <f>+$D$4*L606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1">
        <f>IF($D$2&lt;$B$2/2, PI()+ATAN(H607/($D$2-$B$2/2)),ATAN(H607/($D$2-$B$2/2)))</f>
        <v/>
      </c>
      <c r="J607" s="31">
        <f>ATAN(H607/($D$2+$B$2/2))</f>
        <v/>
      </c>
      <c r="K607" s="31">
        <f>$B$2*H607*($D$2^2-H607^2-$B$2^2/4)/(($D$2^2+H607^2-$B$2^2/4)^2+$B$2^2*H607^2)</f>
        <v/>
      </c>
      <c r="L607" s="32">
        <f>1/PI()*(I607-J607-K607)</f>
        <v/>
      </c>
      <c r="M607" s="32">
        <f>IF(H607=0,1,1-(1/(1+($B$2/2/H607)^1.38))^2.6)</f>
        <v/>
      </c>
      <c r="N607" s="33">
        <f>+$D$4*L607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1">
        <f>IF($D$2&lt;$B$2/2, PI()+ATAN(H608/($D$2-$B$2/2)),ATAN(H608/($D$2-$B$2/2)))</f>
        <v/>
      </c>
      <c r="J608" s="31">
        <f>ATAN(H608/($D$2+$B$2/2))</f>
        <v/>
      </c>
      <c r="K608" s="31">
        <f>$B$2*H608*($D$2^2-H608^2-$B$2^2/4)/(($D$2^2+H608^2-$B$2^2/4)^2+$B$2^2*H608^2)</f>
        <v/>
      </c>
      <c r="L608" s="32">
        <f>1/PI()*(I608-J608-K608)</f>
        <v/>
      </c>
      <c r="M608" s="32">
        <f>IF(H608=0,1,1-(1/(1+($B$2/2/H608)^1.38))^2.6)</f>
        <v/>
      </c>
      <c r="N608" s="33">
        <f>+$D$4*L608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1">
        <f>IF($D$2&lt;$B$2/2, PI()+ATAN(H609/($D$2-$B$2/2)),ATAN(H609/($D$2-$B$2/2)))</f>
        <v/>
      </c>
      <c r="J609" s="31">
        <f>ATAN(H609/($D$2+$B$2/2))</f>
        <v/>
      </c>
      <c r="K609" s="31">
        <f>$B$2*H609*($D$2^2-H609^2-$B$2^2/4)/(($D$2^2+H609^2-$B$2^2/4)^2+$B$2^2*H609^2)</f>
        <v/>
      </c>
      <c r="L609" s="32">
        <f>1/PI()*(I609-J609-K609)</f>
        <v/>
      </c>
      <c r="M609" s="32">
        <f>IF(H609=0,1,1-(1/(1+($B$2/2/H609)^1.38))^2.6)</f>
        <v/>
      </c>
      <c r="N609" s="33">
        <f>+$D$4*L609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1">
        <f>IF($D$2&lt;$B$2/2, PI()+ATAN(H610/($D$2-$B$2/2)),ATAN(H610/($D$2-$B$2/2)))</f>
        <v/>
      </c>
      <c r="J610" s="31">
        <f>ATAN(H610/($D$2+$B$2/2))</f>
        <v/>
      </c>
      <c r="K610" s="31">
        <f>$B$2*H610*($D$2^2-H610^2-$B$2^2/4)/(($D$2^2+H610^2-$B$2^2/4)^2+$B$2^2*H610^2)</f>
        <v/>
      </c>
      <c r="L610" s="32">
        <f>1/PI()*(I610-J610-K610)</f>
        <v/>
      </c>
      <c r="M610" s="32">
        <f>IF(H610=0,1,1-(1/(1+($B$2/2/H610)^1.38))^2.6)</f>
        <v/>
      </c>
      <c r="N610" s="33">
        <f>+$D$4*L610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 t="n"/>
      <c r="G611" s="29" t="n"/>
      <c r="H611" s="29" t="n"/>
      <c r="I611" s="31" t="n"/>
      <c r="J611" s="31" t="n"/>
      <c r="K611" s="31" t="n"/>
      <c r="L611" s="32" t="n"/>
      <c r="M611" s="32" t="n"/>
      <c r="N611" s="33" t="n"/>
      <c r="O611" s="59" t="n"/>
      <c r="P611" s="59" t="n"/>
      <c r="Q611" s="35" t="n"/>
      <c r="R611" s="34" t="n"/>
      <c r="S611" s="35" t="n"/>
      <c r="T611" s="34" t="n"/>
      <c r="U611" s="36" t="n"/>
      <c r="V611" s="36" t="n"/>
      <c r="W611" s="37" t="n"/>
      <c r="X611" s="37" t="n"/>
    </row>
    <row r="612" ht="16" customHeight="1" thickBot="1">
      <c r="E612" s="38" t="n"/>
      <c r="F612" s="52" t="n"/>
      <c r="G612" s="53" t="n"/>
      <c r="H612" s="53" t="n"/>
      <c r="I612" s="54" t="n"/>
      <c r="J612" s="54" t="n"/>
      <c r="K612" s="54" t="n"/>
      <c r="L612" s="54" t="n"/>
      <c r="M612" s="54" t="n"/>
      <c r="N612" s="54" t="n"/>
      <c r="O612" s="55" t="n"/>
      <c r="P612" s="59" t="n"/>
      <c r="Q612" s="35" t="n"/>
      <c r="R612" s="55" t="n"/>
      <c r="S612" s="55" t="n"/>
      <c r="T612" s="55" t="n"/>
      <c r="U612" s="54" t="n"/>
    </row>
    <row r="613" ht="16" customHeight="1" thickBot="1">
      <c r="E613" s="27" t="n"/>
      <c r="F613" s="52" t="n"/>
    </row>
    <row r="614" ht="16" customHeight="1" thickBot="1">
      <c r="E614" s="27" t="n"/>
      <c r="F614" s="52" t="n"/>
    </row>
    <row r="615" ht="16" customHeight="1" thickBot="1">
      <c r="E615" s="27" t="n"/>
      <c r="F615" s="52" t="n"/>
    </row>
    <row r="616" ht="16" customHeight="1" thickBot="1">
      <c r="E616" s="27" t="n"/>
      <c r="F616" s="52" t="n"/>
    </row>
    <row r="617" ht="16" customHeight="1" thickBot="1">
      <c r="E617" s="27" t="n"/>
      <c r="F617" s="52" t="n"/>
    </row>
    <row r="618" ht="16" customHeight="1" thickBot="1">
      <c r="E618" s="27" t="n"/>
      <c r="F618" s="52" t="n"/>
    </row>
    <row r="619" ht="16" customHeight="1" thickBot="1">
      <c r="E619" s="27" t="n"/>
      <c r="F619" s="52" t="n"/>
    </row>
    <row r="620" ht="16" customHeight="1" thickBot="1">
      <c r="E620" s="27" t="n"/>
      <c r="F620" s="52" t="n"/>
    </row>
    <row r="621" ht="16" customHeight="1" thickBot="1">
      <c r="E621" s="27" t="n"/>
      <c r="F621" s="52" t="n"/>
    </row>
    <row r="622" ht="16" customHeight="1" thickBot="1">
      <c r="E622" s="27" t="n"/>
      <c r="F622" s="52" t="n"/>
    </row>
    <row r="623" ht="16" customHeight="1" thickBot="1">
      <c r="E623" s="27" t="n"/>
      <c r="F623" s="52" t="n"/>
    </row>
    <row r="624" ht="16" customHeight="1" thickBot="1">
      <c r="E624" s="27" t="n"/>
      <c r="F624" s="52" t="n"/>
    </row>
    <row r="625" ht="16" customHeight="1" thickBot="1">
      <c r="E625" s="27" t="n"/>
      <c r="F625" s="52" t="n"/>
    </row>
    <row r="626" ht="16" customHeight="1" thickBot="1">
      <c r="E626" s="27" t="n"/>
      <c r="F626" s="52" t="n"/>
    </row>
    <row r="627" ht="16" customHeight="1" thickBot="1">
      <c r="E627" s="27" t="n"/>
      <c r="F627" s="52" t="n"/>
    </row>
    <row r="628" ht="16" customHeight="1" thickBot="1">
      <c r="E628" s="27" t="n"/>
      <c r="F628" s="52" t="n"/>
    </row>
    <row r="629" ht="16" customHeight="1" thickBot="1">
      <c r="E629" s="27" t="n"/>
      <c r="F629" s="52" t="n"/>
    </row>
    <row r="630" ht="16" customHeight="1" thickBot="1">
      <c r="E630" s="27" t="n"/>
      <c r="F630" s="52" t="n"/>
    </row>
    <row r="631" ht="16" customHeight="1" thickBot="1">
      <c r="E631" s="27" t="n"/>
      <c r="F631" s="52" t="n"/>
    </row>
    <row r="632" ht="16" customHeight="1" thickBot="1">
      <c r="E632" s="27" t="n"/>
      <c r="F632" s="52" t="n"/>
    </row>
    <row r="633" ht="16" customHeight="1" thickBot="1">
      <c r="E633" s="27" t="n"/>
      <c r="F633" s="52" t="n"/>
    </row>
    <row r="634" ht="16" customHeight="1" thickBot="1">
      <c r="E634" s="27" t="n"/>
      <c r="F634" s="52" t="n"/>
    </row>
    <row r="635" ht="16" customHeight="1" thickBot="1">
      <c r="E635" s="27" t="n"/>
      <c r="F635" s="52" t="n"/>
    </row>
    <row r="636" ht="16" customHeight="1" thickBot="1">
      <c r="E636" s="27" t="n"/>
      <c r="F636" s="52" t="n"/>
    </row>
    <row r="637" ht="16" customHeight="1" thickBot="1">
      <c r="E637" s="27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X643"/>
  <sheetViews>
    <sheetView zoomScale="107" workbookViewId="0">
      <selection activeCell="I13" sqref="I13"/>
    </sheetView>
  </sheetViews>
  <sheetFormatPr baseColWidth="10" defaultColWidth="8.83203125" defaultRowHeight="15"/>
  <cols>
    <col width="13.6640625" bestFit="1" customWidth="1" style="11" min="1" max="1"/>
    <col width="9.1640625" customWidth="1" min="2" max="2"/>
    <col width="9" bestFit="1" customWidth="1" min="3" max="3"/>
    <col width="9.1640625" customWidth="1" min="4" max="6"/>
    <col width="9.1640625" customWidth="1" style="15" min="7" max="8"/>
    <col width="9.1640625" customWidth="1" style="13" min="9" max="13"/>
    <col width="10.1640625" customWidth="1" style="13" min="14" max="14"/>
    <col width="10.5" bestFit="1" customWidth="1" style="16" min="15" max="15"/>
    <col width="10.5" customWidth="1" style="16" min="16" max="16"/>
    <col width="9.1640625" customWidth="1" style="16" min="17" max="20"/>
    <col width="12" bestFit="1" customWidth="1" style="13" min="21" max="21"/>
    <col width="10" bestFit="1" customWidth="1" min="22" max="22"/>
  </cols>
  <sheetData>
    <row r="1">
      <c r="U1" s="26" t="inlineStr">
        <is>
          <t>Method 1</t>
        </is>
      </c>
      <c r="V1" s="26" t="inlineStr">
        <is>
          <t>Method 2</t>
        </is>
      </c>
      <c r="W1" s="14" t="inlineStr">
        <is>
          <t>Se1 (mm)</t>
        </is>
      </c>
      <c r="X1" s="14" t="inlineStr">
        <is>
          <t>Se2 (mm)</t>
        </is>
      </c>
    </row>
    <row r="2" ht="17" customHeight="1">
      <c r="A2" s="19" t="inlineStr">
        <is>
          <t>B (m)</t>
        </is>
      </c>
      <c r="B2" s="20">
        <f>+'CPT data &amp; Bearing Capacity'!Z6</f>
        <v/>
      </c>
      <c r="C2" s="17" t="inlineStr">
        <is>
          <t>m1</t>
        </is>
      </c>
      <c r="D2" s="51">
        <f>+B3/B2</f>
        <v/>
      </c>
      <c r="E2" s="56" t="n"/>
      <c r="F2" s="56">
        <f>+'CPT data &amp; Bearing Capacity'!I2</f>
        <v/>
      </c>
      <c r="G2" s="57" t="inlineStr">
        <is>
          <t>Dz (m)</t>
        </is>
      </c>
      <c r="H2" s="56" t="inlineStr">
        <is>
          <t>zm (m)</t>
        </is>
      </c>
      <c r="I2" s="56" t="inlineStr">
        <is>
          <t>n1</t>
        </is>
      </c>
      <c r="J2" s="56" t="inlineStr">
        <is>
          <t>term1</t>
        </is>
      </c>
      <c r="K2" s="56" t="inlineStr">
        <is>
          <t>term2</t>
        </is>
      </c>
      <c r="L2" s="56" t="inlineStr">
        <is>
          <t>term3</t>
        </is>
      </c>
      <c r="M2" s="56" t="inlineStr">
        <is>
          <t>Ic</t>
        </is>
      </c>
      <c r="N2" s="56" t="inlineStr">
        <is>
          <t>Ds' (kPa)</t>
        </is>
      </c>
      <c r="O2" s="14" t="inlineStr">
        <is>
          <t>qc(m) (kPa)</t>
        </is>
      </c>
      <c r="P2" s="14" t="inlineStr">
        <is>
          <t>qt(m) (kPa)</t>
        </is>
      </c>
      <c r="Q2" s="14" t="inlineStr">
        <is>
          <t>som (kPa)</t>
        </is>
      </c>
      <c r="R2" s="60" t="inlineStr">
        <is>
          <t>uo(kPa)</t>
        </is>
      </c>
      <c r="S2" s="14" t="inlineStr">
        <is>
          <t>so(m)' (kPa)</t>
        </is>
      </c>
      <c r="T2" s="14" t="inlineStr">
        <is>
          <t>Dr (%)</t>
        </is>
      </c>
      <c r="U2" s="14" t="inlineStr">
        <is>
          <t>M1 (kPa)</t>
        </is>
      </c>
      <c r="V2" s="14" t="inlineStr">
        <is>
          <t>M2 (kPa)</t>
        </is>
      </c>
      <c r="W2" s="58">
        <f>SUM(W$3:W$1048576)</f>
        <v/>
      </c>
      <c r="X2" s="58">
        <f>SUM(X$3:X$1000)</f>
        <v/>
      </c>
    </row>
    <row r="3">
      <c r="A3" s="19" t="inlineStr">
        <is>
          <t>L (m)</t>
        </is>
      </c>
      <c r="B3" s="20">
        <f>+B2</f>
        <v/>
      </c>
      <c r="C3" s="18" t="n"/>
      <c r="D3" s="51">
        <f>+B6*B4</f>
        <v/>
      </c>
      <c r="E3" s="28" t="n"/>
      <c r="F3" s="28">
        <f>+'CPT data &amp; Bearing Capacity'!I3</f>
        <v/>
      </c>
      <c r="G3" s="29">
        <f>'CPT data &amp; Bearing Capacity'!H3</f>
        <v/>
      </c>
      <c r="H3" s="29">
        <f>IF(F3&lt;$B$4,0,F3-$B$4)</f>
        <v/>
      </c>
      <c r="I3" s="30">
        <f>+H3*2/$B$2</f>
        <v/>
      </c>
      <c r="J3" s="31">
        <f>+$D$2*I3/SQRT($D$2^2+I3^2+1)</f>
        <v/>
      </c>
      <c r="K3" s="31">
        <f>+($D$2^2+2*I3^2+1)/($D$2^2+I3^2)/(I3^2+1)</f>
        <v/>
      </c>
      <c r="L3" s="31">
        <f>ASIN($D$2/SQRT($D$2^2+I3^2)/SQRT(1+I3^2))</f>
        <v/>
      </c>
      <c r="M3" s="32">
        <f>2/PI()*(J3*K3+L3)</f>
        <v/>
      </c>
      <c r="N3" s="33">
        <f>+$D$4*M3</f>
        <v/>
      </c>
      <c r="O3" s="59">
        <f>+'CPT data &amp; Bearing Capacity'!N3</f>
        <v/>
      </c>
      <c r="P3" s="59">
        <f>+'CPT data &amp; Bearing Capacity'!O3</f>
        <v/>
      </c>
      <c r="Q3" s="35">
        <f>+'CPT data &amp; Bearing Capacity'!K3</f>
        <v/>
      </c>
      <c r="R3" s="34">
        <f>+'CPT data &amp; Bearing Capacity'!L3</f>
        <v/>
      </c>
      <c r="S3" s="59">
        <f>+'CPT data &amp; Bearing Capacity'!M3</f>
        <v/>
      </c>
      <c r="T3" s="34">
        <f>100*SQRT(O3/(305*SQRT(100*S3)))</f>
        <v/>
      </c>
      <c r="U3" s="33">
        <f>+O3*10^(1.09-0.0075*T3)</f>
        <v/>
      </c>
      <c r="V3" s="33">
        <f>5*(P3-Q3)</f>
        <v/>
      </c>
      <c r="W3" s="37">
        <f>IF(F3&lt;$B$4,0,N3/U3*G3*1000)</f>
        <v/>
      </c>
      <c r="X3" s="37">
        <f>IF(F3&lt;$B$4,0,N3/V3*G3*1000)</f>
        <v/>
      </c>
    </row>
    <row r="4">
      <c r="A4" s="19" t="n"/>
      <c r="B4" s="50">
        <f>+'CPT data &amp; Bearing Capacity'!Y6</f>
        <v/>
      </c>
      <c r="C4" s="17" t="n"/>
      <c r="D4" s="23">
        <f>+B5-D3</f>
        <v/>
      </c>
      <c r="E4" s="28" t="n"/>
      <c r="F4" s="28">
        <f>+'CPT data &amp; Bearing Capacity'!I4</f>
        <v/>
      </c>
      <c r="G4" s="29">
        <f>'CPT data &amp; Bearing Capacity'!H4</f>
        <v/>
      </c>
      <c r="H4" s="29">
        <f>IF(F4&lt;$B$4,0,F4-$B$4)</f>
        <v/>
      </c>
      <c r="I4" s="30">
        <f>+H4*2/$B$2</f>
        <v/>
      </c>
      <c r="J4" s="31">
        <f>+$D$2*I4/SQRT($D$2^2+I4^2+1)</f>
        <v/>
      </c>
      <c r="K4" s="31">
        <f>+($D$2^2+2*I4^2+1)/($D$2^2+I4^2)/(I4^2+1)</f>
        <v/>
      </c>
      <c r="L4" s="31">
        <f>ASIN($D$2/SQRT($D$2^2+I4^2)/SQRT(1+I4^2))</f>
        <v/>
      </c>
      <c r="M4" s="32">
        <f>2/PI()*(J4*K4+L4)</f>
        <v/>
      </c>
      <c r="N4" s="33">
        <f>+$D$4*M4</f>
        <v/>
      </c>
      <c r="O4" s="59">
        <f>+'CPT data &amp; Bearing Capacity'!N4</f>
        <v/>
      </c>
      <c r="P4" s="59">
        <f>+'CPT data &amp; Bearing Capacity'!O4</f>
        <v/>
      </c>
      <c r="Q4" s="35">
        <f>+'CPT data &amp; Bearing Capacity'!K4</f>
        <v/>
      </c>
      <c r="R4" s="34">
        <f>+'CPT data &amp; Bearing Capacity'!L4</f>
        <v/>
      </c>
      <c r="S4" s="35">
        <f>+'CPT data &amp; Bearing Capacity'!M4</f>
        <v/>
      </c>
      <c r="T4" s="34">
        <f>100*SQRT(O4/(305*SQRT(100*S4)))</f>
        <v/>
      </c>
      <c r="U4" s="33">
        <f>+O4*10^(1.09-0.0075*T4)</f>
        <v/>
      </c>
      <c r="V4" s="33">
        <f>5*(P4-Q4)</f>
        <v/>
      </c>
      <c r="W4" s="37">
        <f>IF(F4&lt;$B$4,0,N4/U4*G4*1000)</f>
        <v/>
      </c>
      <c r="X4" s="37">
        <f>IF(F4&lt;$B$4,0,N4/V4*G4*1000)</f>
        <v/>
      </c>
    </row>
    <row r="5">
      <c r="A5" s="19" t="n"/>
      <c r="B5" s="49">
        <f>+'CPT data &amp; Bearing Capacity'!AB18/'Modulus based method (square)'!B2/'Modulus based method (square)'!B3</f>
        <v/>
      </c>
      <c r="C5" s="13" t="n"/>
      <c r="D5" s="24" t="n"/>
      <c r="E5" s="28" t="n"/>
      <c r="F5" s="28">
        <f>+'CPT data &amp; Bearing Capacity'!I5</f>
        <v/>
      </c>
      <c r="G5" s="29">
        <f>'CPT data &amp; Bearing Capacity'!H5</f>
        <v/>
      </c>
      <c r="H5" s="29">
        <f>IF(F5&lt;$B$4,0,F5-$B$4)</f>
        <v/>
      </c>
      <c r="I5" s="30">
        <f>+H5*2/$B$2</f>
        <v/>
      </c>
      <c r="J5" s="31">
        <f>+$D$2*I5/SQRT($D$2^2+I5^2+1)</f>
        <v/>
      </c>
      <c r="K5" s="31">
        <f>+($D$2^2+2*I5^2+1)/($D$2^2+I5^2)/(I5^2+1)</f>
        <v/>
      </c>
      <c r="L5" s="31">
        <f>ASIN($D$2/SQRT($D$2^2+I5^2)/SQRT(1+I5^2))</f>
        <v/>
      </c>
      <c r="M5" s="32">
        <f>2/PI()*(J5*K5+L5)</f>
        <v/>
      </c>
      <c r="N5" s="33">
        <f>+$D$4*M5</f>
        <v/>
      </c>
      <c r="O5" s="59">
        <f>+'CPT data &amp; Bearing Capacity'!N5</f>
        <v/>
      </c>
      <c r="P5" s="59">
        <f>+'CPT data &amp; Bearing Capacity'!O5</f>
        <v/>
      </c>
      <c r="Q5" s="35">
        <f>+'CPT data &amp; Bearing Capacity'!K5</f>
        <v/>
      </c>
      <c r="R5" s="34">
        <f>+'CPT data &amp; Bearing Capacity'!L5</f>
        <v/>
      </c>
      <c r="S5" s="35">
        <f>+'CPT data &amp; Bearing Capacity'!M5</f>
        <v/>
      </c>
      <c r="T5" s="34">
        <f>100*SQRT(O5/(305*SQRT(100*S5)))</f>
        <v/>
      </c>
      <c r="U5" s="33">
        <f>+O5*10^(1.09-0.0075*T5)</f>
        <v/>
      </c>
      <c r="V5" s="33">
        <f>5*(P5-Q5)</f>
        <v/>
      </c>
      <c r="W5" s="37">
        <f>IF(F5&lt;$B$4,0,N5/U5*G5*1000)</f>
        <v/>
      </c>
      <c r="X5" s="37">
        <f>IF(F5&lt;$B$4,0,N5/V5*G5*1000)</f>
        <v/>
      </c>
    </row>
    <row r="6">
      <c r="A6" s="21" t="n"/>
      <c r="B6" s="16">
        <f>+'CPT data &amp; Bearing Capacity'!Y8</f>
        <v/>
      </c>
      <c r="C6" s="18" t="n"/>
      <c r="D6" s="22" t="n"/>
      <c r="E6" s="28" t="n"/>
      <c r="F6" s="28">
        <f>+'CPT data &amp; Bearing Capacity'!I6</f>
        <v/>
      </c>
      <c r="G6" s="29">
        <f>'CPT data &amp; Bearing Capacity'!H6</f>
        <v/>
      </c>
      <c r="H6" s="29">
        <f>IF(F6&lt;$B$4,0,F6-$B$4)</f>
        <v/>
      </c>
      <c r="I6" s="30">
        <f>+H6*2/$B$2</f>
        <v/>
      </c>
      <c r="J6" s="31">
        <f>+$D$2*I6/SQRT($D$2^2+I6^2+1)</f>
        <v/>
      </c>
      <c r="K6" s="31">
        <f>+($D$2^2+2*I6^2+1)/($D$2^2+I6^2)/(I6^2+1)</f>
        <v/>
      </c>
      <c r="L6" s="31">
        <f>ASIN($D$2/SQRT($D$2^2+I6^2)/SQRT(1+I6^2))</f>
        <v/>
      </c>
      <c r="M6" s="32">
        <f>2/PI()*(J6*K6+L6)</f>
        <v/>
      </c>
      <c r="N6" s="33">
        <f>+$D$4*M6</f>
        <v/>
      </c>
      <c r="O6" s="61">
        <f>+'CPT data &amp; Bearing Capacity'!N6</f>
        <v/>
      </c>
      <c r="P6" s="59">
        <f>+'CPT data &amp; Bearing Capacity'!O6</f>
        <v/>
      </c>
      <c r="Q6" s="30">
        <f>+'CPT data &amp; Bearing Capacity'!K6</f>
        <v/>
      </c>
      <c r="R6" s="28">
        <f>+'CPT data &amp; Bearing Capacity'!L6</f>
        <v/>
      </c>
      <c r="S6" s="30">
        <f>+'CPT data &amp; Bearing Capacity'!M6</f>
        <v/>
      </c>
      <c r="T6" s="28">
        <f>100*SQRT(O6/(305*SQRT(100*S6)))</f>
        <v/>
      </c>
      <c r="U6" s="33">
        <f>+O6*10^(1.09-0.0075*T6)</f>
        <v/>
      </c>
      <c r="V6" s="33">
        <f>5*(P6-Q6)</f>
        <v/>
      </c>
      <c r="W6" s="37">
        <f>IF(F6&lt;$B$4,0,N6/U6*G6*1000)</f>
        <v/>
      </c>
      <c r="X6" s="37">
        <f>IF(F6&lt;$B$4,0,N6/V6*G6*1000)</f>
        <v/>
      </c>
    </row>
    <row r="7">
      <c r="A7" s="16" t="n"/>
      <c r="B7" s="16">
        <f>+'CPT data &amp; Bearing Capacity'!AA8</f>
        <v/>
      </c>
      <c r="C7" s="18" t="n"/>
      <c r="D7" s="25" t="n"/>
      <c r="E7" s="28" t="n"/>
      <c r="F7" s="28">
        <f>+'CPT data &amp; Bearing Capacity'!I7</f>
        <v/>
      </c>
      <c r="G7" s="29">
        <f>'CPT data &amp; Bearing Capacity'!H7</f>
        <v/>
      </c>
      <c r="H7" s="29">
        <f>IF(F7&lt;$B$4,0,F7-$B$4)</f>
        <v/>
      </c>
      <c r="I7" s="30">
        <f>+H7*2/$B$2</f>
        <v/>
      </c>
      <c r="J7" s="31">
        <f>+$D$2*I7/SQRT($D$2^2+I7^2+1)</f>
        <v/>
      </c>
      <c r="K7" s="31">
        <f>+($D$2^2+2*I7^2+1)/($D$2^2+I7^2)/(I7^2+1)</f>
        <v/>
      </c>
      <c r="L7" s="31">
        <f>ASIN($D$2/SQRT($D$2^2+I7^2)/SQRT(1+I7^2))</f>
        <v/>
      </c>
      <c r="M7" s="32">
        <f>2/PI()*(J7*K7+L7)</f>
        <v/>
      </c>
      <c r="N7" s="33">
        <f>+$D$4*M7</f>
        <v/>
      </c>
      <c r="O7" s="59">
        <f>+'CPT data &amp; Bearing Capacity'!N7</f>
        <v/>
      </c>
      <c r="P7" s="59">
        <f>+'CPT data &amp; Bearing Capacity'!O7</f>
        <v/>
      </c>
      <c r="Q7" s="35">
        <f>+'CPT data &amp; Bearing Capacity'!K7</f>
        <v/>
      </c>
      <c r="R7" s="34">
        <f>+'CPT data &amp; Bearing Capacity'!L7</f>
        <v/>
      </c>
      <c r="S7" s="35">
        <f>+'CPT data &amp; Bearing Capacity'!M7</f>
        <v/>
      </c>
      <c r="T7" s="34">
        <f>100*SQRT(O7/(305*SQRT(100*S7)))</f>
        <v/>
      </c>
      <c r="U7" s="33">
        <f>+O7*10^(1.09-0.0075*T7)</f>
        <v/>
      </c>
      <c r="V7" s="33">
        <f>5*(P7-Q7)</f>
        <v/>
      </c>
      <c r="W7" s="37">
        <f>IF(F7&lt;$B$4,0,N7/U7*G7*1000)</f>
        <v/>
      </c>
      <c r="X7" s="37">
        <f>IF(F7&lt;$B$4,0,N7/V7*G7*1000)</f>
        <v/>
      </c>
    </row>
    <row r="8">
      <c r="A8" s="1" t="n"/>
      <c r="B8" s="5" t="n"/>
      <c r="D8" s="12" t="n"/>
      <c r="E8" s="28" t="n"/>
      <c r="F8" s="28">
        <f>+'CPT data &amp; Bearing Capacity'!I8</f>
        <v/>
      </c>
      <c r="G8" s="29">
        <f>'CPT data &amp; Bearing Capacity'!H8</f>
        <v/>
      </c>
      <c r="H8" s="29">
        <f>IF(F8&lt;$B$4,0,F8-$B$4)</f>
        <v/>
      </c>
      <c r="I8" s="30">
        <f>+H8*2/$B$2</f>
        <v/>
      </c>
      <c r="J8" s="31">
        <f>+$D$2*I8/SQRT($D$2^2+I8^2+1)</f>
        <v/>
      </c>
      <c r="K8" s="31">
        <f>+($D$2^2+2*I8^2+1)/($D$2^2+I8^2)/(I8^2+1)</f>
        <v/>
      </c>
      <c r="L8" s="31">
        <f>ASIN($D$2/SQRT($D$2^2+I8^2)/SQRT(1+I8^2))</f>
        <v/>
      </c>
      <c r="M8" s="32">
        <f>2/PI()*(J8*K8+L8)</f>
        <v/>
      </c>
      <c r="N8" s="33">
        <f>+$D$4*M8</f>
        <v/>
      </c>
      <c r="O8" s="59">
        <f>+'CPT data &amp; Bearing Capacity'!N8</f>
        <v/>
      </c>
      <c r="P8" s="59">
        <f>+'CPT data &amp; Bearing Capacity'!O8</f>
        <v/>
      </c>
      <c r="Q8" s="35">
        <f>+'CPT data &amp; Bearing Capacity'!K8</f>
        <v/>
      </c>
      <c r="R8" s="34">
        <f>+'CPT data &amp; Bearing Capacity'!L8</f>
        <v/>
      </c>
      <c r="S8" s="35">
        <f>+'CPT data &amp; Bearing Capacity'!M8</f>
        <v/>
      </c>
      <c r="T8" s="34">
        <f>100*SQRT(O8/(305*SQRT(100*S8)))</f>
        <v/>
      </c>
      <c r="U8" s="33">
        <f>+O8*10^(1.09-0.0075*T8)</f>
        <v/>
      </c>
      <c r="V8" s="33">
        <f>5*(P8-Q8)</f>
        <v/>
      </c>
      <c r="W8" s="37">
        <f>IF(F8&lt;$B$4,0,N8/U8*G8*1000)</f>
        <v/>
      </c>
      <c r="X8" s="37">
        <f>IF(F8&lt;$B$4,0,N8/V8*G8*1000)</f>
        <v/>
      </c>
    </row>
    <row r="9">
      <c r="E9" s="28" t="n"/>
      <c r="F9" s="28">
        <f>+'CPT data &amp; Bearing Capacity'!I9</f>
        <v/>
      </c>
      <c r="G9" s="29">
        <f>'CPT data &amp; Bearing Capacity'!H9</f>
        <v/>
      </c>
      <c r="H9" s="29">
        <f>IF(F9&lt;$B$4,0,F9-$B$4)</f>
        <v/>
      </c>
      <c r="I9" s="30">
        <f>+H9*2/$B$2</f>
        <v/>
      </c>
      <c r="J9" s="31">
        <f>+$D$2*I9/SQRT($D$2^2+I9^2+1)</f>
        <v/>
      </c>
      <c r="K9" s="31">
        <f>+($D$2^2+2*I9^2+1)/($D$2^2+I9^2)/(I9^2+1)</f>
        <v/>
      </c>
      <c r="L9" s="31">
        <f>ASIN($D$2/SQRT($D$2^2+I9^2)/SQRT(1+I9^2))</f>
        <v/>
      </c>
      <c r="M9" s="32">
        <f>2/PI()*(J9*K9+L9)</f>
        <v/>
      </c>
      <c r="N9" s="33">
        <f>+$D$4*M9</f>
        <v/>
      </c>
      <c r="O9" s="59">
        <f>+'CPT data &amp; Bearing Capacity'!N9</f>
        <v/>
      </c>
      <c r="P9" s="59">
        <f>+'CPT data &amp; Bearing Capacity'!O9</f>
        <v/>
      </c>
      <c r="Q9" s="35">
        <f>+'CPT data &amp; Bearing Capacity'!K9</f>
        <v/>
      </c>
      <c r="R9" s="34">
        <f>+'CPT data &amp; Bearing Capacity'!L9</f>
        <v/>
      </c>
      <c r="S9" s="35">
        <f>+'CPT data &amp; Bearing Capacity'!M9</f>
        <v/>
      </c>
      <c r="T9" s="34">
        <f>100*SQRT(O9/(305*SQRT(100*S9)))</f>
        <v/>
      </c>
      <c r="U9" s="33">
        <f>+O9*10^(1.09-0.0075*T9)</f>
        <v/>
      </c>
      <c r="V9" s="33">
        <f>5*(P9-Q9)</f>
        <v/>
      </c>
      <c r="W9" s="37">
        <f>IF(F9&lt;$B$4,0,N9/U9*G9*1000)</f>
        <v/>
      </c>
      <c r="X9" s="37">
        <f>IF(F9&lt;$B$4,0,N9/V9*G9*1000)</f>
        <v/>
      </c>
    </row>
    <row r="10">
      <c r="E10" s="28" t="n"/>
      <c r="F10" s="28">
        <f>+'CPT data &amp; Bearing Capacity'!I10</f>
        <v/>
      </c>
      <c r="G10" s="29">
        <f>'CPT data &amp; Bearing Capacity'!H10</f>
        <v/>
      </c>
      <c r="H10" s="29">
        <f>IF(F10&lt;$B$4,0,F10-$B$4)</f>
        <v/>
      </c>
      <c r="I10" s="30">
        <f>+H10*2/$B$2</f>
        <v/>
      </c>
      <c r="J10" s="31">
        <f>+$D$2*I10/SQRT($D$2^2+I10^2+1)</f>
        <v/>
      </c>
      <c r="K10" s="31">
        <f>+($D$2^2+2*I10^2+1)/($D$2^2+I10^2)/(I10^2+1)</f>
        <v/>
      </c>
      <c r="L10" s="31">
        <f>ASIN($D$2/SQRT($D$2^2+I10^2)/SQRT(1+I10^2))</f>
        <v/>
      </c>
      <c r="M10" s="32">
        <f>2/PI()*(J10*K10+L10)</f>
        <v/>
      </c>
      <c r="N10" s="33">
        <f>+$D$4*M10</f>
        <v/>
      </c>
      <c r="O10" s="59">
        <f>+'CPT data &amp; Bearing Capacity'!N10</f>
        <v/>
      </c>
      <c r="P10" s="59">
        <f>+'CPT data &amp; Bearing Capacity'!O10</f>
        <v/>
      </c>
      <c r="Q10" s="35">
        <f>+'CPT data &amp; Bearing Capacity'!K10</f>
        <v/>
      </c>
      <c r="R10" s="34">
        <f>+'CPT data &amp; Bearing Capacity'!L10</f>
        <v/>
      </c>
      <c r="S10" s="35">
        <f>+'CPT data &amp; Bearing Capacity'!M10</f>
        <v/>
      </c>
      <c r="T10" s="34">
        <f>100*SQRT(O10/(305*SQRT(100*S10)))</f>
        <v/>
      </c>
      <c r="U10" s="33">
        <f>+O10*10^(1.09-0.0075*T10)</f>
        <v/>
      </c>
      <c r="V10" s="33">
        <f>5*(P10-Q10)</f>
        <v/>
      </c>
      <c r="W10" s="37">
        <f>IF(F10&lt;$B$4,0,N10/U10*G10*1000)</f>
        <v/>
      </c>
      <c r="X10" s="37">
        <f>IF(F10&lt;$B$4,0,N10/V10*G10*1000)</f>
        <v/>
      </c>
    </row>
    <row r="11">
      <c r="E11" s="28" t="n"/>
      <c r="F11" s="28">
        <f>+'CPT data &amp; Bearing Capacity'!I11</f>
        <v/>
      </c>
      <c r="G11" s="29">
        <f>'CPT data &amp; Bearing Capacity'!H11</f>
        <v/>
      </c>
      <c r="H11" s="29">
        <f>IF(F11&lt;$B$4,0,F11-$B$4)</f>
        <v/>
      </c>
      <c r="I11" s="30">
        <f>+H11*2/$B$2</f>
        <v/>
      </c>
      <c r="J11" s="31">
        <f>+$D$2*I11/SQRT($D$2^2+I11^2+1)</f>
        <v/>
      </c>
      <c r="K11" s="31">
        <f>+($D$2^2+2*I11^2+1)/($D$2^2+I11^2)/(I11^2+1)</f>
        <v/>
      </c>
      <c r="L11" s="31">
        <f>ASIN($D$2/SQRT($D$2^2+I11^2)/SQRT(1+I11^2))</f>
        <v/>
      </c>
      <c r="M11" s="32">
        <f>2/PI()*(J11*K11+L11)</f>
        <v/>
      </c>
      <c r="N11" s="33">
        <f>+$D$4*M11</f>
        <v/>
      </c>
      <c r="O11" s="59">
        <f>+'CPT data &amp; Bearing Capacity'!N11</f>
        <v/>
      </c>
      <c r="P11" s="59">
        <f>+'CPT data &amp; Bearing Capacity'!O11</f>
        <v/>
      </c>
      <c r="Q11" s="35">
        <f>+'CPT data &amp; Bearing Capacity'!K11</f>
        <v/>
      </c>
      <c r="R11" s="34">
        <f>+'CPT data &amp; Bearing Capacity'!L11</f>
        <v/>
      </c>
      <c r="S11" s="35">
        <f>+'CPT data &amp; Bearing Capacity'!M11</f>
        <v/>
      </c>
      <c r="T11" s="34">
        <f>100*SQRT(O11/(305*SQRT(100*S11)))</f>
        <v/>
      </c>
      <c r="U11" s="33">
        <f>+O11*10^(1.09-0.0075*T11)</f>
        <v/>
      </c>
      <c r="V11" s="33">
        <f>5*(P11-Q11)</f>
        <v/>
      </c>
      <c r="W11" s="37">
        <f>IF(F11&lt;$B$4,0,N11/U11*G11*1000)</f>
        <v/>
      </c>
      <c r="X11" s="37">
        <f>IF(F11&lt;$B$4,0,N11/V11*G11*1000)</f>
        <v/>
      </c>
    </row>
    <row r="12">
      <c r="E12" s="28" t="n"/>
      <c r="F12" s="28">
        <f>+'CPT data &amp; Bearing Capacity'!I12</f>
        <v/>
      </c>
      <c r="G12" s="29">
        <f>'CPT data &amp; Bearing Capacity'!H12</f>
        <v/>
      </c>
      <c r="H12" s="29">
        <f>IF(F12&lt;$B$4,0,F12-$B$4)</f>
        <v/>
      </c>
      <c r="I12" s="30">
        <f>+H12*2/$B$2</f>
        <v/>
      </c>
      <c r="J12" s="31">
        <f>+$D$2*I12/SQRT($D$2^2+I12^2+1)</f>
        <v/>
      </c>
      <c r="K12" s="31">
        <f>+($D$2^2+2*I12^2+1)/($D$2^2+I12^2)/(I12^2+1)</f>
        <v/>
      </c>
      <c r="L12" s="31">
        <f>ASIN($D$2/SQRT($D$2^2+I12^2)/SQRT(1+I12^2))</f>
        <v/>
      </c>
      <c r="M12" s="32">
        <f>2/PI()*(J12*K12+L12)</f>
        <v/>
      </c>
      <c r="N12" s="33">
        <f>+$D$4*M12</f>
        <v/>
      </c>
      <c r="O12" s="59">
        <f>+'CPT data &amp; Bearing Capacity'!N12</f>
        <v/>
      </c>
      <c r="P12" s="59">
        <f>+'CPT data &amp; Bearing Capacity'!O12</f>
        <v/>
      </c>
      <c r="Q12" s="35">
        <f>+'CPT data &amp; Bearing Capacity'!K12</f>
        <v/>
      </c>
      <c r="R12" s="34">
        <f>+'CPT data &amp; Bearing Capacity'!L12</f>
        <v/>
      </c>
      <c r="S12" s="35">
        <f>+'CPT data &amp; Bearing Capacity'!M12</f>
        <v/>
      </c>
      <c r="T12" s="34">
        <f>100*SQRT(O12/(305*SQRT(100*S12)))</f>
        <v/>
      </c>
      <c r="U12" s="33">
        <f>+O12*10^(1.09-0.0075*T12)</f>
        <v/>
      </c>
      <c r="V12" s="33">
        <f>5*(P12-Q12)</f>
        <v/>
      </c>
      <c r="W12" s="37">
        <f>IF(F12&lt;$B$4,0,N12/U12*G12*1000)</f>
        <v/>
      </c>
      <c r="X12" s="37">
        <f>IF(F12&lt;$B$4,0,N12/V12*G12*1000)</f>
        <v/>
      </c>
    </row>
    <row r="13">
      <c r="E13" s="28" t="n"/>
      <c r="F13" s="28">
        <f>+'CPT data &amp; Bearing Capacity'!I13</f>
        <v/>
      </c>
      <c r="G13" s="29">
        <f>'CPT data &amp; Bearing Capacity'!H13</f>
        <v/>
      </c>
      <c r="H13" s="29">
        <f>IF(F13&lt;$B$4,0,F13-$B$4)</f>
        <v/>
      </c>
      <c r="I13" s="30">
        <f>+H13*2/$B$2</f>
        <v/>
      </c>
      <c r="J13" s="31">
        <f>+$D$2*I13/SQRT($D$2^2+I13^2+1)</f>
        <v/>
      </c>
      <c r="K13" s="31">
        <f>+($D$2^2+2*I13^2+1)/($D$2^2+I13^2)/(I13^2+1)</f>
        <v/>
      </c>
      <c r="L13" s="31">
        <f>ASIN($D$2/SQRT($D$2^2+I13^2)/SQRT(1+I13^2))</f>
        <v/>
      </c>
      <c r="M13" s="32">
        <f>2/PI()*(J13*K13+L13)</f>
        <v/>
      </c>
      <c r="N13" s="33">
        <f>+$D$4*M13</f>
        <v/>
      </c>
      <c r="O13" s="59">
        <f>+'CPT data &amp; Bearing Capacity'!N13</f>
        <v/>
      </c>
      <c r="P13" s="59">
        <f>+'CPT data &amp; Bearing Capacity'!O13</f>
        <v/>
      </c>
      <c r="Q13" s="35">
        <f>+'CPT data &amp; Bearing Capacity'!K13</f>
        <v/>
      </c>
      <c r="R13" s="34">
        <f>+'CPT data &amp; Bearing Capacity'!L13</f>
        <v/>
      </c>
      <c r="S13" s="35">
        <f>+'CPT data &amp; Bearing Capacity'!M13</f>
        <v/>
      </c>
      <c r="T13" s="34">
        <f>100*SQRT(O13/(305*SQRT(100*S13)))</f>
        <v/>
      </c>
      <c r="U13" s="33">
        <f>+O13*10^(1.09-0.0075*T13)</f>
        <v/>
      </c>
      <c r="V13" s="33">
        <f>5*(P13-Q13)</f>
        <v/>
      </c>
      <c r="W13" s="37">
        <f>IF(F13&lt;$B$4,0,N13/U13*G13*1000)</f>
        <v/>
      </c>
      <c r="X13" s="37">
        <f>IF(F13&lt;$B$4,0,N13/V13*G13*1000)</f>
        <v/>
      </c>
    </row>
    <row r="14">
      <c r="E14" s="28" t="n"/>
      <c r="F14" s="28">
        <f>+'CPT data &amp; Bearing Capacity'!I14</f>
        <v/>
      </c>
      <c r="G14" s="29">
        <f>'CPT data &amp; Bearing Capacity'!H14</f>
        <v/>
      </c>
      <c r="H14" s="29">
        <f>IF(F14&lt;$B$4,0,F14-$B$4)</f>
        <v/>
      </c>
      <c r="I14" s="30">
        <f>+H14*2/$B$2</f>
        <v/>
      </c>
      <c r="J14" s="31">
        <f>+$D$2*I14/SQRT($D$2^2+I14^2+1)</f>
        <v/>
      </c>
      <c r="K14" s="31">
        <f>+($D$2^2+2*I14^2+1)/($D$2^2+I14^2)/(I14^2+1)</f>
        <v/>
      </c>
      <c r="L14" s="31">
        <f>ASIN($D$2/SQRT($D$2^2+I14^2)/SQRT(1+I14^2))</f>
        <v/>
      </c>
      <c r="M14" s="32">
        <f>2/PI()*(J14*K14+L14)</f>
        <v/>
      </c>
      <c r="N14" s="33">
        <f>+$D$4*M14</f>
        <v/>
      </c>
      <c r="O14" s="59">
        <f>+'CPT data &amp; Bearing Capacity'!N14</f>
        <v/>
      </c>
      <c r="P14" s="59">
        <f>+'CPT data &amp; Bearing Capacity'!O14</f>
        <v/>
      </c>
      <c r="Q14" s="35">
        <f>+'CPT data &amp; Bearing Capacity'!K14</f>
        <v/>
      </c>
      <c r="R14" s="34">
        <f>+'CPT data &amp; Bearing Capacity'!L14</f>
        <v/>
      </c>
      <c r="S14" s="35">
        <f>+'CPT data &amp; Bearing Capacity'!M14</f>
        <v/>
      </c>
      <c r="T14" s="34">
        <f>100*SQRT(O14/(305*SQRT(100*S14)))</f>
        <v/>
      </c>
      <c r="U14" s="33">
        <f>+O14*10^(1.09-0.0075*T14)</f>
        <v/>
      </c>
      <c r="V14" s="33">
        <f>5*(P14-Q14)</f>
        <v/>
      </c>
      <c r="W14" s="37">
        <f>IF(F14&lt;$B$4,0,N14/U14*G14*1000)</f>
        <v/>
      </c>
      <c r="X14" s="37">
        <f>IF(F14&lt;$B$4,0,N14/V14*G14*1000)</f>
        <v/>
      </c>
    </row>
    <row r="15">
      <c r="E15" s="28" t="n"/>
      <c r="F15" s="28">
        <f>+'CPT data &amp; Bearing Capacity'!I15</f>
        <v/>
      </c>
      <c r="G15" s="29">
        <f>'CPT data &amp; Bearing Capacity'!H15</f>
        <v/>
      </c>
      <c r="H15" s="29">
        <f>IF(F15&lt;$B$4,0,F15-$B$4)</f>
        <v/>
      </c>
      <c r="I15" s="30">
        <f>+H15*2/$B$2</f>
        <v/>
      </c>
      <c r="J15" s="31">
        <f>+$D$2*I15/SQRT($D$2^2+I15^2+1)</f>
        <v/>
      </c>
      <c r="K15" s="31">
        <f>+($D$2^2+2*I15^2+1)/($D$2^2+I15^2)/(I15^2+1)</f>
        <v/>
      </c>
      <c r="L15" s="31">
        <f>ASIN($D$2/SQRT($D$2^2+I15^2)/SQRT(1+I15^2))</f>
        <v/>
      </c>
      <c r="M15" s="32">
        <f>2/PI()*(J15*K15+L15)</f>
        <v/>
      </c>
      <c r="N15" s="33">
        <f>+$D$4*M15</f>
        <v/>
      </c>
      <c r="O15" s="59">
        <f>+'CPT data &amp; Bearing Capacity'!N15</f>
        <v/>
      </c>
      <c r="P15" s="59">
        <f>+'CPT data &amp; Bearing Capacity'!O15</f>
        <v/>
      </c>
      <c r="Q15" s="35">
        <f>+'CPT data &amp; Bearing Capacity'!K15</f>
        <v/>
      </c>
      <c r="R15" s="34">
        <f>+'CPT data &amp; Bearing Capacity'!L15</f>
        <v/>
      </c>
      <c r="S15" s="35">
        <f>+'CPT data &amp; Bearing Capacity'!M15</f>
        <v/>
      </c>
      <c r="T15" s="34">
        <f>100*SQRT(O15/(305*SQRT(100*S15)))</f>
        <v/>
      </c>
      <c r="U15" s="33">
        <f>+O15*10^(1.09-0.0075*T15)</f>
        <v/>
      </c>
      <c r="V15" s="33">
        <f>5*(P15-Q15)</f>
        <v/>
      </c>
      <c r="W15" s="37">
        <f>IF(F15&lt;$B$4,0,N15/U15*G15*1000)</f>
        <v/>
      </c>
      <c r="X15" s="37">
        <f>IF(F15&lt;$B$4,0,N15/V15*G15*1000)</f>
        <v/>
      </c>
    </row>
    <row r="16">
      <c r="E16" s="28" t="n"/>
      <c r="F16" s="28">
        <f>+'CPT data &amp; Bearing Capacity'!I16</f>
        <v/>
      </c>
      <c r="G16" s="29">
        <f>'CPT data &amp; Bearing Capacity'!H16</f>
        <v/>
      </c>
      <c r="H16" s="29">
        <f>IF(F16&lt;$B$4,0,F16-$B$4)</f>
        <v/>
      </c>
      <c r="I16" s="30">
        <f>+H16*2/$B$2</f>
        <v/>
      </c>
      <c r="J16" s="31">
        <f>+$D$2*I16/SQRT($D$2^2+I16^2+1)</f>
        <v/>
      </c>
      <c r="K16" s="31">
        <f>+($D$2^2+2*I16^2+1)/($D$2^2+I16^2)/(I16^2+1)</f>
        <v/>
      </c>
      <c r="L16" s="31">
        <f>ASIN($D$2/SQRT($D$2^2+I16^2)/SQRT(1+I16^2))</f>
        <v/>
      </c>
      <c r="M16" s="32">
        <f>2/PI()*(J16*K16+L16)</f>
        <v/>
      </c>
      <c r="N16" s="33">
        <f>+$D$4*M16</f>
        <v/>
      </c>
      <c r="O16" s="59">
        <f>+'CPT data &amp; Bearing Capacity'!N16</f>
        <v/>
      </c>
      <c r="P16" s="59">
        <f>+'CPT data &amp; Bearing Capacity'!O16</f>
        <v/>
      </c>
      <c r="Q16" s="35">
        <f>+'CPT data &amp; Bearing Capacity'!K16</f>
        <v/>
      </c>
      <c r="R16" s="34">
        <f>+'CPT data &amp; Bearing Capacity'!L16</f>
        <v/>
      </c>
      <c r="S16" s="35">
        <f>+'CPT data &amp; Bearing Capacity'!M16</f>
        <v/>
      </c>
      <c r="T16" s="34">
        <f>100*SQRT(O16/(305*SQRT(100*S16)))</f>
        <v/>
      </c>
      <c r="U16" s="33">
        <f>+O16*10^(1.09-0.0075*T16)</f>
        <v/>
      </c>
      <c r="V16" s="33">
        <f>5*(P16-Q16)</f>
        <v/>
      </c>
      <c r="W16" s="37">
        <f>IF(F16&lt;$B$4,0,N16/U16*G16*1000)</f>
        <v/>
      </c>
      <c r="X16" s="37">
        <f>IF(F16&lt;$B$4,0,N16/V16*G16*1000)</f>
        <v/>
      </c>
    </row>
    <row r="17">
      <c r="E17" s="28" t="n"/>
      <c r="F17" s="28">
        <f>+'CPT data &amp; Bearing Capacity'!I17</f>
        <v/>
      </c>
      <c r="G17" s="29">
        <f>'CPT data &amp; Bearing Capacity'!H17</f>
        <v/>
      </c>
      <c r="H17" s="29">
        <f>IF(F17&lt;$B$4,0,F17-$B$4)</f>
        <v/>
      </c>
      <c r="I17" s="30">
        <f>+H17*2/$B$2</f>
        <v/>
      </c>
      <c r="J17" s="31">
        <f>+$D$2*I17/SQRT($D$2^2+I17^2+1)</f>
        <v/>
      </c>
      <c r="K17" s="31">
        <f>+($D$2^2+2*I17^2+1)/($D$2^2+I17^2)/(I17^2+1)</f>
        <v/>
      </c>
      <c r="L17" s="31">
        <f>ASIN($D$2/SQRT($D$2^2+I17^2)/SQRT(1+I17^2))</f>
        <v/>
      </c>
      <c r="M17" s="32">
        <f>2/PI()*(J17*K17+L17)</f>
        <v/>
      </c>
      <c r="N17" s="33">
        <f>+$D$4*M17</f>
        <v/>
      </c>
      <c r="O17" s="59">
        <f>+'CPT data &amp; Bearing Capacity'!N17</f>
        <v/>
      </c>
      <c r="P17" s="59">
        <f>+'CPT data &amp; Bearing Capacity'!O17</f>
        <v/>
      </c>
      <c r="Q17" s="35">
        <f>+'CPT data &amp; Bearing Capacity'!K17</f>
        <v/>
      </c>
      <c r="R17" s="34">
        <f>+'CPT data &amp; Bearing Capacity'!L17</f>
        <v/>
      </c>
      <c r="S17" s="35">
        <f>+'CPT data &amp; Bearing Capacity'!M17</f>
        <v/>
      </c>
      <c r="T17" s="34">
        <f>100*SQRT(O17/(305*SQRT(100*S17)))</f>
        <v/>
      </c>
      <c r="U17" s="33">
        <f>+O17*10^(1.09-0.0075*T17)</f>
        <v/>
      </c>
      <c r="V17" s="33">
        <f>5*(P17-Q17)</f>
        <v/>
      </c>
      <c r="W17" s="37">
        <f>IF(F17&lt;$B$4,0,N17/U17*G17*1000)</f>
        <v/>
      </c>
      <c r="X17" s="37">
        <f>IF(F17&lt;$B$4,0,N17/V17*G17*1000)</f>
        <v/>
      </c>
    </row>
    <row r="18">
      <c r="E18" s="28" t="n"/>
      <c r="F18" s="28">
        <f>+'CPT data &amp; Bearing Capacity'!I18</f>
        <v/>
      </c>
      <c r="G18" s="29">
        <f>'CPT data &amp; Bearing Capacity'!H18</f>
        <v/>
      </c>
      <c r="H18" s="29">
        <f>IF(F18&lt;$B$4,0,F18-$B$4)</f>
        <v/>
      </c>
      <c r="I18" s="30">
        <f>+H18*2/$B$2</f>
        <v/>
      </c>
      <c r="J18" s="31">
        <f>+$D$2*I18/SQRT($D$2^2+I18^2+1)</f>
        <v/>
      </c>
      <c r="K18" s="31">
        <f>+($D$2^2+2*I18^2+1)/($D$2^2+I18^2)/(I18^2+1)</f>
        <v/>
      </c>
      <c r="L18" s="31">
        <f>ASIN($D$2/SQRT($D$2^2+I18^2)/SQRT(1+I18^2))</f>
        <v/>
      </c>
      <c r="M18" s="32">
        <f>2/PI()*(J18*K18+L18)</f>
        <v/>
      </c>
      <c r="N18" s="33">
        <f>+$D$4*M18</f>
        <v/>
      </c>
      <c r="O18" s="59">
        <f>+'CPT data &amp; Bearing Capacity'!N18</f>
        <v/>
      </c>
      <c r="P18" s="59">
        <f>+'CPT data &amp; Bearing Capacity'!O18</f>
        <v/>
      </c>
      <c r="Q18" s="35">
        <f>+'CPT data &amp; Bearing Capacity'!K18</f>
        <v/>
      </c>
      <c r="R18" s="34">
        <f>+'CPT data &amp; Bearing Capacity'!L18</f>
        <v/>
      </c>
      <c r="S18" s="35">
        <f>+'CPT data &amp; Bearing Capacity'!M18</f>
        <v/>
      </c>
      <c r="T18" s="34">
        <f>100*SQRT(O18/(305*SQRT(100*S18)))</f>
        <v/>
      </c>
      <c r="U18" s="33">
        <f>+O18*10^(1.09-0.0075*T18)</f>
        <v/>
      </c>
      <c r="V18" s="33">
        <f>5*(P18-Q18)</f>
        <v/>
      </c>
      <c r="W18" s="37">
        <f>IF(F18&lt;$B$4,0,N18/U18*G18*1000)</f>
        <v/>
      </c>
      <c r="X18" s="37">
        <f>IF(F18&lt;$B$4,0,N18/V18*G18*1000)</f>
        <v/>
      </c>
    </row>
    <row r="19">
      <c r="E19" s="28" t="n"/>
      <c r="F19" s="28">
        <f>+'CPT data &amp; Bearing Capacity'!I19</f>
        <v/>
      </c>
      <c r="G19" s="29">
        <f>'CPT data &amp; Bearing Capacity'!H19</f>
        <v/>
      </c>
      <c r="H19" s="29">
        <f>IF(F19&lt;$B$4,0,F19-$B$4)</f>
        <v/>
      </c>
      <c r="I19" s="30">
        <f>+H19*2/$B$2</f>
        <v/>
      </c>
      <c r="J19" s="31">
        <f>+$D$2*I19/SQRT($D$2^2+I19^2+1)</f>
        <v/>
      </c>
      <c r="K19" s="31">
        <f>+($D$2^2+2*I19^2+1)/($D$2^2+I19^2)/(I19^2+1)</f>
        <v/>
      </c>
      <c r="L19" s="31">
        <f>ASIN($D$2/SQRT($D$2^2+I19^2)/SQRT(1+I19^2))</f>
        <v/>
      </c>
      <c r="M19" s="32">
        <f>2/PI()*(J19*K19+L19)</f>
        <v/>
      </c>
      <c r="N19" s="33">
        <f>+$D$4*M19</f>
        <v/>
      </c>
      <c r="O19" s="59">
        <f>+'CPT data &amp; Bearing Capacity'!N19</f>
        <v/>
      </c>
      <c r="P19" s="59">
        <f>+'CPT data &amp; Bearing Capacity'!O19</f>
        <v/>
      </c>
      <c r="Q19" s="35">
        <f>+'CPT data &amp; Bearing Capacity'!K19</f>
        <v/>
      </c>
      <c r="R19" s="34">
        <f>+'CPT data &amp; Bearing Capacity'!L19</f>
        <v/>
      </c>
      <c r="S19" s="35">
        <f>+'CPT data &amp; Bearing Capacity'!M19</f>
        <v/>
      </c>
      <c r="T19" s="34">
        <f>100*SQRT(O19/(305*SQRT(100*S19)))</f>
        <v/>
      </c>
      <c r="U19" s="33">
        <f>+O19*10^(1.09-0.0075*T19)</f>
        <v/>
      </c>
      <c r="V19" s="33">
        <f>5*(P19-Q19)</f>
        <v/>
      </c>
      <c r="W19" s="37">
        <f>IF(F19&lt;$B$4,0,N19/U19*G19*1000)</f>
        <v/>
      </c>
      <c r="X19" s="37">
        <f>IF(F19&lt;$B$4,0,N19/V19*G19*1000)</f>
        <v/>
      </c>
    </row>
    <row r="20">
      <c r="E20" s="28" t="n"/>
      <c r="F20" s="28">
        <f>+'CPT data &amp; Bearing Capacity'!I20</f>
        <v/>
      </c>
      <c r="G20" s="29">
        <f>'CPT data &amp; Bearing Capacity'!H20</f>
        <v/>
      </c>
      <c r="H20" s="29">
        <f>IF(F20&lt;$B$4,0,F20-$B$4)</f>
        <v/>
      </c>
      <c r="I20" s="30">
        <f>+H20*2/$B$2</f>
        <v/>
      </c>
      <c r="J20" s="31">
        <f>+$D$2*I20/SQRT($D$2^2+I20^2+1)</f>
        <v/>
      </c>
      <c r="K20" s="31">
        <f>+($D$2^2+2*I20^2+1)/($D$2^2+I20^2)/(I20^2+1)</f>
        <v/>
      </c>
      <c r="L20" s="31">
        <f>ASIN($D$2/SQRT($D$2^2+I20^2)/SQRT(1+I20^2))</f>
        <v/>
      </c>
      <c r="M20" s="32">
        <f>2/PI()*(J20*K20+L20)</f>
        <v/>
      </c>
      <c r="N20" s="33">
        <f>+$D$4*M20</f>
        <v/>
      </c>
      <c r="O20" s="59">
        <f>+'CPT data &amp; Bearing Capacity'!N20</f>
        <v/>
      </c>
      <c r="P20" s="59">
        <f>+'CPT data &amp; Bearing Capacity'!O20</f>
        <v/>
      </c>
      <c r="Q20" s="35">
        <f>+'CPT data &amp; Bearing Capacity'!K20</f>
        <v/>
      </c>
      <c r="R20" s="34">
        <f>+'CPT data &amp; Bearing Capacity'!L20</f>
        <v/>
      </c>
      <c r="S20" s="35">
        <f>+'CPT data &amp; Bearing Capacity'!M20</f>
        <v/>
      </c>
      <c r="T20" s="34">
        <f>100*SQRT(O20/(305*SQRT(100*S20)))</f>
        <v/>
      </c>
      <c r="U20" s="33">
        <f>+O20*10^(1.09-0.0075*T20)</f>
        <v/>
      </c>
      <c r="V20" s="33">
        <f>5*(P20-Q20)</f>
        <v/>
      </c>
      <c r="W20" s="37">
        <f>IF(F20&lt;$B$4,0,N20/U20*G20*1000)</f>
        <v/>
      </c>
      <c r="X20" s="37">
        <f>IF(F20&lt;$B$4,0,N20/V20*G20*1000)</f>
        <v/>
      </c>
    </row>
    <row r="21">
      <c r="E21" s="28" t="n"/>
      <c r="F21" s="28">
        <f>+'CPT data &amp; Bearing Capacity'!I21</f>
        <v/>
      </c>
      <c r="G21" s="29">
        <f>'CPT data &amp; Bearing Capacity'!H21</f>
        <v/>
      </c>
      <c r="H21" s="29">
        <f>IF(F21&lt;$B$4,0,F21-$B$4)</f>
        <v/>
      </c>
      <c r="I21" s="30">
        <f>+H21*2/$B$2</f>
        <v/>
      </c>
      <c r="J21" s="31">
        <f>+$D$2*I21/SQRT($D$2^2+I21^2+1)</f>
        <v/>
      </c>
      <c r="K21" s="31">
        <f>+($D$2^2+2*I21^2+1)/($D$2^2+I21^2)/(I21^2+1)</f>
        <v/>
      </c>
      <c r="L21" s="31">
        <f>ASIN($D$2/SQRT($D$2^2+I21^2)/SQRT(1+I21^2))</f>
        <v/>
      </c>
      <c r="M21" s="32">
        <f>2/PI()*(J21*K21+L21)</f>
        <v/>
      </c>
      <c r="N21" s="33">
        <f>+$D$4*M21</f>
        <v/>
      </c>
      <c r="O21" s="59">
        <f>+'CPT data &amp; Bearing Capacity'!N21</f>
        <v/>
      </c>
      <c r="P21" s="59">
        <f>+'CPT data &amp; Bearing Capacity'!O21</f>
        <v/>
      </c>
      <c r="Q21" s="35">
        <f>+'CPT data &amp; Bearing Capacity'!K21</f>
        <v/>
      </c>
      <c r="R21" s="34">
        <f>+'CPT data &amp; Bearing Capacity'!L21</f>
        <v/>
      </c>
      <c r="S21" s="35">
        <f>+'CPT data &amp; Bearing Capacity'!M21</f>
        <v/>
      </c>
      <c r="T21" s="34">
        <f>100*SQRT(O21/(305*SQRT(100*S21)))</f>
        <v/>
      </c>
      <c r="U21" s="33">
        <f>+O21*10^(1.09-0.0075*T21)</f>
        <v/>
      </c>
      <c r="V21" s="33">
        <f>5*(P21-Q21)</f>
        <v/>
      </c>
      <c r="W21" s="37">
        <f>IF(F21&lt;$B$4,0,N21/U21*G21*1000)</f>
        <v/>
      </c>
      <c r="X21" s="37">
        <f>IF(F21&lt;$B$4,0,N21/V21*G21*1000)</f>
        <v/>
      </c>
    </row>
    <row r="22">
      <c r="E22" s="28" t="n"/>
      <c r="F22" s="28">
        <f>+'CPT data &amp; Bearing Capacity'!I22</f>
        <v/>
      </c>
      <c r="G22" s="29">
        <f>'CPT data &amp; Bearing Capacity'!H22</f>
        <v/>
      </c>
      <c r="H22" s="29">
        <f>IF(F22&lt;$B$4,0,F22-$B$4)</f>
        <v/>
      </c>
      <c r="I22" s="30">
        <f>+H22*2/$B$2</f>
        <v/>
      </c>
      <c r="J22" s="31">
        <f>+$D$2*I22/SQRT($D$2^2+I22^2+1)</f>
        <v/>
      </c>
      <c r="K22" s="31">
        <f>+($D$2^2+2*I22^2+1)/($D$2^2+I22^2)/(I22^2+1)</f>
        <v/>
      </c>
      <c r="L22" s="31">
        <f>ASIN($D$2/SQRT($D$2^2+I22^2)/SQRT(1+I22^2))</f>
        <v/>
      </c>
      <c r="M22" s="32">
        <f>2/PI()*(J22*K22+L22)</f>
        <v/>
      </c>
      <c r="N22" s="33">
        <f>+$D$4*M22</f>
        <v/>
      </c>
      <c r="O22" s="59">
        <f>+'CPT data &amp; Bearing Capacity'!N22</f>
        <v/>
      </c>
      <c r="P22" s="59">
        <f>+'CPT data &amp; Bearing Capacity'!O22</f>
        <v/>
      </c>
      <c r="Q22" s="35">
        <f>+'CPT data &amp; Bearing Capacity'!K22</f>
        <v/>
      </c>
      <c r="R22" s="34">
        <f>+'CPT data &amp; Bearing Capacity'!L22</f>
        <v/>
      </c>
      <c r="S22" s="35">
        <f>+'CPT data &amp; Bearing Capacity'!M22</f>
        <v/>
      </c>
      <c r="T22" s="34">
        <f>100*SQRT(O22/(305*SQRT(100*S22)))</f>
        <v/>
      </c>
      <c r="U22" s="33">
        <f>+O22*10^(1.09-0.0075*T22)</f>
        <v/>
      </c>
      <c r="V22" s="33">
        <f>5*(P22-Q22)</f>
        <v/>
      </c>
      <c r="W22" s="37">
        <f>IF(F22&lt;$B$4,0,N22/U22*G22*1000)</f>
        <v/>
      </c>
      <c r="X22" s="37">
        <f>IF(F22&lt;$B$4,0,N22/V22*G22*1000)</f>
        <v/>
      </c>
    </row>
    <row r="23">
      <c r="E23" s="28" t="n"/>
      <c r="F23" s="28">
        <f>+'CPT data &amp; Bearing Capacity'!I23</f>
        <v/>
      </c>
      <c r="G23" s="29">
        <f>'CPT data &amp; Bearing Capacity'!H23</f>
        <v/>
      </c>
      <c r="H23" s="29">
        <f>IF(F23&lt;$B$4,0,F23-$B$4)</f>
        <v/>
      </c>
      <c r="I23" s="30">
        <f>+H23*2/$B$2</f>
        <v/>
      </c>
      <c r="J23" s="31">
        <f>+$D$2*I23/SQRT($D$2^2+I23^2+1)</f>
        <v/>
      </c>
      <c r="K23" s="31">
        <f>+($D$2^2+2*I23^2+1)/($D$2^2+I23^2)/(I23^2+1)</f>
        <v/>
      </c>
      <c r="L23" s="31">
        <f>ASIN($D$2/SQRT($D$2^2+I23^2)/SQRT(1+I23^2))</f>
        <v/>
      </c>
      <c r="M23" s="32">
        <f>2/PI()*(J23*K23+L23)</f>
        <v/>
      </c>
      <c r="N23" s="33">
        <f>+$D$4*M23</f>
        <v/>
      </c>
      <c r="O23" s="59">
        <f>+'CPT data &amp; Bearing Capacity'!N23</f>
        <v/>
      </c>
      <c r="P23" s="59">
        <f>+'CPT data &amp; Bearing Capacity'!O23</f>
        <v/>
      </c>
      <c r="Q23" s="35">
        <f>+'CPT data &amp; Bearing Capacity'!K23</f>
        <v/>
      </c>
      <c r="R23" s="34">
        <f>+'CPT data &amp; Bearing Capacity'!L23</f>
        <v/>
      </c>
      <c r="S23" s="35">
        <f>+'CPT data &amp; Bearing Capacity'!M23</f>
        <v/>
      </c>
      <c r="T23" s="34">
        <f>100*SQRT(O23/(305*SQRT(100*S23)))</f>
        <v/>
      </c>
      <c r="U23" s="33">
        <f>+O23*10^(1.09-0.0075*T23)</f>
        <v/>
      </c>
      <c r="V23" s="33">
        <f>5*(P23-Q23)</f>
        <v/>
      </c>
      <c r="W23" s="37">
        <f>IF(F23&lt;$B$4,0,N23/U23*G23*1000)</f>
        <v/>
      </c>
      <c r="X23" s="37">
        <f>IF(F23&lt;$B$4,0,N23/V23*G23*1000)</f>
        <v/>
      </c>
    </row>
    <row r="24">
      <c r="E24" s="28" t="n"/>
      <c r="F24" s="28">
        <f>+'CPT data &amp; Bearing Capacity'!I24</f>
        <v/>
      </c>
      <c r="G24" s="29">
        <f>'CPT data &amp; Bearing Capacity'!H24</f>
        <v/>
      </c>
      <c r="H24" s="29">
        <f>IF(F24&lt;$B$4,0,F24-$B$4)</f>
        <v/>
      </c>
      <c r="I24" s="30">
        <f>+H24*2/$B$2</f>
        <v/>
      </c>
      <c r="J24" s="31">
        <f>+$D$2*I24/SQRT($D$2^2+I24^2+1)</f>
        <v/>
      </c>
      <c r="K24" s="31">
        <f>+($D$2^2+2*I24^2+1)/($D$2^2+I24^2)/(I24^2+1)</f>
        <v/>
      </c>
      <c r="L24" s="31">
        <f>ASIN($D$2/SQRT($D$2^2+I24^2)/SQRT(1+I24^2))</f>
        <v/>
      </c>
      <c r="M24" s="32">
        <f>2/PI()*(J24*K24+L24)</f>
        <v/>
      </c>
      <c r="N24" s="33">
        <f>+$D$4*M24</f>
        <v/>
      </c>
      <c r="O24" s="59">
        <f>+'CPT data &amp; Bearing Capacity'!N24</f>
        <v/>
      </c>
      <c r="P24" s="59">
        <f>+'CPT data &amp; Bearing Capacity'!O24</f>
        <v/>
      </c>
      <c r="Q24" s="35">
        <f>+'CPT data &amp; Bearing Capacity'!K24</f>
        <v/>
      </c>
      <c r="R24" s="34">
        <f>+'CPT data &amp; Bearing Capacity'!L24</f>
        <v/>
      </c>
      <c r="S24" s="35">
        <f>+'CPT data &amp; Bearing Capacity'!M24</f>
        <v/>
      </c>
      <c r="T24" s="34">
        <f>100*SQRT(O24/(305*SQRT(100*S24)))</f>
        <v/>
      </c>
      <c r="U24" s="33">
        <f>+O24*10^(1.09-0.0075*T24)</f>
        <v/>
      </c>
      <c r="V24" s="33">
        <f>5*(P24-Q24)</f>
        <v/>
      </c>
      <c r="W24" s="37">
        <f>IF(F24&lt;$B$4,0,N24/U24*G24*1000)</f>
        <v/>
      </c>
      <c r="X24" s="37">
        <f>IF(F24&lt;$B$4,0,N24/V24*G24*1000)</f>
        <v/>
      </c>
    </row>
    <row r="25">
      <c r="E25" s="28" t="n"/>
      <c r="F25" s="28">
        <f>+'CPT data &amp; Bearing Capacity'!I25</f>
        <v/>
      </c>
      <c r="G25" s="29">
        <f>'CPT data &amp; Bearing Capacity'!H25</f>
        <v/>
      </c>
      <c r="H25" s="29">
        <f>IF(F25&lt;$B$4,0,F25-$B$4)</f>
        <v/>
      </c>
      <c r="I25" s="30">
        <f>+H25*2/$B$2</f>
        <v/>
      </c>
      <c r="J25" s="31">
        <f>+$D$2*I25/SQRT($D$2^2+I25^2+1)</f>
        <v/>
      </c>
      <c r="K25" s="31">
        <f>+($D$2^2+2*I25^2+1)/($D$2^2+I25^2)/(I25^2+1)</f>
        <v/>
      </c>
      <c r="L25" s="31">
        <f>ASIN($D$2/SQRT($D$2^2+I25^2)/SQRT(1+I25^2))</f>
        <v/>
      </c>
      <c r="M25" s="32">
        <f>2/PI()*(J25*K25+L25)</f>
        <v/>
      </c>
      <c r="N25" s="33">
        <f>+$D$4*M25</f>
        <v/>
      </c>
      <c r="O25" s="59">
        <f>+'CPT data &amp; Bearing Capacity'!N25</f>
        <v/>
      </c>
      <c r="P25" s="59">
        <f>+'CPT data &amp; Bearing Capacity'!O25</f>
        <v/>
      </c>
      <c r="Q25" s="35">
        <f>+'CPT data &amp; Bearing Capacity'!K25</f>
        <v/>
      </c>
      <c r="R25" s="34">
        <f>+'CPT data &amp; Bearing Capacity'!L25</f>
        <v/>
      </c>
      <c r="S25" s="35">
        <f>+'CPT data &amp; Bearing Capacity'!M25</f>
        <v/>
      </c>
      <c r="T25" s="34">
        <f>100*SQRT(O25/(305*SQRT(100*S25)))</f>
        <v/>
      </c>
      <c r="U25" s="33">
        <f>+O25*10^(1.09-0.0075*T25)</f>
        <v/>
      </c>
      <c r="V25" s="33">
        <f>5*(P25-Q25)</f>
        <v/>
      </c>
      <c r="W25" s="37">
        <f>IF(F25&lt;$B$4,0,N25/U25*G25*1000)</f>
        <v/>
      </c>
      <c r="X25" s="37">
        <f>IF(F25&lt;$B$4,0,N25/V25*G25*1000)</f>
        <v/>
      </c>
    </row>
    <row r="26">
      <c r="E26" s="28" t="n"/>
      <c r="F26" s="28">
        <f>+'CPT data &amp; Bearing Capacity'!I26</f>
        <v/>
      </c>
      <c r="G26" s="29">
        <f>'CPT data &amp; Bearing Capacity'!H26</f>
        <v/>
      </c>
      <c r="H26" s="29">
        <f>IF(F26&lt;$B$4,0,F26-$B$4)</f>
        <v/>
      </c>
      <c r="I26" s="30">
        <f>+H26*2/$B$2</f>
        <v/>
      </c>
      <c r="J26" s="31">
        <f>+$D$2*I26/SQRT($D$2^2+I26^2+1)</f>
        <v/>
      </c>
      <c r="K26" s="31">
        <f>+($D$2^2+2*I26^2+1)/($D$2^2+I26^2)/(I26^2+1)</f>
        <v/>
      </c>
      <c r="L26" s="31">
        <f>ASIN($D$2/SQRT($D$2^2+I26^2)/SQRT(1+I26^2))</f>
        <v/>
      </c>
      <c r="M26" s="32">
        <f>2/PI()*(J26*K26+L26)</f>
        <v/>
      </c>
      <c r="N26" s="33">
        <f>+$D$4*M26</f>
        <v/>
      </c>
      <c r="O26" s="59">
        <f>+'CPT data &amp; Bearing Capacity'!N26</f>
        <v/>
      </c>
      <c r="P26" s="59">
        <f>+'CPT data &amp; Bearing Capacity'!O26</f>
        <v/>
      </c>
      <c r="Q26" s="35">
        <f>+'CPT data &amp; Bearing Capacity'!K26</f>
        <v/>
      </c>
      <c r="R26" s="34">
        <f>+'CPT data &amp; Bearing Capacity'!L26</f>
        <v/>
      </c>
      <c r="S26" s="35">
        <f>+'CPT data &amp; Bearing Capacity'!M26</f>
        <v/>
      </c>
      <c r="T26" s="34">
        <f>100*SQRT(O26/(305*SQRT(100*S26)))</f>
        <v/>
      </c>
      <c r="U26" s="33">
        <f>+O26*10^(1.09-0.0075*T26)</f>
        <v/>
      </c>
      <c r="V26" s="33">
        <f>5*(P26-Q26)</f>
        <v/>
      </c>
      <c r="W26" s="37">
        <f>IF(F26&lt;$B$4,0,N26/U26*G26*1000)</f>
        <v/>
      </c>
      <c r="X26" s="37">
        <f>IF(F26&lt;$B$4,0,N26/V26*G26*1000)</f>
        <v/>
      </c>
    </row>
    <row r="27">
      <c r="E27" s="28" t="n"/>
      <c r="F27" s="28">
        <f>+'CPT data &amp; Bearing Capacity'!I27</f>
        <v/>
      </c>
      <c r="G27" s="29">
        <f>'CPT data &amp; Bearing Capacity'!H27</f>
        <v/>
      </c>
      <c r="H27" s="29">
        <f>IF(F27&lt;$B$4,0,F27-$B$4)</f>
        <v/>
      </c>
      <c r="I27" s="30">
        <f>+H27*2/$B$2</f>
        <v/>
      </c>
      <c r="J27" s="31">
        <f>+$D$2*I27/SQRT($D$2^2+I27^2+1)</f>
        <v/>
      </c>
      <c r="K27" s="31">
        <f>+($D$2^2+2*I27^2+1)/($D$2^2+I27^2)/(I27^2+1)</f>
        <v/>
      </c>
      <c r="L27" s="31">
        <f>ASIN($D$2/SQRT($D$2^2+I27^2)/SQRT(1+I27^2))</f>
        <v/>
      </c>
      <c r="M27" s="32">
        <f>2/PI()*(J27*K27+L27)</f>
        <v/>
      </c>
      <c r="N27" s="33">
        <f>+$D$4*M27</f>
        <v/>
      </c>
      <c r="O27" s="59">
        <f>+'CPT data &amp; Bearing Capacity'!N27</f>
        <v/>
      </c>
      <c r="P27" s="59">
        <f>+'CPT data &amp; Bearing Capacity'!O27</f>
        <v/>
      </c>
      <c r="Q27" s="35">
        <f>+'CPT data &amp; Bearing Capacity'!K27</f>
        <v/>
      </c>
      <c r="R27" s="34">
        <f>+'CPT data &amp; Bearing Capacity'!L27</f>
        <v/>
      </c>
      <c r="S27" s="35">
        <f>+'CPT data &amp; Bearing Capacity'!M27</f>
        <v/>
      </c>
      <c r="T27" s="34">
        <f>100*SQRT(O27/(305*SQRT(100*S27)))</f>
        <v/>
      </c>
      <c r="U27" s="33">
        <f>+O27*10^(1.09-0.0075*T27)</f>
        <v/>
      </c>
      <c r="V27" s="33">
        <f>5*(P27-Q27)</f>
        <v/>
      </c>
      <c r="W27" s="37">
        <f>IF(F27&lt;$B$4,0,N27/U27*G27*1000)</f>
        <v/>
      </c>
      <c r="X27" s="37">
        <f>IF(F27&lt;$B$4,0,N27/V27*G27*1000)</f>
        <v/>
      </c>
    </row>
    <row r="28">
      <c r="E28" s="28" t="n"/>
      <c r="F28" s="28">
        <f>+'CPT data &amp; Bearing Capacity'!I28</f>
        <v/>
      </c>
      <c r="G28" s="29">
        <f>'CPT data &amp; Bearing Capacity'!H28</f>
        <v/>
      </c>
      <c r="H28" s="29">
        <f>IF(F28&lt;$B$4,0,F28-$B$4)</f>
        <v/>
      </c>
      <c r="I28" s="30">
        <f>+H28*2/$B$2</f>
        <v/>
      </c>
      <c r="J28" s="31">
        <f>+$D$2*I28/SQRT($D$2^2+I28^2+1)</f>
        <v/>
      </c>
      <c r="K28" s="31">
        <f>+($D$2^2+2*I28^2+1)/($D$2^2+I28^2)/(I28^2+1)</f>
        <v/>
      </c>
      <c r="L28" s="31">
        <f>ASIN($D$2/SQRT($D$2^2+I28^2)/SQRT(1+I28^2))</f>
        <v/>
      </c>
      <c r="M28" s="32">
        <f>2/PI()*(J28*K28+L28)</f>
        <v/>
      </c>
      <c r="N28" s="33">
        <f>+$D$4*M28</f>
        <v/>
      </c>
      <c r="O28" s="59">
        <f>+'CPT data &amp; Bearing Capacity'!N28</f>
        <v/>
      </c>
      <c r="P28" s="59">
        <f>+'CPT data &amp; Bearing Capacity'!O28</f>
        <v/>
      </c>
      <c r="Q28" s="35">
        <f>+'CPT data &amp; Bearing Capacity'!K28</f>
        <v/>
      </c>
      <c r="R28" s="34">
        <f>+'CPT data &amp; Bearing Capacity'!L28</f>
        <v/>
      </c>
      <c r="S28" s="35">
        <f>+'CPT data &amp; Bearing Capacity'!M28</f>
        <v/>
      </c>
      <c r="T28" s="34">
        <f>100*SQRT(O28/(305*SQRT(100*S28)))</f>
        <v/>
      </c>
      <c r="U28" s="33">
        <f>+O28*10^(1.09-0.0075*T28)</f>
        <v/>
      </c>
      <c r="V28" s="33">
        <f>5*(P28-Q28)</f>
        <v/>
      </c>
      <c r="W28" s="37">
        <f>IF(F28&lt;$B$4,0,N28/U28*G28*1000)</f>
        <v/>
      </c>
      <c r="X28" s="37">
        <f>IF(F28&lt;$B$4,0,N28/V28*G28*1000)</f>
        <v/>
      </c>
    </row>
    <row r="29">
      <c r="E29" s="28" t="n"/>
      <c r="F29" s="28">
        <f>+'CPT data &amp; Bearing Capacity'!I29</f>
        <v/>
      </c>
      <c r="G29" s="29">
        <f>'CPT data &amp; Bearing Capacity'!H29</f>
        <v/>
      </c>
      <c r="H29" s="29">
        <f>IF(F29&lt;$B$4,0,F29-$B$4)</f>
        <v/>
      </c>
      <c r="I29" s="30">
        <f>+H29*2/$B$2</f>
        <v/>
      </c>
      <c r="J29" s="31">
        <f>+$D$2*I29/SQRT($D$2^2+I29^2+1)</f>
        <v/>
      </c>
      <c r="K29" s="31">
        <f>+($D$2^2+2*I29^2+1)/($D$2^2+I29^2)/(I29^2+1)</f>
        <v/>
      </c>
      <c r="L29" s="31">
        <f>ASIN($D$2/SQRT($D$2^2+I29^2)/SQRT(1+I29^2))</f>
        <v/>
      </c>
      <c r="M29" s="32">
        <f>2/PI()*(J29*K29+L29)</f>
        <v/>
      </c>
      <c r="N29" s="33">
        <f>+$D$4*M29</f>
        <v/>
      </c>
      <c r="O29" s="59">
        <f>+'CPT data &amp; Bearing Capacity'!N29</f>
        <v/>
      </c>
      <c r="P29" s="59">
        <f>+'CPT data &amp; Bearing Capacity'!O29</f>
        <v/>
      </c>
      <c r="Q29" s="35">
        <f>+'CPT data &amp; Bearing Capacity'!K29</f>
        <v/>
      </c>
      <c r="R29" s="34">
        <f>+'CPT data &amp; Bearing Capacity'!L29</f>
        <v/>
      </c>
      <c r="S29" s="35">
        <f>+'CPT data &amp; Bearing Capacity'!M29</f>
        <v/>
      </c>
      <c r="T29" s="34">
        <f>100*SQRT(O29/(305*SQRT(100*S29)))</f>
        <v/>
      </c>
      <c r="U29" s="33">
        <f>+O29*10^(1.09-0.0075*T29)</f>
        <v/>
      </c>
      <c r="V29" s="33">
        <f>5*(P29-Q29)</f>
        <v/>
      </c>
      <c r="W29" s="37">
        <f>IF(F29&lt;$B$4,0,N29/U29*G29*1000)</f>
        <v/>
      </c>
      <c r="X29" s="37">
        <f>IF(F29&lt;$B$4,0,N29/V29*G29*1000)</f>
        <v/>
      </c>
    </row>
    <row r="30">
      <c r="E30" s="28" t="n"/>
      <c r="F30" s="28">
        <f>+'CPT data &amp; Bearing Capacity'!I30</f>
        <v/>
      </c>
      <c r="G30" s="29">
        <f>'CPT data &amp; Bearing Capacity'!H30</f>
        <v/>
      </c>
      <c r="H30" s="29">
        <f>IF(F30&lt;$B$4,0,F30-$B$4)</f>
        <v/>
      </c>
      <c r="I30" s="30">
        <f>+H30*2/$B$2</f>
        <v/>
      </c>
      <c r="J30" s="31">
        <f>+$D$2*I30/SQRT($D$2^2+I30^2+1)</f>
        <v/>
      </c>
      <c r="K30" s="31">
        <f>+($D$2^2+2*I30^2+1)/($D$2^2+I30^2)/(I30^2+1)</f>
        <v/>
      </c>
      <c r="L30" s="31">
        <f>ASIN($D$2/SQRT($D$2^2+I30^2)/SQRT(1+I30^2))</f>
        <v/>
      </c>
      <c r="M30" s="32">
        <f>2/PI()*(J30*K30+L30)</f>
        <v/>
      </c>
      <c r="N30" s="33">
        <f>+$D$4*M30</f>
        <v/>
      </c>
      <c r="O30" s="59">
        <f>+'CPT data &amp; Bearing Capacity'!N30</f>
        <v/>
      </c>
      <c r="P30" s="59">
        <f>+'CPT data &amp; Bearing Capacity'!O30</f>
        <v/>
      </c>
      <c r="Q30" s="35">
        <f>+'CPT data &amp; Bearing Capacity'!K30</f>
        <v/>
      </c>
      <c r="R30" s="34">
        <f>+'CPT data &amp; Bearing Capacity'!L30</f>
        <v/>
      </c>
      <c r="S30" s="35">
        <f>+'CPT data &amp; Bearing Capacity'!M30</f>
        <v/>
      </c>
      <c r="T30" s="34">
        <f>100*SQRT(O30/(305*SQRT(100*S30)))</f>
        <v/>
      </c>
      <c r="U30" s="33">
        <f>+O30*10^(1.09-0.0075*T30)</f>
        <v/>
      </c>
      <c r="V30" s="33">
        <f>5*(P30-Q30)</f>
        <v/>
      </c>
      <c r="W30" s="37">
        <f>IF(F30&lt;$B$4,0,N30/U30*G30*1000)</f>
        <v/>
      </c>
      <c r="X30" s="37">
        <f>IF(F30&lt;$B$4,0,N30/V30*G30*1000)</f>
        <v/>
      </c>
    </row>
    <row r="31">
      <c r="E31" s="28" t="n"/>
      <c r="F31" s="28">
        <f>+'CPT data &amp; Bearing Capacity'!I31</f>
        <v/>
      </c>
      <c r="G31" s="29">
        <f>'CPT data &amp; Bearing Capacity'!H31</f>
        <v/>
      </c>
      <c r="H31" s="29">
        <f>IF(F31&lt;$B$4,0,F31-$B$4)</f>
        <v/>
      </c>
      <c r="I31" s="30">
        <f>+H31*2/$B$2</f>
        <v/>
      </c>
      <c r="J31" s="31">
        <f>+$D$2*I31/SQRT($D$2^2+I31^2+1)</f>
        <v/>
      </c>
      <c r="K31" s="31">
        <f>+($D$2^2+2*I31^2+1)/($D$2^2+I31^2)/(I31^2+1)</f>
        <v/>
      </c>
      <c r="L31" s="31">
        <f>ASIN($D$2/SQRT($D$2^2+I31^2)/SQRT(1+I31^2))</f>
        <v/>
      </c>
      <c r="M31" s="32">
        <f>2/PI()*(J31*K31+L31)</f>
        <v/>
      </c>
      <c r="N31" s="33">
        <f>+$D$4*M31</f>
        <v/>
      </c>
      <c r="O31" s="59">
        <f>+'CPT data &amp; Bearing Capacity'!N31</f>
        <v/>
      </c>
      <c r="P31" s="59">
        <f>+'CPT data &amp; Bearing Capacity'!O31</f>
        <v/>
      </c>
      <c r="Q31" s="35">
        <f>+'CPT data &amp; Bearing Capacity'!K31</f>
        <v/>
      </c>
      <c r="R31" s="34">
        <f>+'CPT data &amp; Bearing Capacity'!L31</f>
        <v/>
      </c>
      <c r="S31" s="35">
        <f>+'CPT data &amp; Bearing Capacity'!M31</f>
        <v/>
      </c>
      <c r="T31" s="34">
        <f>100*SQRT(O31/(305*SQRT(100*S31)))</f>
        <v/>
      </c>
      <c r="U31" s="33">
        <f>+O31*10^(1.09-0.0075*T31)</f>
        <v/>
      </c>
      <c r="V31" s="33">
        <f>5*(P31-Q31)</f>
        <v/>
      </c>
      <c r="W31" s="37">
        <f>IF(F31&lt;$B$4,0,N31/U31*G31*1000)</f>
        <v/>
      </c>
      <c r="X31" s="37">
        <f>IF(F31&lt;$B$4,0,N31/V31*G31*1000)</f>
        <v/>
      </c>
    </row>
    <row r="32">
      <c r="E32" s="28" t="n"/>
      <c r="F32" s="28">
        <f>+'CPT data &amp; Bearing Capacity'!I32</f>
        <v/>
      </c>
      <c r="G32" s="29">
        <f>'CPT data &amp; Bearing Capacity'!H32</f>
        <v/>
      </c>
      <c r="H32" s="29">
        <f>IF(F32&lt;$B$4,0,F32-$B$4)</f>
        <v/>
      </c>
      <c r="I32" s="30">
        <f>+H32*2/$B$2</f>
        <v/>
      </c>
      <c r="J32" s="31">
        <f>+$D$2*I32/SQRT($D$2^2+I32^2+1)</f>
        <v/>
      </c>
      <c r="K32" s="31">
        <f>+($D$2^2+2*I32^2+1)/($D$2^2+I32^2)/(I32^2+1)</f>
        <v/>
      </c>
      <c r="L32" s="31">
        <f>ASIN($D$2/SQRT($D$2^2+I32^2)/SQRT(1+I32^2))</f>
        <v/>
      </c>
      <c r="M32" s="32">
        <f>2/PI()*(J32*K32+L32)</f>
        <v/>
      </c>
      <c r="N32" s="33">
        <f>+$D$4*M32</f>
        <v/>
      </c>
      <c r="O32" s="59">
        <f>+'CPT data &amp; Bearing Capacity'!N32</f>
        <v/>
      </c>
      <c r="P32" s="59">
        <f>+'CPT data &amp; Bearing Capacity'!O32</f>
        <v/>
      </c>
      <c r="Q32" s="35">
        <f>+'CPT data &amp; Bearing Capacity'!K32</f>
        <v/>
      </c>
      <c r="R32" s="34">
        <f>+'CPT data &amp; Bearing Capacity'!L32</f>
        <v/>
      </c>
      <c r="S32" s="35">
        <f>+'CPT data &amp; Bearing Capacity'!M32</f>
        <v/>
      </c>
      <c r="T32" s="34">
        <f>100*SQRT(O32/(305*SQRT(100*S32)))</f>
        <v/>
      </c>
      <c r="U32" s="33">
        <f>+O32*10^(1.09-0.0075*T32)</f>
        <v/>
      </c>
      <c r="V32" s="33">
        <f>5*(P32-Q32)</f>
        <v/>
      </c>
      <c r="W32" s="37">
        <f>IF(F32&lt;$B$4,0,N32/U32*G32*1000)</f>
        <v/>
      </c>
      <c r="X32" s="37">
        <f>IF(F32&lt;$B$4,0,N32/V32*G32*1000)</f>
        <v/>
      </c>
    </row>
    <row r="33">
      <c r="E33" s="28" t="n"/>
      <c r="F33" s="28">
        <f>+'CPT data &amp; Bearing Capacity'!I33</f>
        <v/>
      </c>
      <c r="G33" s="29">
        <f>'CPT data &amp; Bearing Capacity'!H33</f>
        <v/>
      </c>
      <c r="H33" s="29">
        <f>IF(F33&lt;$B$4,0,F33-$B$4)</f>
        <v/>
      </c>
      <c r="I33" s="30">
        <f>+H33*2/$B$2</f>
        <v/>
      </c>
      <c r="J33" s="31">
        <f>+$D$2*I33/SQRT($D$2^2+I33^2+1)</f>
        <v/>
      </c>
      <c r="K33" s="31">
        <f>+($D$2^2+2*I33^2+1)/($D$2^2+I33^2)/(I33^2+1)</f>
        <v/>
      </c>
      <c r="L33" s="31">
        <f>ASIN($D$2/SQRT($D$2^2+I33^2)/SQRT(1+I33^2))</f>
        <v/>
      </c>
      <c r="M33" s="32">
        <f>2/PI()*(J33*K33+L33)</f>
        <v/>
      </c>
      <c r="N33" s="33">
        <f>+$D$4*M33</f>
        <v/>
      </c>
      <c r="O33" s="59">
        <f>+'CPT data &amp; Bearing Capacity'!N33</f>
        <v/>
      </c>
      <c r="P33" s="59">
        <f>+'CPT data &amp; Bearing Capacity'!O33</f>
        <v/>
      </c>
      <c r="Q33" s="35">
        <f>+'CPT data &amp; Bearing Capacity'!K33</f>
        <v/>
      </c>
      <c r="R33" s="34">
        <f>+'CPT data &amp; Bearing Capacity'!L33</f>
        <v/>
      </c>
      <c r="S33" s="35">
        <f>+'CPT data &amp; Bearing Capacity'!M33</f>
        <v/>
      </c>
      <c r="T33" s="34">
        <f>100*SQRT(O33/(305*SQRT(100*S33)))</f>
        <v/>
      </c>
      <c r="U33" s="33">
        <f>+O33*10^(1.09-0.0075*T33)</f>
        <v/>
      </c>
      <c r="V33" s="33">
        <f>5*(P33-Q33)</f>
        <v/>
      </c>
      <c r="W33" s="37">
        <f>IF(F33&lt;$B$4,0,N33/U33*G33*1000)</f>
        <v/>
      </c>
      <c r="X33" s="37">
        <f>IF(F33&lt;$B$4,0,N33/V33*G33*1000)</f>
        <v/>
      </c>
    </row>
    <row r="34">
      <c r="E34" s="28" t="n"/>
      <c r="F34" s="28">
        <f>+'CPT data &amp; Bearing Capacity'!I34</f>
        <v/>
      </c>
      <c r="G34" s="29">
        <f>'CPT data &amp; Bearing Capacity'!H34</f>
        <v/>
      </c>
      <c r="H34" s="29">
        <f>IF(F34&lt;$B$4,0,F34-$B$4)</f>
        <v/>
      </c>
      <c r="I34" s="30">
        <f>+H34*2/$B$2</f>
        <v/>
      </c>
      <c r="J34" s="31">
        <f>+$D$2*I34/SQRT($D$2^2+I34^2+1)</f>
        <v/>
      </c>
      <c r="K34" s="31">
        <f>+($D$2^2+2*I34^2+1)/($D$2^2+I34^2)/(I34^2+1)</f>
        <v/>
      </c>
      <c r="L34" s="31">
        <f>ASIN($D$2/SQRT($D$2^2+I34^2)/SQRT(1+I34^2))</f>
        <v/>
      </c>
      <c r="M34" s="32">
        <f>2/PI()*(J34*K34+L34)</f>
        <v/>
      </c>
      <c r="N34" s="33">
        <f>+$D$4*M34</f>
        <v/>
      </c>
      <c r="O34" s="59">
        <f>+'CPT data &amp; Bearing Capacity'!N34</f>
        <v/>
      </c>
      <c r="P34" s="59">
        <f>+'CPT data &amp; Bearing Capacity'!O34</f>
        <v/>
      </c>
      <c r="Q34" s="35">
        <f>+'CPT data &amp; Bearing Capacity'!K34</f>
        <v/>
      </c>
      <c r="R34" s="34">
        <f>+'CPT data &amp; Bearing Capacity'!L34</f>
        <v/>
      </c>
      <c r="S34" s="35">
        <f>+'CPT data &amp; Bearing Capacity'!M34</f>
        <v/>
      </c>
      <c r="T34" s="34">
        <f>100*SQRT(O34/(305*SQRT(100*S34)))</f>
        <v/>
      </c>
      <c r="U34" s="33">
        <f>+O34*10^(1.09-0.0075*T34)</f>
        <v/>
      </c>
      <c r="V34" s="33">
        <f>5*(P34-Q34)</f>
        <v/>
      </c>
      <c r="W34" s="37">
        <f>IF(F34&lt;$B$4,0,N34/U34*G34*1000)</f>
        <v/>
      </c>
      <c r="X34" s="37">
        <f>IF(F34&lt;$B$4,0,N34/V34*G34*1000)</f>
        <v/>
      </c>
    </row>
    <row r="35">
      <c r="E35" s="28" t="n"/>
      <c r="F35" s="28">
        <f>+'CPT data &amp; Bearing Capacity'!I35</f>
        <v/>
      </c>
      <c r="G35" s="29">
        <f>'CPT data &amp; Bearing Capacity'!H35</f>
        <v/>
      </c>
      <c r="H35" s="29">
        <f>IF(F35&lt;$B$4,0,F35-$B$4)</f>
        <v/>
      </c>
      <c r="I35" s="30">
        <f>+H35*2/$B$2</f>
        <v/>
      </c>
      <c r="J35" s="31">
        <f>+$D$2*I35/SQRT($D$2^2+I35^2+1)</f>
        <v/>
      </c>
      <c r="K35" s="31">
        <f>+($D$2^2+2*I35^2+1)/($D$2^2+I35^2)/(I35^2+1)</f>
        <v/>
      </c>
      <c r="L35" s="31">
        <f>ASIN($D$2/SQRT($D$2^2+I35^2)/SQRT(1+I35^2))</f>
        <v/>
      </c>
      <c r="M35" s="32">
        <f>2/PI()*(J35*K35+L35)</f>
        <v/>
      </c>
      <c r="N35" s="33">
        <f>+$D$4*M35</f>
        <v/>
      </c>
      <c r="O35" s="59">
        <f>+'CPT data &amp; Bearing Capacity'!N35</f>
        <v/>
      </c>
      <c r="P35" s="59">
        <f>+'CPT data &amp; Bearing Capacity'!O35</f>
        <v/>
      </c>
      <c r="Q35" s="35">
        <f>+'CPT data &amp; Bearing Capacity'!K35</f>
        <v/>
      </c>
      <c r="R35" s="34">
        <f>+'CPT data &amp; Bearing Capacity'!L35</f>
        <v/>
      </c>
      <c r="S35" s="35">
        <f>+'CPT data &amp; Bearing Capacity'!M35</f>
        <v/>
      </c>
      <c r="T35" s="34">
        <f>100*SQRT(O35/(305*SQRT(100*S35)))</f>
        <v/>
      </c>
      <c r="U35" s="33">
        <f>+O35*10^(1.09-0.0075*T35)</f>
        <v/>
      </c>
      <c r="V35" s="33">
        <f>5*(P35-Q35)</f>
        <v/>
      </c>
      <c r="W35" s="37">
        <f>IF(F35&lt;$B$4,0,N35/U35*G35*1000)</f>
        <v/>
      </c>
      <c r="X35" s="37">
        <f>IF(F35&lt;$B$4,0,N35/V35*G35*1000)</f>
        <v/>
      </c>
    </row>
    <row r="36">
      <c r="E36" s="28" t="n"/>
      <c r="F36" s="28">
        <f>+'CPT data &amp; Bearing Capacity'!I36</f>
        <v/>
      </c>
      <c r="G36" s="29">
        <f>'CPT data &amp; Bearing Capacity'!H36</f>
        <v/>
      </c>
      <c r="H36" s="29">
        <f>IF(F36&lt;$B$4,0,F36-$B$4)</f>
        <v/>
      </c>
      <c r="I36" s="30">
        <f>+H36*2/$B$2</f>
        <v/>
      </c>
      <c r="J36" s="31">
        <f>+$D$2*I36/SQRT($D$2^2+I36^2+1)</f>
        <v/>
      </c>
      <c r="K36" s="31">
        <f>+($D$2^2+2*I36^2+1)/($D$2^2+I36^2)/(I36^2+1)</f>
        <v/>
      </c>
      <c r="L36" s="31">
        <f>ASIN($D$2/SQRT($D$2^2+I36^2)/SQRT(1+I36^2))</f>
        <v/>
      </c>
      <c r="M36" s="32">
        <f>2/PI()*(J36*K36+L36)</f>
        <v/>
      </c>
      <c r="N36" s="33">
        <f>+$D$4*M36</f>
        <v/>
      </c>
      <c r="O36" s="59">
        <f>+'CPT data &amp; Bearing Capacity'!N36</f>
        <v/>
      </c>
      <c r="P36" s="59">
        <f>+'CPT data &amp; Bearing Capacity'!O36</f>
        <v/>
      </c>
      <c r="Q36" s="35">
        <f>+'CPT data &amp; Bearing Capacity'!K36</f>
        <v/>
      </c>
      <c r="R36" s="34">
        <f>+'CPT data &amp; Bearing Capacity'!L36</f>
        <v/>
      </c>
      <c r="S36" s="35">
        <f>+'CPT data &amp; Bearing Capacity'!M36</f>
        <v/>
      </c>
      <c r="T36" s="34">
        <f>100*SQRT(O36/(305*SQRT(100*S36)))</f>
        <v/>
      </c>
      <c r="U36" s="33">
        <f>+O36*10^(1.09-0.0075*T36)</f>
        <v/>
      </c>
      <c r="V36" s="33">
        <f>5*(P36-Q36)</f>
        <v/>
      </c>
      <c r="W36" s="37">
        <f>IF(F36&lt;$B$4,0,N36/U36*G36*1000)</f>
        <v/>
      </c>
      <c r="X36" s="37">
        <f>IF(F36&lt;$B$4,0,N36/V36*G36*1000)</f>
        <v/>
      </c>
    </row>
    <row r="37">
      <c r="E37" s="28" t="n"/>
      <c r="F37" s="28">
        <f>+'CPT data &amp; Bearing Capacity'!I37</f>
        <v/>
      </c>
      <c r="G37" s="29">
        <f>'CPT data &amp; Bearing Capacity'!H37</f>
        <v/>
      </c>
      <c r="H37" s="29">
        <f>IF(F37&lt;$B$4,0,F37-$B$4)</f>
        <v/>
      </c>
      <c r="I37" s="30">
        <f>+H37*2/$B$2</f>
        <v/>
      </c>
      <c r="J37" s="31">
        <f>+$D$2*I37/SQRT($D$2^2+I37^2+1)</f>
        <v/>
      </c>
      <c r="K37" s="31">
        <f>+($D$2^2+2*I37^2+1)/($D$2^2+I37^2)/(I37^2+1)</f>
        <v/>
      </c>
      <c r="L37" s="31">
        <f>ASIN($D$2/SQRT($D$2^2+I37^2)/SQRT(1+I37^2))</f>
        <v/>
      </c>
      <c r="M37" s="32">
        <f>2/PI()*(J37*K37+L37)</f>
        <v/>
      </c>
      <c r="N37" s="33">
        <f>+$D$4*M37</f>
        <v/>
      </c>
      <c r="O37" s="59">
        <f>+'CPT data &amp; Bearing Capacity'!N37</f>
        <v/>
      </c>
      <c r="P37" s="59">
        <f>+'CPT data &amp; Bearing Capacity'!O37</f>
        <v/>
      </c>
      <c r="Q37" s="35">
        <f>+'CPT data &amp; Bearing Capacity'!K37</f>
        <v/>
      </c>
      <c r="R37" s="34">
        <f>+'CPT data &amp; Bearing Capacity'!L37</f>
        <v/>
      </c>
      <c r="S37" s="35">
        <f>+'CPT data &amp; Bearing Capacity'!M37</f>
        <v/>
      </c>
      <c r="T37" s="34">
        <f>100*SQRT(O37/(305*SQRT(100*S37)))</f>
        <v/>
      </c>
      <c r="U37" s="33">
        <f>+O37*10^(1.09-0.0075*T37)</f>
        <v/>
      </c>
      <c r="V37" s="33">
        <f>5*(P37-Q37)</f>
        <v/>
      </c>
      <c r="W37" s="37">
        <f>IF(F37&lt;$B$4,0,N37/U37*G37*1000)</f>
        <v/>
      </c>
      <c r="X37" s="37">
        <f>IF(F37&lt;$B$4,0,N37/V37*G37*1000)</f>
        <v/>
      </c>
    </row>
    <row r="38">
      <c r="E38" s="28" t="n"/>
      <c r="F38" s="28">
        <f>+'CPT data &amp; Bearing Capacity'!I38</f>
        <v/>
      </c>
      <c r="G38" s="29">
        <f>'CPT data &amp; Bearing Capacity'!H38</f>
        <v/>
      </c>
      <c r="H38" s="29">
        <f>IF(F38&lt;$B$4,0,F38-$B$4)</f>
        <v/>
      </c>
      <c r="I38" s="30">
        <f>+H38*2/$B$2</f>
        <v/>
      </c>
      <c r="J38" s="31">
        <f>+$D$2*I38/SQRT($D$2^2+I38^2+1)</f>
        <v/>
      </c>
      <c r="K38" s="31">
        <f>+($D$2^2+2*I38^2+1)/($D$2^2+I38^2)/(I38^2+1)</f>
        <v/>
      </c>
      <c r="L38" s="31">
        <f>ASIN($D$2/SQRT($D$2^2+I38^2)/SQRT(1+I38^2))</f>
        <v/>
      </c>
      <c r="M38" s="32">
        <f>2/PI()*(J38*K38+L38)</f>
        <v/>
      </c>
      <c r="N38" s="33">
        <f>+$D$4*M38</f>
        <v/>
      </c>
      <c r="O38" s="59">
        <f>+'CPT data &amp; Bearing Capacity'!N38</f>
        <v/>
      </c>
      <c r="P38" s="59">
        <f>+'CPT data &amp; Bearing Capacity'!O38</f>
        <v/>
      </c>
      <c r="Q38" s="35">
        <f>+'CPT data &amp; Bearing Capacity'!K38</f>
        <v/>
      </c>
      <c r="R38" s="34">
        <f>+'CPT data &amp; Bearing Capacity'!L38</f>
        <v/>
      </c>
      <c r="S38" s="35">
        <f>+'CPT data &amp; Bearing Capacity'!M38</f>
        <v/>
      </c>
      <c r="T38" s="34">
        <f>100*SQRT(O38/(305*SQRT(100*S38)))</f>
        <v/>
      </c>
      <c r="U38" s="33">
        <f>+O38*10^(1.09-0.0075*T38)</f>
        <v/>
      </c>
      <c r="V38" s="33">
        <f>5*(P38-Q38)</f>
        <v/>
      </c>
      <c r="W38" s="37">
        <f>IF(F38&lt;$B$4,0,N38/U38*G38*1000)</f>
        <v/>
      </c>
      <c r="X38" s="37">
        <f>IF(F38&lt;$B$4,0,N38/V38*G38*1000)</f>
        <v/>
      </c>
    </row>
    <row r="39">
      <c r="E39" s="28" t="n"/>
      <c r="F39" s="28">
        <f>+'CPT data &amp; Bearing Capacity'!I39</f>
        <v/>
      </c>
      <c r="G39" s="29">
        <f>'CPT data &amp; Bearing Capacity'!H39</f>
        <v/>
      </c>
      <c r="H39" s="29">
        <f>IF(F39&lt;$B$4,0,F39-$B$4)</f>
        <v/>
      </c>
      <c r="I39" s="30">
        <f>+H39*2/$B$2</f>
        <v/>
      </c>
      <c r="J39" s="31">
        <f>+$D$2*I39/SQRT($D$2^2+I39^2+1)</f>
        <v/>
      </c>
      <c r="K39" s="31">
        <f>+($D$2^2+2*I39^2+1)/($D$2^2+I39^2)/(I39^2+1)</f>
        <v/>
      </c>
      <c r="L39" s="31">
        <f>ASIN($D$2/SQRT($D$2^2+I39^2)/SQRT(1+I39^2))</f>
        <v/>
      </c>
      <c r="M39" s="32">
        <f>2/PI()*(J39*K39+L39)</f>
        <v/>
      </c>
      <c r="N39" s="33">
        <f>+$D$4*M39</f>
        <v/>
      </c>
      <c r="O39" s="59">
        <f>+'CPT data &amp; Bearing Capacity'!N39</f>
        <v/>
      </c>
      <c r="P39" s="59">
        <f>+'CPT data &amp; Bearing Capacity'!O39</f>
        <v/>
      </c>
      <c r="Q39" s="35">
        <f>+'CPT data &amp; Bearing Capacity'!K39</f>
        <v/>
      </c>
      <c r="R39" s="34">
        <f>+'CPT data &amp; Bearing Capacity'!L39</f>
        <v/>
      </c>
      <c r="S39" s="35">
        <f>+'CPT data &amp; Bearing Capacity'!M39</f>
        <v/>
      </c>
      <c r="T39" s="34">
        <f>100*SQRT(O39/(305*SQRT(100*S39)))</f>
        <v/>
      </c>
      <c r="U39" s="33">
        <f>+O39*10^(1.09-0.0075*T39)</f>
        <v/>
      </c>
      <c r="V39" s="33">
        <f>5*(P39-Q39)</f>
        <v/>
      </c>
      <c r="W39" s="37">
        <f>IF(F39&lt;$B$4,0,N39/U39*G39*1000)</f>
        <v/>
      </c>
      <c r="X39" s="37">
        <f>IF(F39&lt;$B$4,0,N39/V39*G39*1000)</f>
        <v/>
      </c>
    </row>
    <row r="40">
      <c r="E40" s="28" t="n"/>
      <c r="F40" s="28">
        <f>+'CPT data &amp; Bearing Capacity'!I40</f>
        <v/>
      </c>
      <c r="G40" s="29">
        <f>'CPT data &amp; Bearing Capacity'!H40</f>
        <v/>
      </c>
      <c r="H40" s="29">
        <f>IF(F40&lt;$B$4,0,F40-$B$4)</f>
        <v/>
      </c>
      <c r="I40" s="30">
        <f>+H40*2/$B$2</f>
        <v/>
      </c>
      <c r="J40" s="31">
        <f>+$D$2*I40/SQRT($D$2^2+I40^2+1)</f>
        <v/>
      </c>
      <c r="K40" s="31">
        <f>+($D$2^2+2*I40^2+1)/($D$2^2+I40^2)/(I40^2+1)</f>
        <v/>
      </c>
      <c r="L40" s="31">
        <f>ASIN($D$2/SQRT($D$2^2+I40^2)/SQRT(1+I40^2))</f>
        <v/>
      </c>
      <c r="M40" s="32">
        <f>2/PI()*(J40*K40+L40)</f>
        <v/>
      </c>
      <c r="N40" s="33">
        <f>+$D$4*M40</f>
        <v/>
      </c>
      <c r="O40" s="59">
        <f>+'CPT data &amp; Bearing Capacity'!N40</f>
        <v/>
      </c>
      <c r="P40" s="59">
        <f>+'CPT data &amp; Bearing Capacity'!O40</f>
        <v/>
      </c>
      <c r="Q40" s="35">
        <f>+'CPT data &amp; Bearing Capacity'!K40</f>
        <v/>
      </c>
      <c r="R40" s="34">
        <f>+'CPT data &amp; Bearing Capacity'!L40</f>
        <v/>
      </c>
      <c r="S40" s="35">
        <f>+'CPT data &amp; Bearing Capacity'!M40</f>
        <v/>
      </c>
      <c r="T40" s="34">
        <f>100*SQRT(O40/(305*SQRT(100*S40)))</f>
        <v/>
      </c>
      <c r="U40" s="33">
        <f>+O40*10^(1.09-0.0075*T40)</f>
        <v/>
      </c>
      <c r="V40" s="33">
        <f>5*(P40-Q40)</f>
        <v/>
      </c>
      <c r="W40" s="37">
        <f>IF(F40&lt;$B$4,0,N40/U40*G40*1000)</f>
        <v/>
      </c>
      <c r="X40" s="37">
        <f>IF(F40&lt;$B$4,0,N40/V40*G40*1000)</f>
        <v/>
      </c>
    </row>
    <row r="41">
      <c r="E41" s="28" t="n"/>
      <c r="F41" s="28">
        <f>+'CPT data &amp; Bearing Capacity'!I41</f>
        <v/>
      </c>
      <c r="G41" s="29">
        <f>'CPT data &amp; Bearing Capacity'!H41</f>
        <v/>
      </c>
      <c r="H41" s="29">
        <f>IF(F41&lt;$B$4,0,F41-$B$4)</f>
        <v/>
      </c>
      <c r="I41" s="30">
        <f>+H41*2/$B$2</f>
        <v/>
      </c>
      <c r="J41" s="31">
        <f>+$D$2*I41/SQRT($D$2^2+I41^2+1)</f>
        <v/>
      </c>
      <c r="K41" s="31">
        <f>+($D$2^2+2*I41^2+1)/($D$2^2+I41^2)/(I41^2+1)</f>
        <v/>
      </c>
      <c r="L41" s="31">
        <f>ASIN($D$2/SQRT($D$2^2+I41^2)/SQRT(1+I41^2))</f>
        <v/>
      </c>
      <c r="M41" s="32">
        <f>2/PI()*(J41*K41+L41)</f>
        <v/>
      </c>
      <c r="N41" s="33">
        <f>+$D$4*M41</f>
        <v/>
      </c>
      <c r="O41" s="59">
        <f>+'CPT data &amp; Bearing Capacity'!N41</f>
        <v/>
      </c>
      <c r="P41" s="59">
        <f>+'CPT data &amp; Bearing Capacity'!O41</f>
        <v/>
      </c>
      <c r="Q41" s="35">
        <f>+'CPT data &amp; Bearing Capacity'!K41</f>
        <v/>
      </c>
      <c r="R41" s="34">
        <f>+'CPT data &amp; Bearing Capacity'!L41</f>
        <v/>
      </c>
      <c r="S41" s="35">
        <f>+'CPT data &amp; Bearing Capacity'!M41</f>
        <v/>
      </c>
      <c r="T41" s="34">
        <f>100*SQRT(O41/(305*SQRT(100*S41)))</f>
        <v/>
      </c>
      <c r="U41" s="33">
        <f>+O41*10^(1.09-0.0075*T41)</f>
        <v/>
      </c>
      <c r="V41" s="33">
        <f>5*(P41-Q41)</f>
        <v/>
      </c>
      <c r="W41" s="37">
        <f>IF(F41&lt;$B$4,0,N41/U41*G41*1000)</f>
        <v/>
      </c>
      <c r="X41" s="37">
        <f>IF(F41&lt;$B$4,0,N41/V41*G41*1000)</f>
        <v/>
      </c>
    </row>
    <row r="42">
      <c r="E42" s="28" t="n"/>
      <c r="F42" s="28">
        <f>+'CPT data &amp; Bearing Capacity'!I42</f>
        <v/>
      </c>
      <c r="G42" s="29">
        <f>'CPT data &amp; Bearing Capacity'!H42</f>
        <v/>
      </c>
      <c r="H42" s="29">
        <f>IF(F42&lt;$B$4,0,F42-$B$4)</f>
        <v/>
      </c>
      <c r="I42" s="30">
        <f>+H42*2/$B$2</f>
        <v/>
      </c>
      <c r="J42" s="31">
        <f>+$D$2*I42/SQRT($D$2^2+I42^2+1)</f>
        <v/>
      </c>
      <c r="K42" s="31">
        <f>+($D$2^2+2*I42^2+1)/($D$2^2+I42^2)/(I42^2+1)</f>
        <v/>
      </c>
      <c r="L42" s="31">
        <f>ASIN($D$2/SQRT($D$2^2+I42^2)/SQRT(1+I42^2))</f>
        <v/>
      </c>
      <c r="M42" s="32">
        <f>2/PI()*(J42*K42+L42)</f>
        <v/>
      </c>
      <c r="N42" s="33">
        <f>+$D$4*M42</f>
        <v/>
      </c>
      <c r="O42" s="59">
        <f>+'CPT data &amp; Bearing Capacity'!N42</f>
        <v/>
      </c>
      <c r="P42" s="59">
        <f>+'CPT data &amp; Bearing Capacity'!O42</f>
        <v/>
      </c>
      <c r="Q42" s="35">
        <f>+'CPT data &amp; Bearing Capacity'!K42</f>
        <v/>
      </c>
      <c r="R42" s="34">
        <f>+'CPT data &amp; Bearing Capacity'!L42</f>
        <v/>
      </c>
      <c r="S42" s="35">
        <f>+'CPT data &amp; Bearing Capacity'!M42</f>
        <v/>
      </c>
      <c r="T42" s="34">
        <f>100*SQRT(O42/(305*SQRT(100*S42)))</f>
        <v/>
      </c>
      <c r="U42" s="33">
        <f>+O42*10^(1.09-0.0075*T42)</f>
        <v/>
      </c>
      <c r="V42" s="33">
        <f>5*(P42-Q42)</f>
        <v/>
      </c>
      <c r="W42" s="37">
        <f>IF(F42&lt;$B$4,0,N42/U42*G42*1000)</f>
        <v/>
      </c>
      <c r="X42" s="37">
        <f>IF(F42&lt;$B$4,0,N42/V42*G42*1000)</f>
        <v/>
      </c>
    </row>
    <row r="43">
      <c r="E43" s="28" t="n"/>
      <c r="F43" s="28">
        <f>+'CPT data &amp; Bearing Capacity'!I43</f>
        <v/>
      </c>
      <c r="G43" s="29">
        <f>'CPT data &amp; Bearing Capacity'!H43</f>
        <v/>
      </c>
      <c r="H43" s="29">
        <f>IF(F43&lt;$B$4,0,F43-$B$4)</f>
        <v/>
      </c>
      <c r="I43" s="30">
        <f>+H43*2/$B$2</f>
        <v/>
      </c>
      <c r="J43" s="31">
        <f>+$D$2*I43/SQRT($D$2^2+I43^2+1)</f>
        <v/>
      </c>
      <c r="K43" s="31">
        <f>+($D$2^2+2*I43^2+1)/($D$2^2+I43^2)/(I43^2+1)</f>
        <v/>
      </c>
      <c r="L43" s="31">
        <f>ASIN($D$2/SQRT($D$2^2+I43^2)/SQRT(1+I43^2))</f>
        <v/>
      </c>
      <c r="M43" s="32">
        <f>2/PI()*(J43*K43+L43)</f>
        <v/>
      </c>
      <c r="N43" s="33">
        <f>+$D$4*M43</f>
        <v/>
      </c>
      <c r="O43" s="59">
        <f>+'CPT data &amp; Bearing Capacity'!N43</f>
        <v/>
      </c>
      <c r="P43" s="59">
        <f>+'CPT data &amp; Bearing Capacity'!O43</f>
        <v/>
      </c>
      <c r="Q43" s="35">
        <f>+'CPT data &amp; Bearing Capacity'!K43</f>
        <v/>
      </c>
      <c r="R43" s="34">
        <f>+'CPT data &amp; Bearing Capacity'!L43</f>
        <v/>
      </c>
      <c r="S43" s="35">
        <f>+'CPT data &amp; Bearing Capacity'!M43</f>
        <v/>
      </c>
      <c r="T43" s="34">
        <f>100*SQRT(O43/(305*SQRT(100*S43)))</f>
        <v/>
      </c>
      <c r="U43" s="33">
        <f>+O43*10^(1.09-0.0075*T43)</f>
        <v/>
      </c>
      <c r="V43" s="33">
        <f>5*(P43-Q43)</f>
        <v/>
      </c>
      <c r="W43" s="37">
        <f>IF(F43&lt;$B$4,0,N43/U43*G43*1000)</f>
        <v/>
      </c>
      <c r="X43" s="37">
        <f>IF(F43&lt;$B$4,0,N43/V43*G43*1000)</f>
        <v/>
      </c>
    </row>
    <row r="44">
      <c r="E44" s="28" t="n"/>
      <c r="F44" s="28">
        <f>+'CPT data &amp; Bearing Capacity'!I44</f>
        <v/>
      </c>
      <c r="G44" s="29">
        <f>'CPT data &amp; Bearing Capacity'!H44</f>
        <v/>
      </c>
      <c r="H44" s="29">
        <f>IF(F44&lt;$B$4,0,F44-$B$4)</f>
        <v/>
      </c>
      <c r="I44" s="30">
        <f>+H44*2/$B$2</f>
        <v/>
      </c>
      <c r="J44" s="31">
        <f>+$D$2*I44/SQRT($D$2^2+I44^2+1)</f>
        <v/>
      </c>
      <c r="K44" s="31">
        <f>+($D$2^2+2*I44^2+1)/($D$2^2+I44^2)/(I44^2+1)</f>
        <v/>
      </c>
      <c r="L44" s="31">
        <f>ASIN($D$2/SQRT($D$2^2+I44^2)/SQRT(1+I44^2))</f>
        <v/>
      </c>
      <c r="M44" s="32">
        <f>2/PI()*(J44*K44+L44)</f>
        <v/>
      </c>
      <c r="N44" s="33">
        <f>+$D$4*M44</f>
        <v/>
      </c>
      <c r="O44" s="59">
        <f>+'CPT data &amp; Bearing Capacity'!N44</f>
        <v/>
      </c>
      <c r="P44" s="59">
        <f>+'CPT data &amp; Bearing Capacity'!O44</f>
        <v/>
      </c>
      <c r="Q44" s="35">
        <f>+'CPT data &amp; Bearing Capacity'!K44</f>
        <v/>
      </c>
      <c r="R44" s="34">
        <f>+'CPT data &amp; Bearing Capacity'!L44</f>
        <v/>
      </c>
      <c r="S44" s="35">
        <f>+'CPT data &amp; Bearing Capacity'!M44</f>
        <v/>
      </c>
      <c r="T44" s="34">
        <f>100*SQRT(O44/(305*SQRT(100*S44)))</f>
        <v/>
      </c>
      <c r="U44" s="33">
        <f>+O44*10^(1.09-0.0075*T44)</f>
        <v/>
      </c>
      <c r="V44" s="33">
        <f>5*(P44-Q44)</f>
        <v/>
      </c>
      <c r="W44" s="37">
        <f>IF(F44&lt;$B$4,0,N44/U44*G44*1000)</f>
        <v/>
      </c>
      <c r="X44" s="37">
        <f>IF(F44&lt;$B$4,0,N44/V44*G44*1000)</f>
        <v/>
      </c>
    </row>
    <row r="45">
      <c r="E45" s="28" t="n"/>
      <c r="F45" s="28">
        <f>+'CPT data &amp; Bearing Capacity'!I45</f>
        <v/>
      </c>
      <c r="G45" s="29">
        <f>'CPT data &amp; Bearing Capacity'!H45</f>
        <v/>
      </c>
      <c r="H45" s="29">
        <f>IF(F45&lt;$B$4,0,F45-$B$4)</f>
        <v/>
      </c>
      <c r="I45" s="30">
        <f>+H45*2/$B$2</f>
        <v/>
      </c>
      <c r="J45" s="31">
        <f>+$D$2*I45/SQRT($D$2^2+I45^2+1)</f>
        <v/>
      </c>
      <c r="K45" s="31">
        <f>+($D$2^2+2*I45^2+1)/($D$2^2+I45^2)/(I45^2+1)</f>
        <v/>
      </c>
      <c r="L45" s="31">
        <f>ASIN($D$2/SQRT($D$2^2+I45^2)/SQRT(1+I45^2))</f>
        <v/>
      </c>
      <c r="M45" s="32">
        <f>2/PI()*(J45*K45+L45)</f>
        <v/>
      </c>
      <c r="N45" s="33">
        <f>+$D$4*M45</f>
        <v/>
      </c>
      <c r="O45" s="59">
        <f>+'CPT data &amp; Bearing Capacity'!N45</f>
        <v/>
      </c>
      <c r="P45" s="59">
        <f>+'CPT data &amp; Bearing Capacity'!O45</f>
        <v/>
      </c>
      <c r="Q45" s="35">
        <f>+'CPT data &amp; Bearing Capacity'!K45</f>
        <v/>
      </c>
      <c r="R45" s="34">
        <f>+'CPT data &amp; Bearing Capacity'!L45</f>
        <v/>
      </c>
      <c r="S45" s="35">
        <f>+'CPT data &amp; Bearing Capacity'!M45</f>
        <v/>
      </c>
      <c r="T45" s="34">
        <f>100*SQRT(O45/(305*SQRT(100*S45)))</f>
        <v/>
      </c>
      <c r="U45" s="33">
        <f>+O45*10^(1.09-0.0075*T45)</f>
        <v/>
      </c>
      <c r="V45" s="33">
        <f>5*(P45-Q45)</f>
        <v/>
      </c>
      <c r="W45" s="37">
        <f>IF(F45&lt;$B$4,0,N45/U45*G45*1000)</f>
        <v/>
      </c>
      <c r="X45" s="37">
        <f>IF(F45&lt;$B$4,0,N45/V45*G45*1000)</f>
        <v/>
      </c>
    </row>
    <row r="46">
      <c r="E46" s="28" t="n"/>
      <c r="F46" s="28">
        <f>+'CPT data &amp; Bearing Capacity'!I46</f>
        <v/>
      </c>
      <c r="G46" s="29">
        <f>'CPT data &amp; Bearing Capacity'!H46</f>
        <v/>
      </c>
      <c r="H46" s="29">
        <f>IF(F46&lt;$B$4,0,F46-$B$4)</f>
        <v/>
      </c>
      <c r="I46" s="30">
        <f>+H46*2/$B$2</f>
        <v/>
      </c>
      <c r="J46" s="31">
        <f>+$D$2*I46/SQRT($D$2^2+I46^2+1)</f>
        <v/>
      </c>
      <c r="K46" s="31">
        <f>+($D$2^2+2*I46^2+1)/($D$2^2+I46^2)/(I46^2+1)</f>
        <v/>
      </c>
      <c r="L46" s="31">
        <f>ASIN($D$2/SQRT($D$2^2+I46^2)/SQRT(1+I46^2))</f>
        <v/>
      </c>
      <c r="M46" s="32">
        <f>2/PI()*(J46*K46+L46)</f>
        <v/>
      </c>
      <c r="N46" s="33">
        <f>+$D$4*M46</f>
        <v/>
      </c>
      <c r="O46" s="59">
        <f>+'CPT data &amp; Bearing Capacity'!N46</f>
        <v/>
      </c>
      <c r="P46" s="59">
        <f>+'CPT data &amp; Bearing Capacity'!O46</f>
        <v/>
      </c>
      <c r="Q46" s="35">
        <f>+'CPT data &amp; Bearing Capacity'!K46</f>
        <v/>
      </c>
      <c r="R46" s="34">
        <f>+'CPT data &amp; Bearing Capacity'!L46</f>
        <v/>
      </c>
      <c r="S46" s="35">
        <f>+'CPT data &amp; Bearing Capacity'!M46</f>
        <v/>
      </c>
      <c r="T46" s="34">
        <f>100*SQRT(O46/(305*SQRT(100*S46)))</f>
        <v/>
      </c>
      <c r="U46" s="33">
        <f>+O46*10^(1.09-0.0075*T46)</f>
        <v/>
      </c>
      <c r="V46" s="33">
        <f>5*(P46-Q46)</f>
        <v/>
      </c>
      <c r="W46" s="37">
        <f>IF(F46&lt;$B$4,0,N46/U46*G46*1000)</f>
        <v/>
      </c>
      <c r="X46" s="37">
        <f>IF(F46&lt;$B$4,0,N46/V46*G46*1000)</f>
        <v/>
      </c>
    </row>
    <row r="47">
      <c r="E47" s="28" t="n"/>
      <c r="F47" s="28">
        <f>+'CPT data &amp; Bearing Capacity'!I47</f>
        <v/>
      </c>
      <c r="G47" s="29">
        <f>'CPT data &amp; Bearing Capacity'!H47</f>
        <v/>
      </c>
      <c r="H47" s="29">
        <f>IF(F47&lt;$B$4,0,F47-$B$4)</f>
        <v/>
      </c>
      <c r="I47" s="30">
        <f>+H47*2/$B$2</f>
        <v/>
      </c>
      <c r="J47" s="31">
        <f>+$D$2*I47/SQRT($D$2^2+I47^2+1)</f>
        <v/>
      </c>
      <c r="K47" s="31">
        <f>+($D$2^2+2*I47^2+1)/($D$2^2+I47^2)/(I47^2+1)</f>
        <v/>
      </c>
      <c r="L47" s="31">
        <f>ASIN($D$2/SQRT($D$2^2+I47^2)/SQRT(1+I47^2))</f>
        <v/>
      </c>
      <c r="M47" s="32">
        <f>2/PI()*(J47*K47+L47)</f>
        <v/>
      </c>
      <c r="N47" s="33">
        <f>+$D$4*M47</f>
        <v/>
      </c>
      <c r="O47" s="59">
        <f>+'CPT data &amp; Bearing Capacity'!N47</f>
        <v/>
      </c>
      <c r="P47" s="59">
        <f>+'CPT data &amp; Bearing Capacity'!O47</f>
        <v/>
      </c>
      <c r="Q47" s="35">
        <f>+'CPT data &amp; Bearing Capacity'!K47</f>
        <v/>
      </c>
      <c r="R47" s="34">
        <f>+'CPT data &amp; Bearing Capacity'!L47</f>
        <v/>
      </c>
      <c r="S47" s="35">
        <f>+'CPT data &amp; Bearing Capacity'!M47</f>
        <v/>
      </c>
      <c r="T47" s="34">
        <f>100*SQRT(O47/(305*SQRT(100*S47)))</f>
        <v/>
      </c>
      <c r="U47" s="33">
        <f>+O47*10^(1.09-0.0075*T47)</f>
        <v/>
      </c>
      <c r="V47" s="33">
        <f>5*(P47-Q47)</f>
        <v/>
      </c>
      <c r="W47" s="37">
        <f>IF(F47&lt;$B$4,0,N47/U47*G47*1000)</f>
        <v/>
      </c>
      <c r="X47" s="37">
        <f>IF(F47&lt;$B$4,0,N47/V47*G47*1000)</f>
        <v/>
      </c>
    </row>
    <row r="48">
      <c r="E48" s="28" t="n"/>
      <c r="F48" s="28">
        <f>+'CPT data &amp; Bearing Capacity'!I48</f>
        <v/>
      </c>
      <c r="G48" s="29">
        <f>'CPT data &amp; Bearing Capacity'!H48</f>
        <v/>
      </c>
      <c r="H48" s="29">
        <f>IF(F48&lt;$B$4,0,F48-$B$4)</f>
        <v/>
      </c>
      <c r="I48" s="30">
        <f>+H48*2/$B$2</f>
        <v/>
      </c>
      <c r="J48" s="31">
        <f>+$D$2*I48/SQRT($D$2^2+I48^2+1)</f>
        <v/>
      </c>
      <c r="K48" s="31">
        <f>+($D$2^2+2*I48^2+1)/($D$2^2+I48^2)/(I48^2+1)</f>
        <v/>
      </c>
      <c r="L48" s="31">
        <f>ASIN($D$2/SQRT($D$2^2+I48^2)/SQRT(1+I48^2))</f>
        <v/>
      </c>
      <c r="M48" s="32">
        <f>2/PI()*(J48*K48+L48)</f>
        <v/>
      </c>
      <c r="N48" s="33">
        <f>+$D$4*M48</f>
        <v/>
      </c>
      <c r="O48" s="59">
        <f>+'CPT data &amp; Bearing Capacity'!N48</f>
        <v/>
      </c>
      <c r="P48" s="59">
        <f>+'CPT data &amp; Bearing Capacity'!O48</f>
        <v/>
      </c>
      <c r="Q48" s="35">
        <f>+'CPT data &amp; Bearing Capacity'!K48</f>
        <v/>
      </c>
      <c r="R48" s="34">
        <f>+'CPT data &amp; Bearing Capacity'!L48</f>
        <v/>
      </c>
      <c r="S48" s="35">
        <f>+'CPT data &amp; Bearing Capacity'!M48</f>
        <v/>
      </c>
      <c r="T48" s="34">
        <f>100*SQRT(O48/(305*SQRT(100*S48)))</f>
        <v/>
      </c>
      <c r="U48" s="33">
        <f>+O48*10^(1.09-0.0075*T48)</f>
        <v/>
      </c>
      <c r="V48" s="33">
        <f>5*(P48-Q48)</f>
        <v/>
      </c>
      <c r="W48" s="37">
        <f>IF(F48&lt;$B$4,0,N48/U48*G48*1000)</f>
        <v/>
      </c>
      <c r="X48" s="37">
        <f>IF(F48&lt;$B$4,0,N48/V48*G48*1000)</f>
        <v/>
      </c>
    </row>
    <row r="49">
      <c r="E49" s="28" t="n"/>
      <c r="F49" s="28">
        <f>+'CPT data &amp; Bearing Capacity'!I49</f>
        <v/>
      </c>
      <c r="G49" s="29">
        <f>'CPT data &amp; Bearing Capacity'!H49</f>
        <v/>
      </c>
      <c r="H49" s="29">
        <f>IF(F49&lt;$B$4,0,F49-$B$4)</f>
        <v/>
      </c>
      <c r="I49" s="30">
        <f>+H49*2/$B$2</f>
        <v/>
      </c>
      <c r="J49" s="31">
        <f>+$D$2*I49/SQRT($D$2^2+I49^2+1)</f>
        <v/>
      </c>
      <c r="K49" s="31">
        <f>+($D$2^2+2*I49^2+1)/($D$2^2+I49^2)/(I49^2+1)</f>
        <v/>
      </c>
      <c r="L49" s="31">
        <f>ASIN($D$2/SQRT($D$2^2+I49^2)/SQRT(1+I49^2))</f>
        <v/>
      </c>
      <c r="M49" s="32">
        <f>2/PI()*(J49*K49+L49)</f>
        <v/>
      </c>
      <c r="N49" s="33">
        <f>+$D$4*M49</f>
        <v/>
      </c>
      <c r="O49" s="59">
        <f>+'CPT data &amp; Bearing Capacity'!N49</f>
        <v/>
      </c>
      <c r="P49" s="59">
        <f>+'CPT data &amp; Bearing Capacity'!O49</f>
        <v/>
      </c>
      <c r="Q49" s="35">
        <f>+'CPT data &amp; Bearing Capacity'!K49</f>
        <v/>
      </c>
      <c r="R49" s="34">
        <f>+'CPT data &amp; Bearing Capacity'!L49</f>
        <v/>
      </c>
      <c r="S49" s="35">
        <f>+'CPT data &amp; Bearing Capacity'!M49</f>
        <v/>
      </c>
      <c r="T49" s="34">
        <f>100*SQRT(O49/(305*SQRT(100*S49)))</f>
        <v/>
      </c>
      <c r="U49" s="33">
        <f>+O49*10^(1.09-0.0075*T49)</f>
        <v/>
      </c>
      <c r="V49" s="33">
        <f>5*(P49-Q49)</f>
        <v/>
      </c>
      <c r="W49" s="37">
        <f>IF(F49&lt;$B$4,0,N49/U49*G49*1000)</f>
        <v/>
      </c>
      <c r="X49" s="37">
        <f>IF(F49&lt;$B$4,0,N49/V49*G49*1000)</f>
        <v/>
      </c>
    </row>
    <row r="50">
      <c r="E50" s="28" t="n"/>
      <c r="F50" s="28">
        <f>+'CPT data &amp; Bearing Capacity'!I50</f>
        <v/>
      </c>
      <c r="G50" s="29">
        <f>'CPT data &amp; Bearing Capacity'!H50</f>
        <v/>
      </c>
      <c r="H50" s="29">
        <f>IF(F50&lt;$B$4,0,F50-$B$4)</f>
        <v/>
      </c>
      <c r="I50" s="30">
        <f>+H50*2/$B$2</f>
        <v/>
      </c>
      <c r="J50" s="31">
        <f>+$D$2*I50/SQRT($D$2^2+I50^2+1)</f>
        <v/>
      </c>
      <c r="K50" s="31">
        <f>+($D$2^2+2*I50^2+1)/($D$2^2+I50^2)/(I50^2+1)</f>
        <v/>
      </c>
      <c r="L50" s="31">
        <f>ASIN($D$2/SQRT($D$2^2+I50^2)/SQRT(1+I50^2))</f>
        <v/>
      </c>
      <c r="M50" s="32">
        <f>2/PI()*(J50*K50+L50)</f>
        <v/>
      </c>
      <c r="N50" s="33">
        <f>+$D$4*M50</f>
        <v/>
      </c>
      <c r="O50" s="59">
        <f>+'CPT data &amp; Bearing Capacity'!N50</f>
        <v/>
      </c>
      <c r="P50" s="59">
        <f>+'CPT data &amp; Bearing Capacity'!O50</f>
        <v/>
      </c>
      <c r="Q50" s="35">
        <f>+'CPT data &amp; Bearing Capacity'!K50</f>
        <v/>
      </c>
      <c r="R50" s="34">
        <f>+'CPT data &amp; Bearing Capacity'!L50</f>
        <v/>
      </c>
      <c r="S50" s="35">
        <f>+'CPT data &amp; Bearing Capacity'!M50</f>
        <v/>
      </c>
      <c r="T50" s="34">
        <f>100*SQRT(O50/(305*SQRT(100*S50)))</f>
        <v/>
      </c>
      <c r="U50" s="33">
        <f>+O50*10^(1.09-0.0075*T50)</f>
        <v/>
      </c>
      <c r="V50" s="33">
        <f>5*(P50-Q50)</f>
        <v/>
      </c>
      <c r="W50" s="37">
        <f>IF(F50&lt;$B$4,0,N50/U50*G50*1000)</f>
        <v/>
      </c>
      <c r="X50" s="37">
        <f>IF(F50&lt;$B$4,0,N50/V50*G50*1000)</f>
        <v/>
      </c>
    </row>
    <row r="51">
      <c r="E51" s="28" t="n"/>
      <c r="F51" s="28">
        <f>+'CPT data &amp; Bearing Capacity'!I51</f>
        <v/>
      </c>
      <c r="G51" s="29">
        <f>'CPT data &amp; Bearing Capacity'!H51</f>
        <v/>
      </c>
      <c r="H51" s="29">
        <f>IF(F51&lt;$B$4,0,F51-$B$4)</f>
        <v/>
      </c>
      <c r="I51" s="30">
        <f>+H51*2/$B$2</f>
        <v/>
      </c>
      <c r="J51" s="31">
        <f>+$D$2*I51/SQRT($D$2^2+I51^2+1)</f>
        <v/>
      </c>
      <c r="K51" s="31">
        <f>+($D$2^2+2*I51^2+1)/($D$2^2+I51^2)/(I51^2+1)</f>
        <v/>
      </c>
      <c r="L51" s="31">
        <f>ASIN($D$2/SQRT($D$2^2+I51^2)/SQRT(1+I51^2))</f>
        <v/>
      </c>
      <c r="M51" s="32">
        <f>2/PI()*(J51*K51+L51)</f>
        <v/>
      </c>
      <c r="N51" s="33">
        <f>+$D$4*M51</f>
        <v/>
      </c>
      <c r="O51" s="59">
        <f>+'CPT data &amp; Bearing Capacity'!N51</f>
        <v/>
      </c>
      <c r="P51" s="59">
        <f>+'CPT data &amp; Bearing Capacity'!O51</f>
        <v/>
      </c>
      <c r="Q51" s="35">
        <f>+'CPT data &amp; Bearing Capacity'!K51</f>
        <v/>
      </c>
      <c r="R51" s="34">
        <f>+'CPT data &amp; Bearing Capacity'!L51</f>
        <v/>
      </c>
      <c r="S51" s="35">
        <f>+'CPT data &amp; Bearing Capacity'!M51</f>
        <v/>
      </c>
      <c r="T51" s="34">
        <f>100*SQRT(O51/(305*SQRT(100*S51)))</f>
        <v/>
      </c>
      <c r="U51" s="33">
        <f>+O51*10^(1.09-0.0075*T51)</f>
        <v/>
      </c>
      <c r="V51" s="33">
        <f>5*(P51-Q51)</f>
        <v/>
      </c>
      <c r="W51" s="37">
        <f>IF(F51&lt;$B$4,0,N51/U51*G51*1000)</f>
        <v/>
      </c>
      <c r="X51" s="37">
        <f>IF(F51&lt;$B$4,0,N51/V51*G51*1000)</f>
        <v/>
      </c>
    </row>
    <row r="52">
      <c r="E52" s="28" t="n"/>
      <c r="F52" s="28">
        <f>+'CPT data &amp; Bearing Capacity'!I52</f>
        <v/>
      </c>
      <c r="G52" s="29">
        <f>'CPT data &amp; Bearing Capacity'!H52</f>
        <v/>
      </c>
      <c r="H52" s="29">
        <f>IF(F52&lt;$B$4,0,F52-$B$4)</f>
        <v/>
      </c>
      <c r="I52" s="30">
        <f>+H52*2/$B$2</f>
        <v/>
      </c>
      <c r="J52" s="31">
        <f>+$D$2*I52/SQRT($D$2^2+I52^2+1)</f>
        <v/>
      </c>
      <c r="K52" s="31">
        <f>+($D$2^2+2*I52^2+1)/($D$2^2+I52^2)/(I52^2+1)</f>
        <v/>
      </c>
      <c r="L52" s="31">
        <f>ASIN($D$2/SQRT($D$2^2+I52^2)/SQRT(1+I52^2))</f>
        <v/>
      </c>
      <c r="M52" s="32">
        <f>2/PI()*(J52*K52+L52)</f>
        <v/>
      </c>
      <c r="N52" s="33">
        <f>+$D$4*M52</f>
        <v/>
      </c>
      <c r="O52" s="59">
        <f>+'CPT data &amp; Bearing Capacity'!N52</f>
        <v/>
      </c>
      <c r="P52" s="59">
        <f>+'CPT data &amp; Bearing Capacity'!O52</f>
        <v/>
      </c>
      <c r="Q52" s="35">
        <f>+'CPT data &amp; Bearing Capacity'!K52</f>
        <v/>
      </c>
      <c r="R52" s="34">
        <f>+'CPT data &amp; Bearing Capacity'!L52</f>
        <v/>
      </c>
      <c r="S52" s="35">
        <f>+'CPT data &amp; Bearing Capacity'!M52</f>
        <v/>
      </c>
      <c r="T52" s="34">
        <f>100*SQRT(O52/(305*SQRT(100*S52)))</f>
        <v/>
      </c>
      <c r="U52" s="33">
        <f>+O52*10^(1.09-0.0075*T52)</f>
        <v/>
      </c>
      <c r="V52" s="33">
        <f>5*(P52-Q52)</f>
        <v/>
      </c>
      <c r="W52" s="37">
        <f>IF(F52&lt;$B$4,0,N52/U52*G52*1000)</f>
        <v/>
      </c>
      <c r="X52" s="37">
        <f>IF(F52&lt;$B$4,0,N52/V52*G52*1000)</f>
        <v/>
      </c>
    </row>
    <row r="53">
      <c r="E53" s="28" t="n"/>
      <c r="F53" s="28">
        <f>+'CPT data &amp; Bearing Capacity'!I53</f>
        <v/>
      </c>
      <c r="G53" s="29">
        <f>'CPT data &amp; Bearing Capacity'!H53</f>
        <v/>
      </c>
      <c r="H53" s="29">
        <f>IF(F53&lt;$B$4,0,F53-$B$4)</f>
        <v/>
      </c>
      <c r="I53" s="30">
        <f>+H53*2/$B$2</f>
        <v/>
      </c>
      <c r="J53" s="31">
        <f>+$D$2*I53/SQRT($D$2^2+I53^2+1)</f>
        <v/>
      </c>
      <c r="K53" s="31">
        <f>+($D$2^2+2*I53^2+1)/($D$2^2+I53^2)/(I53^2+1)</f>
        <v/>
      </c>
      <c r="L53" s="31">
        <f>ASIN($D$2/SQRT($D$2^2+I53^2)/SQRT(1+I53^2))</f>
        <v/>
      </c>
      <c r="M53" s="32">
        <f>2/PI()*(J53*K53+L53)</f>
        <v/>
      </c>
      <c r="N53" s="33">
        <f>+$D$4*M53</f>
        <v/>
      </c>
      <c r="O53" s="59">
        <f>+'CPT data &amp; Bearing Capacity'!N53</f>
        <v/>
      </c>
      <c r="P53" s="59">
        <f>+'CPT data &amp; Bearing Capacity'!O53</f>
        <v/>
      </c>
      <c r="Q53" s="35">
        <f>+'CPT data &amp; Bearing Capacity'!K53</f>
        <v/>
      </c>
      <c r="R53" s="34">
        <f>+'CPT data &amp; Bearing Capacity'!L53</f>
        <v/>
      </c>
      <c r="S53" s="35">
        <f>+'CPT data &amp; Bearing Capacity'!M53</f>
        <v/>
      </c>
      <c r="T53" s="34">
        <f>100*SQRT(O53/(305*SQRT(100*S53)))</f>
        <v/>
      </c>
      <c r="U53" s="33">
        <f>+O53*10^(1.09-0.0075*T53)</f>
        <v/>
      </c>
      <c r="V53" s="33">
        <f>5*(P53-Q53)</f>
        <v/>
      </c>
      <c r="W53" s="37">
        <f>IF(F53&lt;$B$4,0,N53/U53*G53*1000)</f>
        <v/>
      </c>
      <c r="X53" s="37">
        <f>IF(F53&lt;$B$4,0,N53/V53*G53*1000)</f>
        <v/>
      </c>
    </row>
    <row r="54">
      <c r="E54" s="28" t="n"/>
      <c r="F54" s="28">
        <f>+'CPT data &amp; Bearing Capacity'!I54</f>
        <v/>
      </c>
      <c r="G54" s="29">
        <f>'CPT data &amp; Bearing Capacity'!H54</f>
        <v/>
      </c>
      <c r="H54" s="29">
        <f>IF(F54&lt;$B$4,0,F54-$B$4)</f>
        <v/>
      </c>
      <c r="I54" s="30">
        <f>+H54*2/$B$2</f>
        <v/>
      </c>
      <c r="J54" s="31">
        <f>+$D$2*I54/SQRT($D$2^2+I54^2+1)</f>
        <v/>
      </c>
      <c r="K54" s="31">
        <f>+($D$2^2+2*I54^2+1)/($D$2^2+I54^2)/(I54^2+1)</f>
        <v/>
      </c>
      <c r="L54" s="31">
        <f>ASIN($D$2/SQRT($D$2^2+I54^2)/SQRT(1+I54^2))</f>
        <v/>
      </c>
      <c r="M54" s="32">
        <f>2/PI()*(J54*K54+L54)</f>
        <v/>
      </c>
      <c r="N54" s="33">
        <f>+$D$4*M54</f>
        <v/>
      </c>
      <c r="O54" s="59">
        <f>+'CPT data &amp; Bearing Capacity'!N54</f>
        <v/>
      </c>
      <c r="P54" s="59">
        <f>+'CPT data &amp; Bearing Capacity'!O54</f>
        <v/>
      </c>
      <c r="Q54" s="35">
        <f>+'CPT data &amp; Bearing Capacity'!K54</f>
        <v/>
      </c>
      <c r="R54" s="34">
        <f>+'CPT data &amp; Bearing Capacity'!L54</f>
        <v/>
      </c>
      <c r="S54" s="35">
        <f>+'CPT data &amp; Bearing Capacity'!M54</f>
        <v/>
      </c>
      <c r="T54" s="34">
        <f>100*SQRT(O54/(305*SQRT(100*S54)))</f>
        <v/>
      </c>
      <c r="U54" s="33">
        <f>+O54*10^(1.09-0.0075*T54)</f>
        <v/>
      </c>
      <c r="V54" s="33">
        <f>5*(P54-Q54)</f>
        <v/>
      </c>
      <c r="W54" s="37">
        <f>IF(F54&lt;$B$4,0,N54/U54*G54*1000)</f>
        <v/>
      </c>
      <c r="X54" s="37">
        <f>IF(F54&lt;$B$4,0,N54/V54*G54*1000)</f>
        <v/>
      </c>
    </row>
    <row r="55">
      <c r="E55" s="28" t="n"/>
      <c r="F55" s="28">
        <f>+'CPT data &amp; Bearing Capacity'!I55</f>
        <v/>
      </c>
      <c r="G55" s="29">
        <f>'CPT data &amp; Bearing Capacity'!H55</f>
        <v/>
      </c>
      <c r="H55" s="29">
        <f>IF(F55&lt;$B$4,0,F55-$B$4)</f>
        <v/>
      </c>
      <c r="I55" s="30">
        <f>+H55*2/$B$2</f>
        <v/>
      </c>
      <c r="J55" s="31">
        <f>+$D$2*I55/SQRT($D$2^2+I55^2+1)</f>
        <v/>
      </c>
      <c r="K55" s="31">
        <f>+($D$2^2+2*I55^2+1)/($D$2^2+I55^2)/(I55^2+1)</f>
        <v/>
      </c>
      <c r="L55" s="31">
        <f>ASIN($D$2/SQRT($D$2^2+I55^2)/SQRT(1+I55^2))</f>
        <v/>
      </c>
      <c r="M55" s="32">
        <f>2/PI()*(J55*K55+L55)</f>
        <v/>
      </c>
      <c r="N55" s="33">
        <f>+$D$4*M55</f>
        <v/>
      </c>
      <c r="O55" s="59">
        <f>+'CPT data &amp; Bearing Capacity'!N55</f>
        <v/>
      </c>
      <c r="P55" s="59">
        <f>+'CPT data &amp; Bearing Capacity'!O55</f>
        <v/>
      </c>
      <c r="Q55" s="35">
        <f>+'CPT data &amp; Bearing Capacity'!K55</f>
        <v/>
      </c>
      <c r="R55" s="34">
        <f>+'CPT data &amp; Bearing Capacity'!L55</f>
        <v/>
      </c>
      <c r="S55" s="35">
        <f>+'CPT data &amp; Bearing Capacity'!M55</f>
        <v/>
      </c>
      <c r="T55" s="34">
        <f>100*SQRT(O55/(305*SQRT(100*S55)))</f>
        <v/>
      </c>
      <c r="U55" s="33">
        <f>+O55*10^(1.09-0.0075*T55)</f>
        <v/>
      </c>
      <c r="V55" s="33">
        <f>5*(P55-Q55)</f>
        <v/>
      </c>
      <c r="W55" s="37">
        <f>IF(F55&lt;$B$4,0,N55/U55*G55*1000)</f>
        <v/>
      </c>
      <c r="X55" s="37">
        <f>IF(F55&lt;$B$4,0,N55/V55*G55*1000)</f>
        <v/>
      </c>
    </row>
    <row r="56">
      <c r="E56" s="28" t="n"/>
      <c r="F56" s="28">
        <f>+'CPT data &amp; Bearing Capacity'!I56</f>
        <v/>
      </c>
      <c r="G56" s="29">
        <f>'CPT data &amp; Bearing Capacity'!H56</f>
        <v/>
      </c>
      <c r="H56" s="29">
        <f>IF(F56&lt;$B$4,0,F56-$B$4)</f>
        <v/>
      </c>
      <c r="I56" s="30">
        <f>+H56*2/$B$2</f>
        <v/>
      </c>
      <c r="J56" s="31">
        <f>+$D$2*I56/SQRT($D$2^2+I56^2+1)</f>
        <v/>
      </c>
      <c r="K56" s="31">
        <f>+($D$2^2+2*I56^2+1)/($D$2^2+I56^2)/(I56^2+1)</f>
        <v/>
      </c>
      <c r="L56" s="31">
        <f>ASIN($D$2/SQRT($D$2^2+I56^2)/SQRT(1+I56^2))</f>
        <v/>
      </c>
      <c r="M56" s="32">
        <f>2/PI()*(J56*K56+L56)</f>
        <v/>
      </c>
      <c r="N56" s="33">
        <f>+$D$4*M56</f>
        <v/>
      </c>
      <c r="O56" s="59">
        <f>+'CPT data &amp; Bearing Capacity'!N56</f>
        <v/>
      </c>
      <c r="P56" s="59">
        <f>+'CPT data &amp; Bearing Capacity'!O56</f>
        <v/>
      </c>
      <c r="Q56" s="35">
        <f>+'CPT data &amp; Bearing Capacity'!K56</f>
        <v/>
      </c>
      <c r="R56" s="34">
        <f>+'CPT data &amp; Bearing Capacity'!L56</f>
        <v/>
      </c>
      <c r="S56" s="35">
        <f>+'CPT data &amp; Bearing Capacity'!M56</f>
        <v/>
      </c>
      <c r="T56" s="34">
        <f>100*SQRT(O56/(305*SQRT(100*S56)))</f>
        <v/>
      </c>
      <c r="U56" s="33">
        <f>+O56*10^(1.09-0.0075*T56)</f>
        <v/>
      </c>
      <c r="V56" s="33">
        <f>5*(P56-Q56)</f>
        <v/>
      </c>
      <c r="W56" s="37">
        <f>IF(F56&lt;$B$4,0,N56/U56*G56*1000)</f>
        <v/>
      </c>
      <c r="X56" s="37">
        <f>IF(F56&lt;$B$4,0,N56/V56*G56*1000)</f>
        <v/>
      </c>
    </row>
    <row r="57">
      <c r="E57" s="28" t="n"/>
      <c r="F57" s="28">
        <f>+'CPT data &amp; Bearing Capacity'!I57</f>
        <v/>
      </c>
      <c r="G57" s="29">
        <f>'CPT data &amp; Bearing Capacity'!H57</f>
        <v/>
      </c>
      <c r="H57" s="29">
        <f>IF(F57&lt;$B$4,0,F57-$B$4)</f>
        <v/>
      </c>
      <c r="I57" s="30">
        <f>+H57*2/$B$2</f>
        <v/>
      </c>
      <c r="J57" s="31">
        <f>+$D$2*I57/SQRT($D$2^2+I57^2+1)</f>
        <v/>
      </c>
      <c r="K57" s="31">
        <f>+($D$2^2+2*I57^2+1)/($D$2^2+I57^2)/(I57^2+1)</f>
        <v/>
      </c>
      <c r="L57" s="31">
        <f>ASIN($D$2/SQRT($D$2^2+I57^2)/SQRT(1+I57^2))</f>
        <v/>
      </c>
      <c r="M57" s="32">
        <f>2/PI()*(J57*K57+L57)</f>
        <v/>
      </c>
      <c r="N57" s="33">
        <f>+$D$4*M57</f>
        <v/>
      </c>
      <c r="O57" s="59">
        <f>+'CPT data &amp; Bearing Capacity'!N57</f>
        <v/>
      </c>
      <c r="P57" s="59">
        <f>+'CPT data &amp; Bearing Capacity'!O57</f>
        <v/>
      </c>
      <c r="Q57" s="35">
        <f>+'CPT data &amp; Bearing Capacity'!K57</f>
        <v/>
      </c>
      <c r="R57" s="34">
        <f>+'CPT data &amp; Bearing Capacity'!L57</f>
        <v/>
      </c>
      <c r="S57" s="35">
        <f>+'CPT data &amp; Bearing Capacity'!M57</f>
        <v/>
      </c>
      <c r="T57" s="34">
        <f>100*SQRT(O57/(305*SQRT(100*S57)))</f>
        <v/>
      </c>
      <c r="U57" s="33">
        <f>+O57*10^(1.09-0.0075*T57)</f>
        <v/>
      </c>
      <c r="V57" s="33">
        <f>5*(P57-Q57)</f>
        <v/>
      </c>
      <c r="W57" s="37">
        <f>IF(F57&lt;$B$4,0,N57/U57*G57*1000)</f>
        <v/>
      </c>
      <c r="X57" s="37">
        <f>IF(F57&lt;$B$4,0,N57/V57*G57*1000)</f>
        <v/>
      </c>
    </row>
    <row r="58">
      <c r="E58" s="28" t="n"/>
      <c r="F58" s="28">
        <f>+'CPT data &amp; Bearing Capacity'!I58</f>
        <v/>
      </c>
      <c r="G58" s="29">
        <f>'CPT data &amp; Bearing Capacity'!H58</f>
        <v/>
      </c>
      <c r="H58" s="29">
        <f>IF(F58&lt;$B$4,0,F58-$B$4)</f>
        <v/>
      </c>
      <c r="I58" s="30">
        <f>+H58*2/$B$2</f>
        <v/>
      </c>
      <c r="J58" s="31">
        <f>+$D$2*I58/SQRT($D$2^2+I58^2+1)</f>
        <v/>
      </c>
      <c r="K58" s="31">
        <f>+($D$2^2+2*I58^2+1)/($D$2^2+I58^2)/(I58^2+1)</f>
        <v/>
      </c>
      <c r="L58" s="31">
        <f>ASIN($D$2/SQRT($D$2^2+I58^2)/SQRT(1+I58^2))</f>
        <v/>
      </c>
      <c r="M58" s="32">
        <f>2/PI()*(J58*K58+L58)</f>
        <v/>
      </c>
      <c r="N58" s="33">
        <f>+$D$4*M58</f>
        <v/>
      </c>
      <c r="O58" s="59">
        <f>+'CPT data &amp; Bearing Capacity'!N58</f>
        <v/>
      </c>
      <c r="P58" s="59">
        <f>+'CPT data &amp; Bearing Capacity'!O58</f>
        <v/>
      </c>
      <c r="Q58" s="35">
        <f>+'CPT data &amp; Bearing Capacity'!K58</f>
        <v/>
      </c>
      <c r="R58" s="34">
        <f>+'CPT data &amp; Bearing Capacity'!L58</f>
        <v/>
      </c>
      <c r="S58" s="35">
        <f>+'CPT data &amp; Bearing Capacity'!M58</f>
        <v/>
      </c>
      <c r="T58" s="34">
        <f>100*SQRT(O58/(305*SQRT(100*S58)))</f>
        <v/>
      </c>
      <c r="U58" s="33">
        <f>+O58*10^(1.09-0.0075*T58)</f>
        <v/>
      </c>
      <c r="V58" s="33">
        <f>5*(P58-Q58)</f>
        <v/>
      </c>
      <c r="W58" s="37">
        <f>IF(F58&lt;$B$4,0,N58/U58*G58*1000)</f>
        <v/>
      </c>
      <c r="X58" s="37">
        <f>IF(F58&lt;$B$4,0,N58/V58*G58*1000)</f>
        <v/>
      </c>
    </row>
    <row r="59">
      <c r="E59" s="28" t="n"/>
      <c r="F59" s="28">
        <f>+'CPT data &amp; Bearing Capacity'!I59</f>
        <v/>
      </c>
      <c r="G59" s="29">
        <f>'CPT data &amp; Bearing Capacity'!H59</f>
        <v/>
      </c>
      <c r="H59" s="29">
        <f>IF(F59&lt;$B$4,0,F59-$B$4)</f>
        <v/>
      </c>
      <c r="I59" s="30">
        <f>+H59*2/$B$2</f>
        <v/>
      </c>
      <c r="J59" s="31">
        <f>+$D$2*I59/SQRT($D$2^2+I59^2+1)</f>
        <v/>
      </c>
      <c r="K59" s="31">
        <f>+($D$2^2+2*I59^2+1)/($D$2^2+I59^2)/(I59^2+1)</f>
        <v/>
      </c>
      <c r="L59" s="31">
        <f>ASIN($D$2/SQRT($D$2^2+I59^2)/SQRT(1+I59^2))</f>
        <v/>
      </c>
      <c r="M59" s="32">
        <f>2/PI()*(J59*K59+L59)</f>
        <v/>
      </c>
      <c r="N59" s="33">
        <f>+$D$4*M59</f>
        <v/>
      </c>
      <c r="O59" s="59">
        <f>+'CPT data &amp; Bearing Capacity'!N59</f>
        <v/>
      </c>
      <c r="P59" s="59">
        <f>+'CPT data &amp; Bearing Capacity'!O59</f>
        <v/>
      </c>
      <c r="Q59" s="35">
        <f>+'CPT data &amp; Bearing Capacity'!K59</f>
        <v/>
      </c>
      <c r="R59" s="34">
        <f>+'CPT data &amp; Bearing Capacity'!L59</f>
        <v/>
      </c>
      <c r="S59" s="35">
        <f>+'CPT data &amp; Bearing Capacity'!M59</f>
        <v/>
      </c>
      <c r="T59" s="34">
        <f>100*SQRT(O59/(305*SQRT(100*S59)))</f>
        <v/>
      </c>
      <c r="U59" s="33">
        <f>+O59*10^(1.09-0.0075*T59)</f>
        <v/>
      </c>
      <c r="V59" s="33">
        <f>5*(P59-Q59)</f>
        <v/>
      </c>
      <c r="W59" s="37">
        <f>IF(F59&lt;$B$4,0,N59/U59*G59*1000)</f>
        <v/>
      </c>
      <c r="X59" s="37">
        <f>IF(F59&lt;$B$4,0,N59/V59*G59*1000)</f>
        <v/>
      </c>
    </row>
    <row r="60">
      <c r="E60" s="28" t="n"/>
      <c r="F60" s="28">
        <f>+'CPT data &amp; Bearing Capacity'!I60</f>
        <v/>
      </c>
      <c r="G60" s="29">
        <f>'CPT data &amp; Bearing Capacity'!H60</f>
        <v/>
      </c>
      <c r="H60" s="29">
        <f>IF(F60&lt;$B$4,0,F60-$B$4)</f>
        <v/>
      </c>
      <c r="I60" s="30">
        <f>+H60*2/$B$2</f>
        <v/>
      </c>
      <c r="J60" s="31">
        <f>+$D$2*I60/SQRT($D$2^2+I60^2+1)</f>
        <v/>
      </c>
      <c r="K60" s="31">
        <f>+($D$2^2+2*I60^2+1)/($D$2^2+I60^2)/(I60^2+1)</f>
        <v/>
      </c>
      <c r="L60" s="31">
        <f>ASIN($D$2/SQRT($D$2^2+I60^2)/SQRT(1+I60^2))</f>
        <v/>
      </c>
      <c r="M60" s="32">
        <f>2/PI()*(J60*K60+L60)</f>
        <v/>
      </c>
      <c r="N60" s="33">
        <f>+$D$4*M60</f>
        <v/>
      </c>
      <c r="O60" s="59">
        <f>+'CPT data &amp; Bearing Capacity'!N60</f>
        <v/>
      </c>
      <c r="P60" s="59">
        <f>+'CPT data &amp; Bearing Capacity'!O60</f>
        <v/>
      </c>
      <c r="Q60" s="35">
        <f>+'CPT data &amp; Bearing Capacity'!K60</f>
        <v/>
      </c>
      <c r="R60" s="34">
        <f>+'CPT data &amp; Bearing Capacity'!L60</f>
        <v/>
      </c>
      <c r="S60" s="35">
        <f>+'CPT data &amp; Bearing Capacity'!M60</f>
        <v/>
      </c>
      <c r="T60" s="34">
        <f>100*SQRT(O60/(305*SQRT(100*S60)))</f>
        <v/>
      </c>
      <c r="U60" s="33">
        <f>+O60*10^(1.09-0.0075*T60)</f>
        <v/>
      </c>
      <c r="V60" s="33">
        <f>5*(P60-Q60)</f>
        <v/>
      </c>
      <c r="W60" s="37">
        <f>IF(F60&lt;$B$4,0,N60/U60*G60*1000)</f>
        <v/>
      </c>
      <c r="X60" s="37">
        <f>IF(F60&lt;$B$4,0,N60/V60*G60*1000)</f>
        <v/>
      </c>
    </row>
    <row r="61">
      <c r="E61" s="28" t="n"/>
      <c r="F61" s="28">
        <f>+'CPT data &amp; Bearing Capacity'!I61</f>
        <v/>
      </c>
      <c r="G61" s="29">
        <f>'CPT data &amp; Bearing Capacity'!H61</f>
        <v/>
      </c>
      <c r="H61" s="29">
        <f>IF(F61&lt;$B$4,0,F61-$B$4)</f>
        <v/>
      </c>
      <c r="I61" s="30">
        <f>+H61*2/$B$2</f>
        <v/>
      </c>
      <c r="J61" s="31">
        <f>+$D$2*I61/SQRT($D$2^2+I61^2+1)</f>
        <v/>
      </c>
      <c r="K61" s="31">
        <f>+($D$2^2+2*I61^2+1)/($D$2^2+I61^2)/(I61^2+1)</f>
        <v/>
      </c>
      <c r="L61" s="31">
        <f>ASIN($D$2/SQRT($D$2^2+I61^2)/SQRT(1+I61^2))</f>
        <v/>
      </c>
      <c r="M61" s="32">
        <f>2/PI()*(J61*K61+L61)</f>
        <v/>
      </c>
      <c r="N61" s="33">
        <f>+$D$4*M61</f>
        <v/>
      </c>
      <c r="O61" s="59">
        <f>+'CPT data &amp; Bearing Capacity'!N61</f>
        <v/>
      </c>
      <c r="P61" s="59">
        <f>+'CPT data &amp; Bearing Capacity'!O61</f>
        <v/>
      </c>
      <c r="Q61" s="35">
        <f>+'CPT data &amp; Bearing Capacity'!K61</f>
        <v/>
      </c>
      <c r="R61" s="34">
        <f>+'CPT data &amp; Bearing Capacity'!L61</f>
        <v/>
      </c>
      <c r="S61" s="35">
        <f>+'CPT data &amp; Bearing Capacity'!M61</f>
        <v/>
      </c>
      <c r="T61" s="34">
        <f>100*SQRT(O61/(305*SQRT(100*S61)))</f>
        <v/>
      </c>
      <c r="U61" s="33">
        <f>+O61*10^(1.09-0.0075*T61)</f>
        <v/>
      </c>
      <c r="V61" s="33">
        <f>5*(P61-Q61)</f>
        <v/>
      </c>
      <c r="W61" s="37">
        <f>IF(F61&lt;$B$4,0,N61/U61*G61*1000)</f>
        <v/>
      </c>
      <c r="X61" s="37">
        <f>IF(F61&lt;$B$4,0,N61/V61*G61*1000)</f>
        <v/>
      </c>
    </row>
    <row r="62">
      <c r="E62" s="28" t="n"/>
      <c r="F62" s="28">
        <f>+'CPT data &amp; Bearing Capacity'!I62</f>
        <v/>
      </c>
      <c r="G62" s="29">
        <f>'CPT data &amp; Bearing Capacity'!H62</f>
        <v/>
      </c>
      <c r="H62" s="29">
        <f>IF(F62&lt;$B$4,0,F62-$B$4)</f>
        <v/>
      </c>
      <c r="I62" s="30">
        <f>+H62*2/$B$2</f>
        <v/>
      </c>
      <c r="J62" s="31">
        <f>+$D$2*I62/SQRT($D$2^2+I62^2+1)</f>
        <v/>
      </c>
      <c r="K62" s="31">
        <f>+($D$2^2+2*I62^2+1)/($D$2^2+I62^2)/(I62^2+1)</f>
        <v/>
      </c>
      <c r="L62" s="31">
        <f>ASIN($D$2/SQRT($D$2^2+I62^2)/SQRT(1+I62^2))</f>
        <v/>
      </c>
      <c r="M62" s="32">
        <f>2/PI()*(J62*K62+L62)</f>
        <v/>
      </c>
      <c r="N62" s="33">
        <f>+$D$4*M62</f>
        <v/>
      </c>
      <c r="O62" s="59">
        <f>+'CPT data &amp; Bearing Capacity'!N62</f>
        <v/>
      </c>
      <c r="P62" s="59">
        <f>+'CPT data &amp; Bearing Capacity'!O62</f>
        <v/>
      </c>
      <c r="Q62" s="35">
        <f>+'CPT data &amp; Bearing Capacity'!K62</f>
        <v/>
      </c>
      <c r="R62" s="34">
        <f>+'CPT data &amp; Bearing Capacity'!L62</f>
        <v/>
      </c>
      <c r="S62" s="35">
        <f>+'CPT data &amp; Bearing Capacity'!M62</f>
        <v/>
      </c>
      <c r="T62" s="34">
        <f>100*SQRT(O62/(305*SQRT(100*S62)))</f>
        <v/>
      </c>
      <c r="U62" s="33">
        <f>+O62*10^(1.09-0.0075*T62)</f>
        <v/>
      </c>
      <c r="V62" s="33">
        <f>5*(P62-Q62)</f>
        <v/>
      </c>
      <c r="W62" s="37">
        <f>IF(F62&lt;$B$4,0,N62/U62*G62*1000)</f>
        <v/>
      </c>
      <c r="X62" s="37">
        <f>IF(F62&lt;$B$4,0,N62/V62*G62*1000)</f>
        <v/>
      </c>
    </row>
    <row r="63">
      <c r="E63" s="28" t="n"/>
      <c r="F63" s="28">
        <f>+'CPT data &amp; Bearing Capacity'!I63</f>
        <v/>
      </c>
      <c r="G63" s="29">
        <f>'CPT data &amp; Bearing Capacity'!H63</f>
        <v/>
      </c>
      <c r="H63" s="29">
        <f>IF(F63&lt;$B$4,0,F63-$B$4)</f>
        <v/>
      </c>
      <c r="I63" s="30">
        <f>+H63*2/$B$2</f>
        <v/>
      </c>
      <c r="J63" s="31">
        <f>+$D$2*I63/SQRT($D$2^2+I63^2+1)</f>
        <v/>
      </c>
      <c r="K63" s="31">
        <f>+($D$2^2+2*I63^2+1)/($D$2^2+I63^2)/(I63^2+1)</f>
        <v/>
      </c>
      <c r="L63" s="31">
        <f>ASIN($D$2/SQRT($D$2^2+I63^2)/SQRT(1+I63^2))</f>
        <v/>
      </c>
      <c r="M63" s="32">
        <f>2/PI()*(J63*K63+L63)</f>
        <v/>
      </c>
      <c r="N63" s="33">
        <f>+$D$4*M63</f>
        <v/>
      </c>
      <c r="O63" s="59">
        <f>+'CPT data &amp; Bearing Capacity'!N63</f>
        <v/>
      </c>
      <c r="P63" s="59">
        <f>+'CPT data &amp; Bearing Capacity'!O63</f>
        <v/>
      </c>
      <c r="Q63" s="35">
        <f>+'CPT data &amp; Bearing Capacity'!K63</f>
        <v/>
      </c>
      <c r="R63" s="34">
        <f>+'CPT data &amp; Bearing Capacity'!L63</f>
        <v/>
      </c>
      <c r="S63" s="35">
        <f>+'CPT data &amp; Bearing Capacity'!M63</f>
        <v/>
      </c>
      <c r="T63" s="34">
        <f>100*SQRT(O63/(305*SQRT(100*S63)))</f>
        <v/>
      </c>
      <c r="U63" s="33">
        <f>+O63*10^(1.09-0.0075*T63)</f>
        <v/>
      </c>
      <c r="V63" s="33">
        <f>5*(P63-Q63)</f>
        <v/>
      </c>
      <c r="W63" s="37">
        <f>IF(F63&lt;$B$4,0,N63/U63*G63*1000)</f>
        <v/>
      </c>
      <c r="X63" s="37">
        <f>IF(F63&lt;$B$4,0,N63/V63*G63*1000)</f>
        <v/>
      </c>
    </row>
    <row r="64">
      <c r="E64" s="28" t="n"/>
      <c r="F64" s="28">
        <f>+'CPT data &amp; Bearing Capacity'!I64</f>
        <v/>
      </c>
      <c r="G64" s="29">
        <f>'CPT data &amp; Bearing Capacity'!H64</f>
        <v/>
      </c>
      <c r="H64" s="29">
        <f>IF(F64&lt;$B$4,0,F64-$B$4)</f>
        <v/>
      </c>
      <c r="I64" s="30">
        <f>+H64*2/$B$2</f>
        <v/>
      </c>
      <c r="J64" s="31">
        <f>+$D$2*I64/SQRT($D$2^2+I64^2+1)</f>
        <v/>
      </c>
      <c r="K64" s="31">
        <f>+($D$2^2+2*I64^2+1)/($D$2^2+I64^2)/(I64^2+1)</f>
        <v/>
      </c>
      <c r="L64" s="31">
        <f>ASIN($D$2/SQRT($D$2^2+I64^2)/SQRT(1+I64^2))</f>
        <v/>
      </c>
      <c r="M64" s="32">
        <f>2/PI()*(J64*K64+L64)</f>
        <v/>
      </c>
      <c r="N64" s="33">
        <f>+$D$4*M64</f>
        <v/>
      </c>
      <c r="O64" s="59">
        <f>+'CPT data &amp; Bearing Capacity'!N64</f>
        <v/>
      </c>
      <c r="P64" s="59">
        <f>+'CPT data &amp; Bearing Capacity'!O64</f>
        <v/>
      </c>
      <c r="Q64" s="35">
        <f>+'CPT data &amp; Bearing Capacity'!K64</f>
        <v/>
      </c>
      <c r="R64" s="34">
        <f>+'CPT data &amp; Bearing Capacity'!L64</f>
        <v/>
      </c>
      <c r="S64" s="35">
        <f>+'CPT data &amp; Bearing Capacity'!M64</f>
        <v/>
      </c>
      <c r="T64" s="34">
        <f>100*SQRT(O64/(305*SQRT(100*S64)))</f>
        <v/>
      </c>
      <c r="U64" s="33">
        <f>+O64*10^(1.09-0.0075*T64)</f>
        <v/>
      </c>
      <c r="V64" s="33">
        <f>5*(P64-Q64)</f>
        <v/>
      </c>
      <c r="W64" s="37">
        <f>IF(F64&lt;$B$4,0,N64/U64*G64*1000)</f>
        <v/>
      </c>
      <c r="X64" s="37">
        <f>IF(F64&lt;$B$4,0,N64/V64*G64*1000)</f>
        <v/>
      </c>
    </row>
    <row r="65">
      <c r="E65" s="28" t="n"/>
      <c r="F65" s="28">
        <f>+'CPT data &amp; Bearing Capacity'!I65</f>
        <v/>
      </c>
      <c r="G65" s="29">
        <f>'CPT data &amp; Bearing Capacity'!H65</f>
        <v/>
      </c>
      <c r="H65" s="29">
        <f>IF(F65&lt;$B$4,0,F65-$B$4)</f>
        <v/>
      </c>
      <c r="I65" s="30">
        <f>+H65*2/$B$2</f>
        <v/>
      </c>
      <c r="J65" s="31">
        <f>+$D$2*I65/SQRT($D$2^2+I65^2+1)</f>
        <v/>
      </c>
      <c r="K65" s="31">
        <f>+($D$2^2+2*I65^2+1)/($D$2^2+I65^2)/(I65^2+1)</f>
        <v/>
      </c>
      <c r="L65" s="31">
        <f>ASIN($D$2/SQRT($D$2^2+I65^2)/SQRT(1+I65^2))</f>
        <v/>
      </c>
      <c r="M65" s="32">
        <f>2/PI()*(J65*K65+L65)</f>
        <v/>
      </c>
      <c r="N65" s="33">
        <f>+$D$4*M65</f>
        <v/>
      </c>
      <c r="O65" s="59">
        <f>+'CPT data &amp; Bearing Capacity'!N65</f>
        <v/>
      </c>
      <c r="P65" s="59">
        <f>+'CPT data &amp; Bearing Capacity'!O65</f>
        <v/>
      </c>
      <c r="Q65" s="35">
        <f>+'CPT data &amp; Bearing Capacity'!K65</f>
        <v/>
      </c>
      <c r="R65" s="34">
        <f>+'CPT data &amp; Bearing Capacity'!L65</f>
        <v/>
      </c>
      <c r="S65" s="35">
        <f>+'CPT data &amp; Bearing Capacity'!M65</f>
        <v/>
      </c>
      <c r="T65" s="34">
        <f>100*SQRT(O65/(305*SQRT(100*S65)))</f>
        <v/>
      </c>
      <c r="U65" s="33">
        <f>+O65*10^(1.09-0.0075*T65)</f>
        <v/>
      </c>
      <c r="V65" s="33">
        <f>5*(P65-Q65)</f>
        <v/>
      </c>
      <c r="W65" s="37">
        <f>IF(F65&lt;$B$4,0,N65/U65*G65*1000)</f>
        <v/>
      </c>
      <c r="X65" s="37">
        <f>IF(F65&lt;$B$4,0,N65/V65*G65*1000)</f>
        <v/>
      </c>
    </row>
    <row r="66">
      <c r="E66" s="28" t="n"/>
      <c r="F66" s="28">
        <f>+'CPT data &amp; Bearing Capacity'!I66</f>
        <v/>
      </c>
      <c r="G66" s="29">
        <f>'CPT data &amp; Bearing Capacity'!H66</f>
        <v/>
      </c>
      <c r="H66" s="29">
        <f>IF(F66&lt;$B$4,0,F66-$B$4)</f>
        <v/>
      </c>
      <c r="I66" s="30">
        <f>+H66*2/$B$2</f>
        <v/>
      </c>
      <c r="J66" s="31">
        <f>+$D$2*I66/SQRT($D$2^2+I66^2+1)</f>
        <v/>
      </c>
      <c r="K66" s="31">
        <f>+($D$2^2+2*I66^2+1)/($D$2^2+I66^2)/(I66^2+1)</f>
        <v/>
      </c>
      <c r="L66" s="31">
        <f>ASIN($D$2/SQRT($D$2^2+I66^2)/SQRT(1+I66^2))</f>
        <v/>
      </c>
      <c r="M66" s="32">
        <f>2/PI()*(J66*K66+L66)</f>
        <v/>
      </c>
      <c r="N66" s="33">
        <f>+$D$4*M66</f>
        <v/>
      </c>
      <c r="O66" s="59">
        <f>+'CPT data &amp; Bearing Capacity'!N66</f>
        <v/>
      </c>
      <c r="P66" s="59">
        <f>+'CPT data &amp; Bearing Capacity'!O66</f>
        <v/>
      </c>
      <c r="Q66" s="35">
        <f>+'CPT data &amp; Bearing Capacity'!K66</f>
        <v/>
      </c>
      <c r="R66" s="34">
        <f>+'CPT data &amp; Bearing Capacity'!L66</f>
        <v/>
      </c>
      <c r="S66" s="35">
        <f>+'CPT data &amp; Bearing Capacity'!M66</f>
        <v/>
      </c>
      <c r="T66" s="34">
        <f>100*SQRT(O66/(305*SQRT(100*S66)))</f>
        <v/>
      </c>
      <c r="U66" s="33">
        <f>+O66*10^(1.09-0.0075*T66)</f>
        <v/>
      </c>
      <c r="V66" s="33">
        <f>5*(P66-Q66)</f>
        <v/>
      </c>
      <c r="W66" s="37">
        <f>IF(F66&lt;$B$4,0,N66/U66*G66*1000)</f>
        <v/>
      </c>
      <c r="X66" s="37">
        <f>IF(F66&lt;$B$4,0,N66/V66*G66*1000)</f>
        <v/>
      </c>
    </row>
    <row r="67">
      <c r="E67" s="28" t="n"/>
      <c r="F67" s="28">
        <f>+'CPT data &amp; Bearing Capacity'!I67</f>
        <v/>
      </c>
      <c r="G67" s="29">
        <f>'CPT data &amp; Bearing Capacity'!H67</f>
        <v/>
      </c>
      <c r="H67" s="29">
        <f>IF(F67&lt;$B$4,0,F67-$B$4)</f>
        <v/>
      </c>
      <c r="I67" s="30">
        <f>+H67*2/$B$2</f>
        <v/>
      </c>
      <c r="J67" s="31">
        <f>+$D$2*I67/SQRT($D$2^2+I67^2+1)</f>
        <v/>
      </c>
      <c r="K67" s="31">
        <f>+($D$2^2+2*I67^2+1)/($D$2^2+I67^2)/(I67^2+1)</f>
        <v/>
      </c>
      <c r="L67" s="31">
        <f>ASIN($D$2/SQRT($D$2^2+I67^2)/SQRT(1+I67^2))</f>
        <v/>
      </c>
      <c r="M67" s="32">
        <f>2/PI()*(J67*K67+L67)</f>
        <v/>
      </c>
      <c r="N67" s="33">
        <f>+$D$4*M67</f>
        <v/>
      </c>
      <c r="O67" s="59">
        <f>+'CPT data &amp; Bearing Capacity'!N67</f>
        <v/>
      </c>
      <c r="P67" s="59">
        <f>+'CPT data &amp; Bearing Capacity'!O67</f>
        <v/>
      </c>
      <c r="Q67" s="35">
        <f>+'CPT data &amp; Bearing Capacity'!K67</f>
        <v/>
      </c>
      <c r="R67" s="34">
        <f>+'CPT data &amp; Bearing Capacity'!L67</f>
        <v/>
      </c>
      <c r="S67" s="35">
        <f>+'CPT data &amp; Bearing Capacity'!M67</f>
        <v/>
      </c>
      <c r="T67" s="34">
        <f>100*SQRT(O67/(305*SQRT(100*S67)))</f>
        <v/>
      </c>
      <c r="U67" s="33">
        <f>+O67*10^(1.09-0.0075*T67)</f>
        <v/>
      </c>
      <c r="V67" s="33">
        <f>5*(P67-Q67)</f>
        <v/>
      </c>
      <c r="W67" s="37">
        <f>IF(F67&lt;$B$4,0,N67/U67*G67*1000)</f>
        <v/>
      </c>
      <c r="X67" s="37">
        <f>IF(F67&lt;$B$4,0,N67/V67*G67*1000)</f>
        <v/>
      </c>
    </row>
    <row r="68">
      <c r="E68" s="28" t="n"/>
      <c r="F68" s="28">
        <f>+'CPT data &amp; Bearing Capacity'!I68</f>
        <v/>
      </c>
      <c r="G68" s="29">
        <f>'CPT data &amp; Bearing Capacity'!H68</f>
        <v/>
      </c>
      <c r="H68" s="29">
        <f>IF(F68&lt;$B$4,0,F68-$B$4)</f>
        <v/>
      </c>
      <c r="I68" s="30">
        <f>+H68*2/$B$2</f>
        <v/>
      </c>
      <c r="J68" s="31">
        <f>+$D$2*I68/SQRT($D$2^2+I68^2+1)</f>
        <v/>
      </c>
      <c r="K68" s="31">
        <f>+($D$2^2+2*I68^2+1)/($D$2^2+I68^2)/(I68^2+1)</f>
        <v/>
      </c>
      <c r="L68" s="31">
        <f>ASIN($D$2/SQRT($D$2^2+I68^2)/SQRT(1+I68^2))</f>
        <v/>
      </c>
      <c r="M68" s="32">
        <f>2/PI()*(J68*K68+L68)</f>
        <v/>
      </c>
      <c r="N68" s="33">
        <f>+$D$4*M68</f>
        <v/>
      </c>
      <c r="O68" s="59">
        <f>+'CPT data &amp; Bearing Capacity'!N68</f>
        <v/>
      </c>
      <c r="P68" s="59">
        <f>+'CPT data &amp; Bearing Capacity'!O68</f>
        <v/>
      </c>
      <c r="Q68" s="35">
        <f>+'CPT data &amp; Bearing Capacity'!K68</f>
        <v/>
      </c>
      <c r="R68" s="34">
        <f>+'CPT data &amp; Bearing Capacity'!L68</f>
        <v/>
      </c>
      <c r="S68" s="35">
        <f>+'CPT data &amp; Bearing Capacity'!M68</f>
        <v/>
      </c>
      <c r="T68" s="34">
        <f>100*SQRT(O68/(305*SQRT(100*S68)))</f>
        <v/>
      </c>
      <c r="U68" s="33">
        <f>+O68*10^(1.09-0.0075*T68)</f>
        <v/>
      </c>
      <c r="V68" s="33">
        <f>5*(P68-Q68)</f>
        <v/>
      </c>
      <c r="W68" s="37">
        <f>IF(F68&lt;$B$4,0,N68/U68*G68*1000)</f>
        <v/>
      </c>
      <c r="X68" s="37">
        <f>IF(F68&lt;$B$4,0,N68/V68*G68*1000)</f>
        <v/>
      </c>
    </row>
    <row r="69">
      <c r="E69" s="28" t="n"/>
      <c r="F69" s="28">
        <f>+'CPT data &amp; Bearing Capacity'!I69</f>
        <v/>
      </c>
      <c r="G69" s="29">
        <f>'CPT data &amp; Bearing Capacity'!H69</f>
        <v/>
      </c>
      <c r="H69" s="29">
        <f>IF(F69&lt;$B$4,0,F69-$B$4)</f>
        <v/>
      </c>
      <c r="I69" s="30">
        <f>+H69*2/$B$2</f>
        <v/>
      </c>
      <c r="J69" s="31">
        <f>+$D$2*I69/SQRT($D$2^2+I69^2+1)</f>
        <v/>
      </c>
      <c r="K69" s="31">
        <f>+($D$2^2+2*I69^2+1)/($D$2^2+I69^2)/(I69^2+1)</f>
        <v/>
      </c>
      <c r="L69" s="31">
        <f>ASIN($D$2/SQRT($D$2^2+I69^2)/SQRT(1+I69^2))</f>
        <v/>
      </c>
      <c r="M69" s="32">
        <f>2/PI()*(J69*K69+L69)</f>
        <v/>
      </c>
      <c r="N69" s="33">
        <f>+$D$4*M69</f>
        <v/>
      </c>
      <c r="O69" s="59">
        <f>+'CPT data &amp; Bearing Capacity'!N69</f>
        <v/>
      </c>
      <c r="P69" s="59">
        <f>+'CPT data &amp; Bearing Capacity'!O69</f>
        <v/>
      </c>
      <c r="Q69" s="35">
        <f>+'CPT data &amp; Bearing Capacity'!K69</f>
        <v/>
      </c>
      <c r="R69" s="34">
        <f>+'CPT data &amp; Bearing Capacity'!L69</f>
        <v/>
      </c>
      <c r="S69" s="35">
        <f>+'CPT data &amp; Bearing Capacity'!M69</f>
        <v/>
      </c>
      <c r="T69" s="34">
        <f>100*SQRT(O69/(305*SQRT(100*S69)))</f>
        <v/>
      </c>
      <c r="U69" s="33">
        <f>+O69*10^(1.09-0.0075*T69)</f>
        <v/>
      </c>
      <c r="V69" s="33">
        <f>5*(P69-Q69)</f>
        <v/>
      </c>
      <c r="W69" s="37">
        <f>IF(F69&lt;$B$4,0,N69/U69*G69*1000)</f>
        <v/>
      </c>
      <c r="X69" s="37">
        <f>IF(F69&lt;$B$4,0,N69/V69*G69*1000)</f>
        <v/>
      </c>
    </row>
    <row r="70">
      <c r="E70" s="28" t="n"/>
      <c r="F70" s="28">
        <f>+'CPT data &amp; Bearing Capacity'!I70</f>
        <v/>
      </c>
      <c r="G70" s="29">
        <f>'CPT data &amp; Bearing Capacity'!H70</f>
        <v/>
      </c>
      <c r="H70" s="29">
        <f>IF(F70&lt;$B$4,0,F70-$B$4)</f>
        <v/>
      </c>
      <c r="I70" s="30">
        <f>+H70*2/$B$2</f>
        <v/>
      </c>
      <c r="J70" s="31">
        <f>+$D$2*I70/SQRT($D$2^2+I70^2+1)</f>
        <v/>
      </c>
      <c r="K70" s="31">
        <f>+($D$2^2+2*I70^2+1)/($D$2^2+I70^2)/(I70^2+1)</f>
        <v/>
      </c>
      <c r="L70" s="31">
        <f>ASIN($D$2/SQRT($D$2^2+I70^2)/SQRT(1+I70^2))</f>
        <v/>
      </c>
      <c r="M70" s="32">
        <f>2/PI()*(J70*K70+L70)</f>
        <v/>
      </c>
      <c r="N70" s="33">
        <f>+$D$4*M70</f>
        <v/>
      </c>
      <c r="O70" s="59">
        <f>+'CPT data &amp; Bearing Capacity'!N70</f>
        <v/>
      </c>
      <c r="P70" s="59">
        <f>+'CPT data &amp; Bearing Capacity'!O70</f>
        <v/>
      </c>
      <c r="Q70" s="35">
        <f>+'CPT data &amp; Bearing Capacity'!K70</f>
        <v/>
      </c>
      <c r="R70" s="34">
        <f>+'CPT data &amp; Bearing Capacity'!L70</f>
        <v/>
      </c>
      <c r="S70" s="35">
        <f>+'CPT data &amp; Bearing Capacity'!M70</f>
        <v/>
      </c>
      <c r="T70" s="34">
        <f>100*SQRT(O70/(305*SQRT(100*S70)))</f>
        <v/>
      </c>
      <c r="U70" s="33">
        <f>+O70*10^(1.09-0.0075*T70)</f>
        <v/>
      </c>
      <c r="V70" s="33">
        <f>5*(P70-Q70)</f>
        <v/>
      </c>
      <c r="W70" s="37">
        <f>IF(F70&lt;$B$4,0,N70/U70*G70*1000)</f>
        <v/>
      </c>
      <c r="X70" s="37">
        <f>IF(F70&lt;$B$4,0,N70/V70*G70*1000)</f>
        <v/>
      </c>
    </row>
    <row r="71">
      <c r="E71" s="28" t="n"/>
      <c r="F71" s="28">
        <f>+'CPT data &amp; Bearing Capacity'!I71</f>
        <v/>
      </c>
      <c r="G71" s="29">
        <f>'CPT data &amp; Bearing Capacity'!H71</f>
        <v/>
      </c>
      <c r="H71" s="29">
        <f>IF(F71&lt;$B$4,0,F71-$B$4)</f>
        <v/>
      </c>
      <c r="I71" s="30">
        <f>+H71*2/$B$2</f>
        <v/>
      </c>
      <c r="J71" s="31">
        <f>+$D$2*I71/SQRT($D$2^2+I71^2+1)</f>
        <v/>
      </c>
      <c r="K71" s="31">
        <f>+($D$2^2+2*I71^2+1)/($D$2^2+I71^2)/(I71^2+1)</f>
        <v/>
      </c>
      <c r="L71" s="31">
        <f>ASIN($D$2/SQRT($D$2^2+I71^2)/SQRT(1+I71^2))</f>
        <v/>
      </c>
      <c r="M71" s="32">
        <f>2/PI()*(J71*K71+L71)</f>
        <v/>
      </c>
      <c r="N71" s="33">
        <f>+$D$4*M71</f>
        <v/>
      </c>
      <c r="O71" s="59">
        <f>+'CPT data &amp; Bearing Capacity'!N71</f>
        <v/>
      </c>
      <c r="P71" s="59">
        <f>+'CPT data &amp; Bearing Capacity'!O71</f>
        <v/>
      </c>
      <c r="Q71" s="35">
        <f>+'CPT data &amp; Bearing Capacity'!K71</f>
        <v/>
      </c>
      <c r="R71" s="34">
        <f>+'CPT data &amp; Bearing Capacity'!L71</f>
        <v/>
      </c>
      <c r="S71" s="35">
        <f>+'CPT data &amp; Bearing Capacity'!M71</f>
        <v/>
      </c>
      <c r="T71" s="34">
        <f>100*SQRT(O71/(305*SQRT(100*S71)))</f>
        <v/>
      </c>
      <c r="U71" s="33">
        <f>+O71*10^(1.09-0.0075*T71)</f>
        <v/>
      </c>
      <c r="V71" s="33">
        <f>5*(P71-Q71)</f>
        <v/>
      </c>
      <c r="W71" s="37">
        <f>IF(F71&lt;$B$4,0,N71/U71*G71*1000)</f>
        <v/>
      </c>
      <c r="X71" s="37">
        <f>IF(F71&lt;$B$4,0,N71/V71*G71*1000)</f>
        <v/>
      </c>
    </row>
    <row r="72">
      <c r="E72" s="28" t="n"/>
      <c r="F72" s="28">
        <f>+'CPT data &amp; Bearing Capacity'!I72</f>
        <v/>
      </c>
      <c r="G72" s="29">
        <f>'CPT data &amp; Bearing Capacity'!H72</f>
        <v/>
      </c>
      <c r="H72" s="29">
        <f>IF(F72&lt;$B$4,0,F72-$B$4)</f>
        <v/>
      </c>
      <c r="I72" s="30">
        <f>+H72*2/$B$2</f>
        <v/>
      </c>
      <c r="J72" s="31">
        <f>+$D$2*I72/SQRT($D$2^2+I72^2+1)</f>
        <v/>
      </c>
      <c r="K72" s="31">
        <f>+($D$2^2+2*I72^2+1)/($D$2^2+I72^2)/(I72^2+1)</f>
        <v/>
      </c>
      <c r="L72" s="31">
        <f>ASIN($D$2/SQRT($D$2^2+I72^2)/SQRT(1+I72^2))</f>
        <v/>
      </c>
      <c r="M72" s="32">
        <f>2/PI()*(J72*K72+L72)</f>
        <v/>
      </c>
      <c r="N72" s="33">
        <f>+$D$4*M72</f>
        <v/>
      </c>
      <c r="O72" s="59">
        <f>+'CPT data &amp; Bearing Capacity'!N72</f>
        <v/>
      </c>
      <c r="P72" s="59">
        <f>+'CPT data &amp; Bearing Capacity'!O72</f>
        <v/>
      </c>
      <c r="Q72" s="35">
        <f>+'CPT data &amp; Bearing Capacity'!K72</f>
        <v/>
      </c>
      <c r="R72" s="34">
        <f>+'CPT data &amp; Bearing Capacity'!L72</f>
        <v/>
      </c>
      <c r="S72" s="35">
        <f>+'CPT data &amp; Bearing Capacity'!M72</f>
        <v/>
      </c>
      <c r="T72" s="34">
        <f>100*SQRT(O72/(305*SQRT(100*S72)))</f>
        <v/>
      </c>
      <c r="U72" s="33">
        <f>+O72*10^(1.09-0.0075*T72)</f>
        <v/>
      </c>
      <c r="V72" s="33">
        <f>5*(P72-Q72)</f>
        <v/>
      </c>
      <c r="W72" s="37">
        <f>IF(F72&lt;$B$4,0,N72/U72*G72*1000)</f>
        <v/>
      </c>
      <c r="X72" s="37">
        <f>IF(F72&lt;$B$4,0,N72/V72*G72*1000)</f>
        <v/>
      </c>
    </row>
    <row r="73">
      <c r="E73" s="28" t="n"/>
      <c r="F73" s="28">
        <f>+'CPT data &amp; Bearing Capacity'!I73</f>
        <v/>
      </c>
      <c r="G73" s="29">
        <f>'CPT data &amp; Bearing Capacity'!H73</f>
        <v/>
      </c>
      <c r="H73" s="29">
        <f>IF(F73&lt;$B$4,0,F73-$B$4)</f>
        <v/>
      </c>
      <c r="I73" s="30">
        <f>+H73*2/$B$2</f>
        <v/>
      </c>
      <c r="J73" s="31">
        <f>+$D$2*I73/SQRT($D$2^2+I73^2+1)</f>
        <v/>
      </c>
      <c r="K73" s="31">
        <f>+($D$2^2+2*I73^2+1)/($D$2^2+I73^2)/(I73^2+1)</f>
        <v/>
      </c>
      <c r="L73" s="31">
        <f>ASIN($D$2/SQRT($D$2^2+I73^2)/SQRT(1+I73^2))</f>
        <v/>
      </c>
      <c r="M73" s="32">
        <f>2/PI()*(J73*K73+L73)</f>
        <v/>
      </c>
      <c r="N73" s="33">
        <f>+$D$4*M73</f>
        <v/>
      </c>
      <c r="O73" s="59">
        <f>+'CPT data &amp; Bearing Capacity'!N73</f>
        <v/>
      </c>
      <c r="P73" s="59">
        <f>+'CPT data &amp; Bearing Capacity'!O73</f>
        <v/>
      </c>
      <c r="Q73" s="35">
        <f>+'CPT data &amp; Bearing Capacity'!K73</f>
        <v/>
      </c>
      <c r="R73" s="34">
        <f>+'CPT data &amp; Bearing Capacity'!L73</f>
        <v/>
      </c>
      <c r="S73" s="35">
        <f>+'CPT data &amp; Bearing Capacity'!M73</f>
        <v/>
      </c>
      <c r="T73" s="34">
        <f>100*SQRT(O73/(305*SQRT(100*S73)))</f>
        <v/>
      </c>
      <c r="U73" s="33">
        <f>+O73*10^(1.09-0.0075*T73)</f>
        <v/>
      </c>
      <c r="V73" s="33">
        <f>5*(P73-Q73)</f>
        <v/>
      </c>
      <c r="W73" s="37">
        <f>IF(F73&lt;$B$4,0,N73/U73*G73*1000)</f>
        <v/>
      </c>
      <c r="X73" s="37">
        <f>IF(F73&lt;$B$4,0,N73/V73*G73*1000)</f>
        <v/>
      </c>
    </row>
    <row r="74">
      <c r="E74" s="28" t="n"/>
      <c r="F74" s="28">
        <f>+'CPT data &amp; Bearing Capacity'!I74</f>
        <v/>
      </c>
      <c r="G74" s="29">
        <f>'CPT data &amp; Bearing Capacity'!H74</f>
        <v/>
      </c>
      <c r="H74" s="29">
        <f>IF(F74&lt;$B$4,0,F74-$B$4)</f>
        <v/>
      </c>
      <c r="I74" s="30">
        <f>+H74*2/$B$2</f>
        <v/>
      </c>
      <c r="J74" s="31">
        <f>+$D$2*I74/SQRT($D$2^2+I74^2+1)</f>
        <v/>
      </c>
      <c r="K74" s="31">
        <f>+($D$2^2+2*I74^2+1)/($D$2^2+I74^2)/(I74^2+1)</f>
        <v/>
      </c>
      <c r="L74" s="31">
        <f>ASIN($D$2/SQRT($D$2^2+I74^2)/SQRT(1+I74^2))</f>
        <v/>
      </c>
      <c r="M74" s="32">
        <f>2/PI()*(J74*K74+L74)</f>
        <v/>
      </c>
      <c r="N74" s="33">
        <f>+$D$4*M74</f>
        <v/>
      </c>
      <c r="O74" s="59">
        <f>+'CPT data &amp; Bearing Capacity'!N74</f>
        <v/>
      </c>
      <c r="P74" s="59">
        <f>+'CPT data &amp; Bearing Capacity'!O74</f>
        <v/>
      </c>
      <c r="Q74" s="35">
        <f>+'CPT data &amp; Bearing Capacity'!K74</f>
        <v/>
      </c>
      <c r="R74" s="34">
        <f>+'CPT data &amp; Bearing Capacity'!L74</f>
        <v/>
      </c>
      <c r="S74" s="35">
        <f>+'CPT data &amp; Bearing Capacity'!M74</f>
        <v/>
      </c>
      <c r="T74" s="34">
        <f>100*SQRT(O74/(305*SQRT(100*S74)))</f>
        <v/>
      </c>
      <c r="U74" s="33">
        <f>+O74*10^(1.09-0.0075*T74)</f>
        <v/>
      </c>
      <c r="V74" s="33">
        <f>5*(P74-Q74)</f>
        <v/>
      </c>
      <c r="W74" s="37">
        <f>IF(F74&lt;$B$4,0,N74/U74*G74*1000)</f>
        <v/>
      </c>
      <c r="X74" s="37">
        <f>IF(F74&lt;$B$4,0,N74/V74*G74*1000)</f>
        <v/>
      </c>
    </row>
    <row r="75">
      <c r="E75" s="28" t="n"/>
      <c r="F75" s="28">
        <f>+'CPT data &amp; Bearing Capacity'!I75</f>
        <v/>
      </c>
      <c r="G75" s="29">
        <f>'CPT data &amp; Bearing Capacity'!H75</f>
        <v/>
      </c>
      <c r="H75" s="29">
        <f>IF(F75&lt;$B$4,0,F75-$B$4)</f>
        <v/>
      </c>
      <c r="I75" s="30">
        <f>+H75*2/$B$2</f>
        <v/>
      </c>
      <c r="J75" s="31">
        <f>+$D$2*I75/SQRT($D$2^2+I75^2+1)</f>
        <v/>
      </c>
      <c r="K75" s="31">
        <f>+($D$2^2+2*I75^2+1)/($D$2^2+I75^2)/(I75^2+1)</f>
        <v/>
      </c>
      <c r="L75" s="31">
        <f>ASIN($D$2/SQRT($D$2^2+I75^2)/SQRT(1+I75^2))</f>
        <v/>
      </c>
      <c r="M75" s="32">
        <f>2/PI()*(J75*K75+L75)</f>
        <v/>
      </c>
      <c r="N75" s="33">
        <f>+$D$4*M75</f>
        <v/>
      </c>
      <c r="O75" s="59">
        <f>+'CPT data &amp; Bearing Capacity'!N75</f>
        <v/>
      </c>
      <c r="P75" s="59">
        <f>+'CPT data &amp; Bearing Capacity'!O75</f>
        <v/>
      </c>
      <c r="Q75" s="35">
        <f>+'CPT data &amp; Bearing Capacity'!K75</f>
        <v/>
      </c>
      <c r="R75" s="34">
        <f>+'CPT data &amp; Bearing Capacity'!L75</f>
        <v/>
      </c>
      <c r="S75" s="35">
        <f>+'CPT data &amp; Bearing Capacity'!M75</f>
        <v/>
      </c>
      <c r="T75" s="34">
        <f>100*SQRT(O75/(305*SQRT(100*S75)))</f>
        <v/>
      </c>
      <c r="U75" s="33">
        <f>+O75*10^(1.09-0.0075*T75)</f>
        <v/>
      </c>
      <c r="V75" s="33">
        <f>5*(P75-Q75)</f>
        <v/>
      </c>
      <c r="W75" s="37">
        <f>IF(F75&lt;$B$4,0,N75/U75*G75*1000)</f>
        <v/>
      </c>
      <c r="X75" s="37">
        <f>IF(F75&lt;$B$4,0,N75/V75*G75*1000)</f>
        <v/>
      </c>
    </row>
    <row r="76">
      <c r="E76" s="28" t="n"/>
      <c r="F76" s="28">
        <f>+'CPT data &amp; Bearing Capacity'!I76</f>
        <v/>
      </c>
      <c r="G76" s="29">
        <f>'CPT data &amp; Bearing Capacity'!H76</f>
        <v/>
      </c>
      <c r="H76" s="29">
        <f>IF(F76&lt;$B$4,0,F76-$B$4)</f>
        <v/>
      </c>
      <c r="I76" s="30">
        <f>+H76*2/$B$2</f>
        <v/>
      </c>
      <c r="J76" s="31">
        <f>+$D$2*I76/SQRT($D$2^2+I76^2+1)</f>
        <v/>
      </c>
      <c r="K76" s="31">
        <f>+($D$2^2+2*I76^2+1)/($D$2^2+I76^2)/(I76^2+1)</f>
        <v/>
      </c>
      <c r="L76" s="31">
        <f>ASIN($D$2/SQRT($D$2^2+I76^2)/SQRT(1+I76^2))</f>
        <v/>
      </c>
      <c r="M76" s="32">
        <f>2/PI()*(J76*K76+L76)</f>
        <v/>
      </c>
      <c r="N76" s="33">
        <f>+$D$4*M76</f>
        <v/>
      </c>
      <c r="O76" s="59">
        <f>+'CPT data &amp; Bearing Capacity'!N76</f>
        <v/>
      </c>
      <c r="P76" s="59">
        <f>+'CPT data &amp; Bearing Capacity'!O76</f>
        <v/>
      </c>
      <c r="Q76" s="35">
        <f>+'CPT data &amp; Bearing Capacity'!K76</f>
        <v/>
      </c>
      <c r="R76" s="34">
        <f>+'CPT data &amp; Bearing Capacity'!L76</f>
        <v/>
      </c>
      <c r="S76" s="35">
        <f>+'CPT data &amp; Bearing Capacity'!M76</f>
        <v/>
      </c>
      <c r="T76" s="34">
        <f>100*SQRT(O76/(305*SQRT(100*S76)))</f>
        <v/>
      </c>
      <c r="U76" s="33">
        <f>+O76*10^(1.09-0.0075*T76)</f>
        <v/>
      </c>
      <c r="V76" s="33">
        <f>5*(P76-Q76)</f>
        <v/>
      </c>
      <c r="W76" s="37">
        <f>IF(F76&lt;$B$4,0,N76/U76*G76*1000)</f>
        <v/>
      </c>
      <c r="X76" s="37">
        <f>IF(F76&lt;$B$4,0,N76/V76*G76*1000)</f>
        <v/>
      </c>
    </row>
    <row r="77">
      <c r="E77" s="28" t="n"/>
      <c r="F77" s="28">
        <f>+'CPT data &amp; Bearing Capacity'!I77</f>
        <v/>
      </c>
      <c r="G77" s="29">
        <f>'CPT data &amp; Bearing Capacity'!H77</f>
        <v/>
      </c>
      <c r="H77" s="29">
        <f>IF(F77&lt;$B$4,0,F77-$B$4)</f>
        <v/>
      </c>
      <c r="I77" s="30">
        <f>+H77*2/$B$2</f>
        <v/>
      </c>
      <c r="J77" s="31">
        <f>+$D$2*I77/SQRT($D$2^2+I77^2+1)</f>
        <v/>
      </c>
      <c r="K77" s="31">
        <f>+($D$2^2+2*I77^2+1)/($D$2^2+I77^2)/(I77^2+1)</f>
        <v/>
      </c>
      <c r="L77" s="31">
        <f>ASIN($D$2/SQRT($D$2^2+I77^2)/SQRT(1+I77^2))</f>
        <v/>
      </c>
      <c r="M77" s="32">
        <f>2/PI()*(J77*K77+L77)</f>
        <v/>
      </c>
      <c r="N77" s="33">
        <f>+$D$4*M77</f>
        <v/>
      </c>
      <c r="O77" s="59">
        <f>+'CPT data &amp; Bearing Capacity'!N77</f>
        <v/>
      </c>
      <c r="P77" s="59">
        <f>+'CPT data &amp; Bearing Capacity'!O77</f>
        <v/>
      </c>
      <c r="Q77" s="35">
        <f>+'CPT data &amp; Bearing Capacity'!K77</f>
        <v/>
      </c>
      <c r="R77" s="34">
        <f>+'CPT data &amp; Bearing Capacity'!L77</f>
        <v/>
      </c>
      <c r="S77" s="35">
        <f>+'CPT data &amp; Bearing Capacity'!M77</f>
        <v/>
      </c>
      <c r="T77" s="34">
        <f>100*SQRT(O77/(305*SQRT(100*S77)))</f>
        <v/>
      </c>
      <c r="U77" s="33">
        <f>+O77*10^(1.09-0.0075*T77)</f>
        <v/>
      </c>
      <c r="V77" s="33">
        <f>5*(P77-Q77)</f>
        <v/>
      </c>
      <c r="W77" s="37">
        <f>IF(F77&lt;$B$4,0,N77/U77*G77*1000)</f>
        <v/>
      </c>
      <c r="X77" s="37">
        <f>IF(F77&lt;$B$4,0,N77/V77*G77*1000)</f>
        <v/>
      </c>
    </row>
    <row r="78">
      <c r="E78" s="28" t="n"/>
      <c r="F78" s="28">
        <f>+'CPT data &amp; Bearing Capacity'!I78</f>
        <v/>
      </c>
      <c r="G78" s="29">
        <f>'CPT data &amp; Bearing Capacity'!H78</f>
        <v/>
      </c>
      <c r="H78" s="29">
        <f>IF(F78&lt;$B$4,0,F78-$B$4)</f>
        <v/>
      </c>
      <c r="I78" s="30">
        <f>+H78*2/$B$2</f>
        <v/>
      </c>
      <c r="J78" s="31">
        <f>+$D$2*I78/SQRT($D$2^2+I78^2+1)</f>
        <v/>
      </c>
      <c r="K78" s="31">
        <f>+($D$2^2+2*I78^2+1)/($D$2^2+I78^2)/(I78^2+1)</f>
        <v/>
      </c>
      <c r="L78" s="31">
        <f>ASIN($D$2/SQRT($D$2^2+I78^2)/SQRT(1+I78^2))</f>
        <v/>
      </c>
      <c r="M78" s="32">
        <f>2/PI()*(J78*K78+L78)</f>
        <v/>
      </c>
      <c r="N78" s="33">
        <f>+$D$4*M78</f>
        <v/>
      </c>
      <c r="O78" s="59">
        <f>+'CPT data &amp; Bearing Capacity'!N78</f>
        <v/>
      </c>
      <c r="P78" s="59">
        <f>+'CPT data &amp; Bearing Capacity'!O78</f>
        <v/>
      </c>
      <c r="Q78" s="35">
        <f>+'CPT data &amp; Bearing Capacity'!K78</f>
        <v/>
      </c>
      <c r="R78" s="34">
        <f>+'CPT data &amp; Bearing Capacity'!L78</f>
        <v/>
      </c>
      <c r="S78" s="35">
        <f>+'CPT data &amp; Bearing Capacity'!M78</f>
        <v/>
      </c>
      <c r="T78" s="34">
        <f>100*SQRT(O78/(305*SQRT(100*S78)))</f>
        <v/>
      </c>
      <c r="U78" s="33">
        <f>+O78*10^(1.09-0.0075*T78)</f>
        <v/>
      </c>
      <c r="V78" s="33">
        <f>5*(P78-Q78)</f>
        <v/>
      </c>
      <c r="W78" s="37">
        <f>IF(F78&lt;$B$4,0,N78/U78*G78*1000)</f>
        <v/>
      </c>
      <c r="X78" s="37">
        <f>IF(F78&lt;$B$4,0,N78/V78*G78*1000)</f>
        <v/>
      </c>
    </row>
    <row r="79">
      <c r="E79" s="28" t="n"/>
      <c r="F79" s="28">
        <f>+'CPT data &amp; Bearing Capacity'!I79</f>
        <v/>
      </c>
      <c r="G79" s="29">
        <f>'CPT data &amp; Bearing Capacity'!H79</f>
        <v/>
      </c>
      <c r="H79" s="29">
        <f>IF(F79&lt;$B$4,0,F79-$B$4)</f>
        <v/>
      </c>
      <c r="I79" s="30">
        <f>+H79*2/$B$2</f>
        <v/>
      </c>
      <c r="J79" s="31">
        <f>+$D$2*I79/SQRT($D$2^2+I79^2+1)</f>
        <v/>
      </c>
      <c r="K79" s="31">
        <f>+($D$2^2+2*I79^2+1)/($D$2^2+I79^2)/(I79^2+1)</f>
        <v/>
      </c>
      <c r="L79" s="31">
        <f>ASIN($D$2/SQRT($D$2^2+I79^2)/SQRT(1+I79^2))</f>
        <v/>
      </c>
      <c r="M79" s="32">
        <f>2/PI()*(J79*K79+L79)</f>
        <v/>
      </c>
      <c r="N79" s="33">
        <f>+$D$4*M79</f>
        <v/>
      </c>
      <c r="O79" s="59">
        <f>+'CPT data &amp; Bearing Capacity'!N79</f>
        <v/>
      </c>
      <c r="P79" s="59">
        <f>+'CPT data &amp; Bearing Capacity'!O79</f>
        <v/>
      </c>
      <c r="Q79" s="35">
        <f>+'CPT data &amp; Bearing Capacity'!K79</f>
        <v/>
      </c>
      <c r="R79" s="34">
        <f>+'CPT data &amp; Bearing Capacity'!L79</f>
        <v/>
      </c>
      <c r="S79" s="35">
        <f>+'CPT data &amp; Bearing Capacity'!M79</f>
        <v/>
      </c>
      <c r="T79" s="34">
        <f>100*SQRT(O79/(305*SQRT(100*S79)))</f>
        <v/>
      </c>
      <c r="U79" s="33">
        <f>+O79*10^(1.09-0.0075*T79)</f>
        <v/>
      </c>
      <c r="V79" s="33">
        <f>5*(P79-Q79)</f>
        <v/>
      </c>
      <c r="W79" s="37">
        <f>IF(F79&lt;$B$4,0,N79/U79*G79*1000)</f>
        <v/>
      </c>
      <c r="X79" s="37">
        <f>IF(F79&lt;$B$4,0,N79/V79*G79*1000)</f>
        <v/>
      </c>
    </row>
    <row r="80">
      <c r="E80" s="28" t="n"/>
      <c r="F80" s="28">
        <f>+'CPT data &amp; Bearing Capacity'!I80</f>
        <v/>
      </c>
      <c r="G80" s="29">
        <f>'CPT data &amp; Bearing Capacity'!H80</f>
        <v/>
      </c>
      <c r="H80" s="29">
        <f>IF(F80&lt;$B$4,0,F80-$B$4)</f>
        <v/>
      </c>
      <c r="I80" s="30">
        <f>+H80*2/$B$2</f>
        <v/>
      </c>
      <c r="J80" s="31">
        <f>+$D$2*I80/SQRT($D$2^2+I80^2+1)</f>
        <v/>
      </c>
      <c r="K80" s="31">
        <f>+($D$2^2+2*I80^2+1)/($D$2^2+I80^2)/(I80^2+1)</f>
        <v/>
      </c>
      <c r="L80" s="31">
        <f>ASIN($D$2/SQRT($D$2^2+I80^2)/SQRT(1+I80^2))</f>
        <v/>
      </c>
      <c r="M80" s="32">
        <f>2/PI()*(J80*K80+L80)</f>
        <v/>
      </c>
      <c r="N80" s="33">
        <f>+$D$4*M80</f>
        <v/>
      </c>
      <c r="O80" s="59">
        <f>+'CPT data &amp; Bearing Capacity'!N80</f>
        <v/>
      </c>
      <c r="P80" s="59">
        <f>+'CPT data &amp; Bearing Capacity'!O80</f>
        <v/>
      </c>
      <c r="Q80" s="35">
        <f>+'CPT data &amp; Bearing Capacity'!K80</f>
        <v/>
      </c>
      <c r="R80" s="34">
        <f>+'CPT data &amp; Bearing Capacity'!L80</f>
        <v/>
      </c>
      <c r="S80" s="35">
        <f>+'CPT data &amp; Bearing Capacity'!M80</f>
        <v/>
      </c>
      <c r="T80" s="34">
        <f>100*SQRT(O80/(305*SQRT(100*S80)))</f>
        <v/>
      </c>
      <c r="U80" s="33">
        <f>+O80*10^(1.09-0.0075*T80)</f>
        <v/>
      </c>
      <c r="V80" s="33">
        <f>5*(P80-Q80)</f>
        <v/>
      </c>
      <c r="W80" s="37">
        <f>IF(F80&lt;$B$4,0,N80/U80*G80*1000)</f>
        <v/>
      </c>
      <c r="X80" s="37">
        <f>IF(F80&lt;$B$4,0,N80/V80*G80*1000)</f>
        <v/>
      </c>
    </row>
    <row r="81">
      <c r="E81" s="28" t="n"/>
      <c r="F81" s="28">
        <f>+'CPT data &amp; Bearing Capacity'!I81</f>
        <v/>
      </c>
      <c r="G81" s="29">
        <f>'CPT data &amp; Bearing Capacity'!H81</f>
        <v/>
      </c>
      <c r="H81" s="29">
        <f>IF(F81&lt;$B$4,0,F81-$B$4)</f>
        <v/>
      </c>
      <c r="I81" s="30">
        <f>+H81*2/$B$2</f>
        <v/>
      </c>
      <c r="J81" s="31">
        <f>+$D$2*I81/SQRT($D$2^2+I81^2+1)</f>
        <v/>
      </c>
      <c r="K81" s="31">
        <f>+($D$2^2+2*I81^2+1)/($D$2^2+I81^2)/(I81^2+1)</f>
        <v/>
      </c>
      <c r="L81" s="31">
        <f>ASIN($D$2/SQRT($D$2^2+I81^2)/SQRT(1+I81^2))</f>
        <v/>
      </c>
      <c r="M81" s="32">
        <f>2/PI()*(J81*K81+L81)</f>
        <v/>
      </c>
      <c r="N81" s="33">
        <f>+$D$4*M81</f>
        <v/>
      </c>
      <c r="O81" s="59">
        <f>+'CPT data &amp; Bearing Capacity'!N81</f>
        <v/>
      </c>
      <c r="P81" s="59">
        <f>+'CPT data &amp; Bearing Capacity'!O81</f>
        <v/>
      </c>
      <c r="Q81" s="35">
        <f>+'CPT data &amp; Bearing Capacity'!K81</f>
        <v/>
      </c>
      <c r="R81" s="34">
        <f>+'CPT data &amp; Bearing Capacity'!L81</f>
        <v/>
      </c>
      <c r="S81" s="35">
        <f>+'CPT data &amp; Bearing Capacity'!M81</f>
        <v/>
      </c>
      <c r="T81" s="34">
        <f>100*SQRT(O81/(305*SQRT(100*S81)))</f>
        <v/>
      </c>
      <c r="U81" s="33">
        <f>+O81*10^(1.09-0.0075*T81)</f>
        <v/>
      </c>
      <c r="V81" s="33">
        <f>5*(P81-Q81)</f>
        <v/>
      </c>
      <c r="W81" s="37">
        <f>IF(F81&lt;$B$4,0,N81/U81*G81*1000)</f>
        <v/>
      </c>
      <c r="X81" s="37">
        <f>IF(F81&lt;$B$4,0,N81/V81*G81*1000)</f>
        <v/>
      </c>
    </row>
    <row r="82">
      <c r="E82" s="28" t="n"/>
      <c r="F82" s="28">
        <f>+'CPT data &amp; Bearing Capacity'!I82</f>
        <v/>
      </c>
      <c r="G82" s="29">
        <f>'CPT data &amp; Bearing Capacity'!H82</f>
        <v/>
      </c>
      <c r="H82" s="29">
        <f>IF(F82&lt;$B$4,0,F82-$B$4)</f>
        <v/>
      </c>
      <c r="I82" s="30">
        <f>+H82*2/$B$2</f>
        <v/>
      </c>
      <c r="J82" s="31">
        <f>+$D$2*I82/SQRT($D$2^2+I82^2+1)</f>
        <v/>
      </c>
      <c r="K82" s="31">
        <f>+($D$2^2+2*I82^2+1)/($D$2^2+I82^2)/(I82^2+1)</f>
        <v/>
      </c>
      <c r="L82" s="31">
        <f>ASIN($D$2/SQRT($D$2^2+I82^2)/SQRT(1+I82^2))</f>
        <v/>
      </c>
      <c r="M82" s="32">
        <f>2/PI()*(J82*K82+L82)</f>
        <v/>
      </c>
      <c r="N82" s="33">
        <f>+$D$4*M82</f>
        <v/>
      </c>
      <c r="O82" s="59">
        <f>+'CPT data &amp; Bearing Capacity'!N82</f>
        <v/>
      </c>
      <c r="P82" s="59">
        <f>+'CPT data &amp; Bearing Capacity'!O82</f>
        <v/>
      </c>
      <c r="Q82" s="35">
        <f>+'CPT data &amp; Bearing Capacity'!K82</f>
        <v/>
      </c>
      <c r="R82" s="34">
        <f>+'CPT data &amp; Bearing Capacity'!L82</f>
        <v/>
      </c>
      <c r="S82" s="35">
        <f>+'CPT data &amp; Bearing Capacity'!M82</f>
        <v/>
      </c>
      <c r="T82" s="34">
        <f>100*SQRT(O82/(305*SQRT(100*S82)))</f>
        <v/>
      </c>
      <c r="U82" s="33">
        <f>+O82*10^(1.09-0.0075*T82)</f>
        <v/>
      </c>
      <c r="V82" s="33">
        <f>5*(P82-Q82)</f>
        <v/>
      </c>
      <c r="W82" s="37">
        <f>IF(F82&lt;$B$4,0,N82/U82*G82*1000)</f>
        <v/>
      </c>
      <c r="X82" s="37">
        <f>IF(F82&lt;$B$4,0,N82/V82*G82*1000)</f>
        <v/>
      </c>
    </row>
    <row r="83">
      <c r="E83" s="28" t="n"/>
      <c r="F83" s="28">
        <f>+'CPT data &amp; Bearing Capacity'!I83</f>
        <v/>
      </c>
      <c r="G83" s="29">
        <f>'CPT data &amp; Bearing Capacity'!H83</f>
        <v/>
      </c>
      <c r="H83" s="29">
        <f>IF(F83&lt;$B$4,0,F83-$B$4)</f>
        <v/>
      </c>
      <c r="I83" s="30">
        <f>+H83*2/$B$2</f>
        <v/>
      </c>
      <c r="J83" s="31">
        <f>+$D$2*I83/SQRT($D$2^2+I83^2+1)</f>
        <v/>
      </c>
      <c r="K83" s="31">
        <f>+($D$2^2+2*I83^2+1)/($D$2^2+I83^2)/(I83^2+1)</f>
        <v/>
      </c>
      <c r="L83" s="31">
        <f>ASIN($D$2/SQRT($D$2^2+I83^2)/SQRT(1+I83^2))</f>
        <v/>
      </c>
      <c r="M83" s="32">
        <f>2/PI()*(J83*K83+L83)</f>
        <v/>
      </c>
      <c r="N83" s="33">
        <f>+$D$4*M83</f>
        <v/>
      </c>
      <c r="O83" s="59">
        <f>+'CPT data &amp; Bearing Capacity'!N83</f>
        <v/>
      </c>
      <c r="P83" s="59">
        <f>+'CPT data &amp; Bearing Capacity'!O83</f>
        <v/>
      </c>
      <c r="Q83" s="35">
        <f>+'CPT data &amp; Bearing Capacity'!K83</f>
        <v/>
      </c>
      <c r="R83" s="34">
        <f>+'CPT data &amp; Bearing Capacity'!L83</f>
        <v/>
      </c>
      <c r="S83" s="35">
        <f>+'CPT data &amp; Bearing Capacity'!M83</f>
        <v/>
      </c>
      <c r="T83" s="34">
        <f>100*SQRT(O83/(305*SQRT(100*S83)))</f>
        <v/>
      </c>
      <c r="U83" s="33">
        <f>+O83*10^(1.09-0.0075*T83)</f>
        <v/>
      </c>
      <c r="V83" s="33">
        <f>5*(P83-Q83)</f>
        <v/>
      </c>
      <c r="W83" s="37">
        <f>IF(F83&lt;$B$4,0,N83/U83*G83*1000)</f>
        <v/>
      </c>
      <c r="X83" s="37">
        <f>IF(F83&lt;$B$4,0,N83/V83*G83*1000)</f>
        <v/>
      </c>
    </row>
    <row r="84">
      <c r="E84" s="28" t="n"/>
      <c r="F84" s="28">
        <f>+'CPT data &amp; Bearing Capacity'!I84</f>
        <v/>
      </c>
      <c r="G84" s="29">
        <f>'CPT data &amp; Bearing Capacity'!H84</f>
        <v/>
      </c>
      <c r="H84" s="29">
        <f>IF(F84&lt;$B$4,0,F84-$B$4)</f>
        <v/>
      </c>
      <c r="I84" s="30">
        <f>+H84*2/$B$2</f>
        <v/>
      </c>
      <c r="J84" s="31">
        <f>+$D$2*I84/SQRT($D$2^2+I84^2+1)</f>
        <v/>
      </c>
      <c r="K84" s="31">
        <f>+($D$2^2+2*I84^2+1)/($D$2^2+I84^2)/(I84^2+1)</f>
        <v/>
      </c>
      <c r="L84" s="31">
        <f>ASIN($D$2/SQRT($D$2^2+I84^2)/SQRT(1+I84^2))</f>
        <v/>
      </c>
      <c r="M84" s="32">
        <f>2/PI()*(J84*K84+L84)</f>
        <v/>
      </c>
      <c r="N84" s="33">
        <f>+$D$4*M84</f>
        <v/>
      </c>
      <c r="O84" s="59">
        <f>+'CPT data &amp; Bearing Capacity'!N84</f>
        <v/>
      </c>
      <c r="P84" s="59">
        <f>+'CPT data &amp; Bearing Capacity'!O84</f>
        <v/>
      </c>
      <c r="Q84" s="35">
        <f>+'CPT data &amp; Bearing Capacity'!K84</f>
        <v/>
      </c>
      <c r="R84" s="34">
        <f>+'CPT data &amp; Bearing Capacity'!L84</f>
        <v/>
      </c>
      <c r="S84" s="35">
        <f>+'CPT data &amp; Bearing Capacity'!M84</f>
        <v/>
      </c>
      <c r="T84" s="34">
        <f>100*SQRT(O84/(305*SQRT(100*S84)))</f>
        <v/>
      </c>
      <c r="U84" s="33">
        <f>+O84*10^(1.09-0.0075*T84)</f>
        <v/>
      </c>
      <c r="V84" s="33">
        <f>5*(P84-Q84)</f>
        <v/>
      </c>
      <c r="W84" s="37">
        <f>IF(F84&lt;$B$4,0,N84/U84*G84*1000)</f>
        <v/>
      </c>
      <c r="X84" s="37">
        <f>IF(F84&lt;$B$4,0,N84/V84*G84*1000)</f>
        <v/>
      </c>
    </row>
    <row r="85">
      <c r="E85" s="28" t="n"/>
      <c r="F85" s="28">
        <f>+'CPT data &amp; Bearing Capacity'!I85</f>
        <v/>
      </c>
      <c r="G85" s="29">
        <f>'CPT data &amp; Bearing Capacity'!H85</f>
        <v/>
      </c>
      <c r="H85" s="29">
        <f>IF(F85&lt;$B$4,0,F85-$B$4)</f>
        <v/>
      </c>
      <c r="I85" s="30">
        <f>+H85*2/$B$2</f>
        <v/>
      </c>
      <c r="J85" s="31">
        <f>+$D$2*I85/SQRT($D$2^2+I85^2+1)</f>
        <v/>
      </c>
      <c r="K85" s="31">
        <f>+($D$2^2+2*I85^2+1)/($D$2^2+I85^2)/(I85^2+1)</f>
        <v/>
      </c>
      <c r="L85" s="31">
        <f>ASIN($D$2/SQRT($D$2^2+I85^2)/SQRT(1+I85^2))</f>
        <v/>
      </c>
      <c r="M85" s="32">
        <f>2/PI()*(J85*K85+L85)</f>
        <v/>
      </c>
      <c r="N85" s="33">
        <f>+$D$4*M85</f>
        <v/>
      </c>
      <c r="O85" s="59">
        <f>+'CPT data &amp; Bearing Capacity'!N85</f>
        <v/>
      </c>
      <c r="P85" s="59">
        <f>+'CPT data &amp; Bearing Capacity'!O85</f>
        <v/>
      </c>
      <c r="Q85" s="35">
        <f>+'CPT data &amp; Bearing Capacity'!K85</f>
        <v/>
      </c>
      <c r="R85" s="34">
        <f>+'CPT data &amp; Bearing Capacity'!L85</f>
        <v/>
      </c>
      <c r="S85" s="35">
        <f>+'CPT data &amp; Bearing Capacity'!M85</f>
        <v/>
      </c>
      <c r="T85" s="34">
        <f>100*SQRT(O85/(305*SQRT(100*S85)))</f>
        <v/>
      </c>
      <c r="U85" s="33">
        <f>+O85*10^(1.09-0.0075*T85)</f>
        <v/>
      </c>
      <c r="V85" s="33">
        <f>5*(P85-Q85)</f>
        <v/>
      </c>
      <c r="W85" s="37">
        <f>IF(F85&lt;$B$4,0,N85/U85*G85*1000)</f>
        <v/>
      </c>
      <c r="X85" s="37">
        <f>IF(F85&lt;$B$4,0,N85/V85*G85*1000)</f>
        <v/>
      </c>
    </row>
    <row r="86">
      <c r="E86" s="28" t="n"/>
      <c r="F86" s="28">
        <f>+'CPT data &amp; Bearing Capacity'!I86</f>
        <v/>
      </c>
      <c r="G86" s="29">
        <f>'CPT data &amp; Bearing Capacity'!H86</f>
        <v/>
      </c>
      <c r="H86" s="29">
        <f>IF(F86&lt;$B$4,0,F86-$B$4)</f>
        <v/>
      </c>
      <c r="I86" s="30">
        <f>+H86*2/$B$2</f>
        <v/>
      </c>
      <c r="J86" s="31">
        <f>+$D$2*I86/SQRT($D$2^2+I86^2+1)</f>
        <v/>
      </c>
      <c r="K86" s="31">
        <f>+($D$2^2+2*I86^2+1)/($D$2^2+I86^2)/(I86^2+1)</f>
        <v/>
      </c>
      <c r="L86" s="31">
        <f>ASIN($D$2/SQRT($D$2^2+I86^2)/SQRT(1+I86^2))</f>
        <v/>
      </c>
      <c r="M86" s="32">
        <f>2/PI()*(J86*K86+L86)</f>
        <v/>
      </c>
      <c r="N86" s="33">
        <f>+$D$4*M86</f>
        <v/>
      </c>
      <c r="O86" s="59">
        <f>+'CPT data &amp; Bearing Capacity'!N86</f>
        <v/>
      </c>
      <c r="P86" s="59">
        <f>+'CPT data &amp; Bearing Capacity'!O86</f>
        <v/>
      </c>
      <c r="Q86" s="35">
        <f>+'CPT data &amp; Bearing Capacity'!K86</f>
        <v/>
      </c>
      <c r="R86" s="34">
        <f>+'CPT data &amp; Bearing Capacity'!L86</f>
        <v/>
      </c>
      <c r="S86" s="35">
        <f>+'CPT data &amp; Bearing Capacity'!M86</f>
        <v/>
      </c>
      <c r="T86" s="34">
        <f>100*SQRT(O86/(305*SQRT(100*S86)))</f>
        <v/>
      </c>
      <c r="U86" s="33">
        <f>+O86*10^(1.09-0.0075*T86)</f>
        <v/>
      </c>
      <c r="V86" s="33">
        <f>5*(P86-Q86)</f>
        <v/>
      </c>
      <c r="W86" s="37">
        <f>IF(F86&lt;$B$4,0,N86/U86*G86*1000)</f>
        <v/>
      </c>
      <c r="X86" s="37">
        <f>IF(F86&lt;$B$4,0,N86/V86*G86*1000)</f>
        <v/>
      </c>
    </row>
    <row r="87">
      <c r="E87" s="28" t="n"/>
      <c r="F87" s="28">
        <f>+'CPT data &amp; Bearing Capacity'!I87</f>
        <v/>
      </c>
      <c r="G87" s="29">
        <f>'CPT data &amp; Bearing Capacity'!H87</f>
        <v/>
      </c>
      <c r="H87" s="29">
        <f>IF(F87&lt;$B$4,0,F87-$B$4)</f>
        <v/>
      </c>
      <c r="I87" s="30">
        <f>+H87*2/$B$2</f>
        <v/>
      </c>
      <c r="J87" s="31">
        <f>+$D$2*I87/SQRT($D$2^2+I87^2+1)</f>
        <v/>
      </c>
      <c r="K87" s="31">
        <f>+($D$2^2+2*I87^2+1)/($D$2^2+I87^2)/(I87^2+1)</f>
        <v/>
      </c>
      <c r="L87" s="31">
        <f>ASIN($D$2/SQRT($D$2^2+I87^2)/SQRT(1+I87^2))</f>
        <v/>
      </c>
      <c r="M87" s="32">
        <f>2/PI()*(J87*K87+L87)</f>
        <v/>
      </c>
      <c r="N87" s="33">
        <f>+$D$4*M87</f>
        <v/>
      </c>
      <c r="O87" s="59">
        <f>+'CPT data &amp; Bearing Capacity'!N87</f>
        <v/>
      </c>
      <c r="P87" s="59">
        <f>+'CPT data &amp; Bearing Capacity'!O87</f>
        <v/>
      </c>
      <c r="Q87" s="35">
        <f>+'CPT data &amp; Bearing Capacity'!K87</f>
        <v/>
      </c>
      <c r="R87" s="34">
        <f>+'CPT data &amp; Bearing Capacity'!L87</f>
        <v/>
      </c>
      <c r="S87" s="35">
        <f>+'CPT data &amp; Bearing Capacity'!M87</f>
        <v/>
      </c>
      <c r="T87" s="34">
        <f>100*SQRT(O87/(305*SQRT(100*S87)))</f>
        <v/>
      </c>
      <c r="U87" s="33">
        <f>+O87*10^(1.09-0.0075*T87)</f>
        <v/>
      </c>
      <c r="V87" s="33">
        <f>5*(P87-Q87)</f>
        <v/>
      </c>
      <c r="W87" s="37">
        <f>IF(F87&lt;$B$4,0,N87/U87*G87*1000)</f>
        <v/>
      </c>
      <c r="X87" s="37">
        <f>IF(F87&lt;$B$4,0,N87/V87*G87*1000)</f>
        <v/>
      </c>
    </row>
    <row r="88">
      <c r="E88" s="28" t="n"/>
      <c r="F88" s="28">
        <f>+'CPT data &amp; Bearing Capacity'!I88</f>
        <v/>
      </c>
      <c r="G88" s="29">
        <f>'CPT data &amp; Bearing Capacity'!H88</f>
        <v/>
      </c>
      <c r="H88" s="29">
        <f>IF(F88&lt;$B$4,0,F88-$B$4)</f>
        <v/>
      </c>
      <c r="I88" s="30">
        <f>+H88*2/$B$2</f>
        <v/>
      </c>
      <c r="J88" s="31">
        <f>+$D$2*I88/SQRT($D$2^2+I88^2+1)</f>
        <v/>
      </c>
      <c r="K88" s="31">
        <f>+($D$2^2+2*I88^2+1)/($D$2^2+I88^2)/(I88^2+1)</f>
        <v/>
      </c>
      <c r="L88" s="31">
        <f>ASIN($D$2/SQRT($D$2^2+I88^2)/SQRT(1+I88^2))</f>
        <v/>
      </c>
      <c r="M88" s="32">
        <f>2/PI()*(J88*K88+L88)</f>
        <v/>
      </c>
      <c r="N88" s="33">
        <f>+$D$4*M88</f>
        <v/>
      </c>
      <c r="O88" s="59">
        <f>+'CPT data &amp; Bearing Capacity'!N88</f>
        <v/>
      </c>
      <c r="P88" s="59">
        <f>+'CPT data &amp; Bearing Capacity'!O88</f>
        <v/>
      </c>
      <c r="Q88" s="35">
        <f>+'CPT data &amp; Bearing Capacity'!K88</f>
        <v/>
      </c>
      <c r="R88" s="34">
        <f>+'CPT data &amp; Bearing Capacity'!L88</f>
        <v/>
      </c>
      <c r="S88" s="35">
        <f>+'CPT data &amp; Bearing Capacity'!M88</f>
        <v/>
      </c>
      <c r="T88" s="34">
        <f>100*SQRT(O88/(305*SQRT(100*S88)))</f>
        <v/>
      </c>
      <c r="U88" s="33">
        <f>+O88*10^(1.09-0.0075*T88)</f>
        <v/>
      </c>
      <c r="V88" s="33">
        <f>5*(P88-Q88)</f>
        <v/>
      </c>
      <c r="W88" s="37">
        <f>IF(F88&lt;$B$4,0,N88/U88*G88*1000)</f>
        <v/>
      </c>
      <c r="X88" s="37">
        <f>IF(F88&lt;$B$4,0,N88/V88*G88*1000)</f>
        <v/>
      </c>
    </row>
    <row r="89">
      <c r="E89" s="28" t="n"/>
      <c r="F89" s="28">
        <f>+'CPT data &amp; Bearing Capacity'!I89</f>
        <v/>
      </c>
      <c r="G89" s="29">
        <f>'CPT data &amp; Bearing Capacity'!H89</f>
        <v/>
      </c>
      <c r="H89" s="29">
        <f>IF(F89&lt;$B$4,0,F89-$B$4)</f>
        <v/>
      </c>
      <c r="I89" s="30">
        <f>+H89*2/$B$2</f>
        <v/>
      </c>
      <c r="J89" s="31">
        <f>+$D$2*I89/SQRT($D$2^2+I89^2+1)</f>
        <v/>
      </c>
      <c r="K89" s="31">
        <f>+($D$2^2+2*I89^2+1)/($D$2^2+I89^2)/(I89^2+1)</f>
        <v/>
      </c>
      <c r="L89" s="31">
        <f>ASIN($D$2/SQRT($D$2^2+I89^2)/SQRT(1+I89^2))</f>
        <v/>
      </c>
      <c r="M89" s="32">
        <f>2/PI()*(J89*K89+L89)</f>
        <v/>
      </c>
      <c r="N89" s="33">
        <f>+$D$4*M89</f>
        <v/>
      </c>
      <c r="O89" s="59">
        <f>+'CPT data &amp; Bearing Capacity'!N89</f>
        <v/>
      </c>
      <c r="P89" s="59">
        <f>+'CPT data &amp; Bearing Capacity'!O89</f>
        <v/>
      </c>
      <c r="Q89" s="35">
        <f>+'CPT data &amp; Bearing Capacity'!K89</f>
        <v/>
      </c>
      <c r="R89" s="34">
        <f>+'CPT data &amp; Bearing Capacity'!L89</f>
        <v/>
      </c>
      <c r="S89" s="35">
        <f>+'CPT data &amp; Bearing Capacity'!M89</f>
        <v/>
      </c>
      <c r="T89" s="34">
        <f>100*SQRT(O89/(305*SQRT(100*S89)))</f>
        <v/>
      </c>
      <c r="U89" s="33">
        <f>+O89*10^(1.09-0.0075*T89)</f>
        <v/>
      </c>
      <c r="V89" s="33">
        <f>5*(P89-Q89)</f>
        <v/>
      </c>
      <c r="W89" s="37">
        <f>IF(F89&lt;$B$4,0,N89/U89*G89*1000)</f>
        <v/>
      </c>
      <c r="X89" s="37">
        <f>IF(F89&lt;$B$4,0,N89/V89*G89*1000)</f>
        <v/>
      </c>
    </row>
    <row r="90">
      <c r="E90" s="28" t="n"/>
      <c r="F90" s="28">
        <f>+'CPT data &amp; Bearing Capacity'!I90</f>
        <v/>
      </c>
      <c r="G90" s="29">
        <f>'CPT data &amp; Bearing Capacity'!H90</f>
        <v/>
      </c>
      <c r="H90" s="29">
        <f>IF(F90&lt;$B$4,0,F90-$B$4)</f>
        <v/>
      </c>
      <c r="I90" s="30">
        <f>+H90*2/$B$2</f>
        <v/>
      </c>
      <c r="J90" s="31">
        <f>+$D$2*I90/SQRT($D$2^2+I90^2+1)</f>
        <v/>
      </c>
      <c r="K90" s="31">
        <f>+($D$2^2+2*I90^2+1)/($D$2^2+I90^2)/(I90^2+1)</f>
        <v/>
      </c>
      <c r="L90" s="31">
        <f>ASIN($D$2/SQRT($D$2^2+I90^2)/SQRT(1+I90^2))</f>
        <v/>
      </c>
      <c r="M90" s="32">
        <f>2/PI()*(J90*K90+L90)</f>
        <v/>
      </c>
      <c r="N90" s="33">
        <f>+$D$4*M90</f>
        <v/>
      </c>
      <c r="O90" s="59">
        <f>+'CPT data &amp; Bearing Capacity'!N90</f>
        <v/>
      </c>
      <c r="P90" s="59">
        <f>+'CPT data &amp; Bearing Capacity'!O90</f>
        <v/>
      </c>
      <c r="Q90" s="35">
        <f>+'CPT data &amp; Bearing Capacity'!K90</f>
        <v/>
      </c>
      <c r="R90" s="34">
        <f>+'CPT data &amp; Bearing Capacity'!L90</f>
        <v/>
      </c>
      <c r="S90" s="35">
        <f>+'CPT data &amp; Bearing Capacity'!M90</f>
        <v/>
      </c>
      <c r="T90" s="34">
        <f>100*SQRT(O90/(305*SQRT(100*S90)))</f>
        <v/>
      </c>
      <c r="U90" s="33">
        <f>+O90*10^(1.09-0.0075*T90)</f>
        <v/>
      </c>
      <c r="V90" s="33">
        <f>5*(P90-Q90)</f>
        <v/>
      </c>
      <c r="W90" s="37">
        <f>IF(F90&lt;$B$4,0,N90/U90*G90*1000)</f>
        <v/>
      </c>
      <c r="X90" s="37">
        <f>IF(F90&lt;$B$4,0,N90/V90*G90*1000)</f>
        <v/>
      </c>
    </row>
    <row r="91">
      <c r="E91" s="28" t="n"/>
      <c r="F91" s="28">
        <f>+'CPT data &amp; Bearing Capacity'!I91</f>
        <v/>
      </c>
      <c r="G91" s="29">
        <f>'CPT data &amp; Bearing Capacity'!H91</f>
        <v/>
      </c>
      <c r="H91" s="29">
        <f>IF(F91&lt;$B$4,0,F91-$B$4)</f>
        <v/>
      </c>
      <c r="I91" s="30">
        <f>+H91*2/$B$2</f>
        <v/>
      </c>
      <c r="J91" s="31">
        <f>+$D$2*I91/SQRT($D$2^2+I91^2+1)</f>
        <v/>
      </c>
      <c r="K91" s="31">
        <f>+($D$2^2+2*I91^2+1)/($D$2^2+I91^2)/(I91^2+1)</f>
        <v/>
      </c>
      <c r="L91" s="31">
        <f>ASIN($D$2/SQRT($D$2^2+I91^2)/SQRT(1+I91^2))</f>
        <v/>
      </c>
      <c r="M91" s="32">
        <f>2/PI()*(J91*K91+L91)</f>
        <v/>
      </c>
      <c r="N91" s="33">
        <f>+$D$4*M91</f>
        <v/>
      </c>
      <c r="O91" s="59">
        <f>+'CPT data &amp; Bearing Capacity'!N91</f>
        <v/>
      </c>
      <c r="P91" s="59">
        <f>+'CPT data &amp; Bearing Capacity'!O91</f>
        <v/>
      </c>
      <c r="Q91" s="35">
        <f>+'CPT data &amp; Bearing Capacity'!K91</f>
        <v/>
      </c>
      <c r="R91" s="34">
        <f>+'CPT data &amp; Bearing Capacity'!L91</f>
        <v/>
      </c>
      <c r="S91" s="35">
        <f>+'CPT data &amp; Bearing Capacity'!M91</f>
        <v/>
      </c>
      <c r="T91" s="34">
        <f>100*SQRT(O91/(305*SQRT(100*S91)))</f>
        <v/>
      </c>
      <c r="U91" s="33">
        <f>+O91*10^(1.09-0.0075*T91)</f>
        <v/>
      </c>
      <c r="V91" s="33">
        <f>5*(P91-Q91)</f>
        <v/>
      </c>
      <c r="W91" s="37">
        <f>IF(F91&lt;$B$4,0,N91/U91*G91*1000)</f>
        <v/>
      </c>
      <c r="X91" s="37">
        <f>IF(F91&lt;$B$4,0,N91/V91*G91*1000)</f>
        <v/>
      </c>
    </row>
    <row r="92">
      <c r="E92" s="28" t="n"/>
      <c r="F92" s="28">
        <f>+'CPT data &amp; Bearing Capacity'!I92</f>
        <v/>
      </c>
      <c r="G92" s="29">
        <f>'CPT data &amp; Bearing Capacity'!H92</f>
        <v/>
      </c>
      <c r="H92" s="29">
        <f>IF(F92&lt;$B$4,0,F92-$B$4)</f>
        <v/>
      </c>
      <c r="I92" s="30">
        <f>+H92*2/$B$2</f>
        <v/>
      </c>
      <c r="J92" s="31">
        <f>+$D$2*I92/SQRT($D$2^2+I92^2+1)</f>
        <v/>
      </c>
      <c r="K92" s="31">
        <f>+($D$2^2+2*I92^2+1)/($D$2^2+I92^2)/(I92^2+1)</f>
        <v/>
      </c>
      <c r="L92" s="31">
        <f>ASIN($D$2/SQRT($D$2^2+I92^2)/SQRT(1+I92^2))</f>
        <v/>
      </c>
      <c r="M92" s="32">
        <f>2/PI()*(J92*K92+L92)</f>
        <v/>
      </c>
      <c r="N92" s="33">
        <f>+$D$4*M92</f>
        <v/>
      </c>
      <c r="O92" s="59">
        <f>+'CPT data &amp; Bearing Capacity'!N92</f>
        <v/>
      </c>
      <c r="P92" s="59">
        <f>+'CPT data &amp; Bearing Capacity'!O92</f>
        <v/>
      </c>
      <c r="Q92" s="35">
        <f>+'CPT data &amp; Bearing Capacity'!K92</f>
        <v/>
      </c>
      <c r="R92" s="34">
        <f>+'CPT data &amp; Bearing Capacity'!L92</f>
        <v/>
      </c>
      <c r="S92" s="35">
        <f>+'CPT data &amp; Bearing Capacity'!M92</f>
        <v/>
      </c>
      <c r="T92" s="34">
        <f>100*SQRT(O92/(305*SQRT(100*S92)))</f>
        <v/>
      </c>
      <c r="U92" s="33">
        <f>+O92*10^(1.09-0.0075*T92)</f>
        <v/>
      </c>
      <c r="V92" s="33">
        <f>5*(P92-Q92)</f>
        <v/>
      </c>
      <c r="W92" s="37">
        <f>IF(F92&lt;$B$4,0,N92/U92*G92*1000)</f>
        <v/>
      </c>
      <c r="X92" s="37">
        <f>IF(F92&lt;$B$4,0,N92/V92*G92*1000)</f>
        <v/>
      </c>
    </row>
    <row r="93">
      <c r="E93" s="28" t="n"/>
      <c r="F93" s="28">
        <f>+'CPT data &amp; Bearing Capacity'!I93</f>
        <v/>
      </c>
      <c r="G93" s="29">
        <f>'CPT data &amp; Bearing Capacity'!H93</f>
        <v/>
      </c>
      <c r="H93" s="29">
        <f>IF(F93&lt;$B$4,0,F93-$B$4)</f>
        <v/>
      </c>
      <c r="I93" s="30">
        <f>+H93*2/$B$2</f>
        <v/>
      </c>
      <c r="J93" s="31">
        <f>+$D$2*I93/SQRT($D$2^2+I93^2+1)</f>
        <v/>
      </c>
      <c r="K93" s="31">
        <f>+($D$2^2+2*I93^2+1)/($D$2^2+I93^2)/(I93^2+1)</f>
        <v/>
      </c>
      <c r="L93" s="31">
        <f>ASIN($D$2/SQRT($D$2^2+I93^2)/SQRT(1+I93^2))</f>
        <v/>
      </c>
      <c r="M93" s="32">
        <f>2/PI()*(J93*K93+L93)</f>
        <v/>
      </c>
      <c r="N93" s="33">
        <f>+$D$4*M93</f>
        <v/>
      </c>
      <c r="O93" s="59">
        <f>+'CPT data &amp; Bearing Capacity'!N93</f>
        <v/>
      </c>
      <c r="P93" s="59">
        <f>+'CPT data &amp; Bearing Capacity'!O93</f>
        <v/>
      </c>
      <c r="Q93" s="35">
        <f>+'CPT data &amp; Bearing Capacity'!K93</f>
        <v/>
      </c>
      <c r="R93" s="34">
        <f>+'CPT data &amp; Bearing Capacity'!L93</f>
        <v/>
      </c>
      <c r="S93" s="35">
        <f>+'CPT data &amp; Bearing Capacity'!M93</f>
        <v/>
      </c>
      <c r="T93" s="34">
        <f>100*SQRT(O93/(305*SQRT(100*S93)))</f>
        <v/>
      </c>
      <c r="U93" s="33">
        <f>+O93*10^(1.09-0.0075*T93)</f>
        <v/>
      </c>
      <c r="V93" s="33">
        <f>5*(P93-Q93)</f>
        <v/>
      </c>
      <c r="W93" s="37">
        <f>IF(F93&lt;$B$4,0,N93/U93*G93*1000)</f>
        <v/>
      </c>
      <c r="X93" s="37">
        <f>IF(F93&lt;$B$4,0,N93/V93*G93*1000)</f>
        <v/>
      </c>
    </row>
    <row r="94">
      <c r="E94" s="28" t="n"/>
      <c r="F94" s="28">
        <f>+'CPT data &amp; Bearing Capacity'!I94</f>
        <v/>
      </c>
      <c r="G94" s="29">
        <f>'CPT data &amp; Bearing Capacity'!H94</f>
        <v/>
      </c>
      <c r="H94" s="29">
        <f>IF(F94&lt;$B$4,0,F94-$B$4)</f>
        <v/>
      </c>
      <c r="I94" s="30">
        <f>+H94*2/$B$2</f>
        <v/>
      </c>
      <c r="J94" s="31">
        <f>+$D$2*I94/SQRT($D$2^2+I94^2+1)</f>
        <v/>
      </c>
      <c r="K94" s="31">
        <f>+($D$2^2+2*I94^2+1)/($D$2^2+I94^2)/(I94^2+1)</f>
        <v/>
      </c>
      <c r="L94" s="31">
        <f>ASIN($D$2/SQRT($D$2^2+I94^2)/SQRT(1+I94^2))</f>
        <v/>
      </c>
      <c r="M94" s="32">
        <f>2/PI()*(J94*K94+L94)</f>
        <v/>
      </c>
      <c r="N94" s="33">
        <f>+$D$4*M94</f>
        <v/>
      </c>
      <c r="O94" s="59">
        <f>+'CPT data &amp; Bearing Capacity'!N94</f>
        <v/>
      </c>
      <c r="P94" s="59">
        <f>+'CPT data &amp; Bearing Capacity'!O94</f>
        <v/>
      </c>
      <c r="Q94" s="35">
        <f>+'CPT data &amp; Bearing Capacity'!K94</f>
        <v/>
      </c>
      <c r="R94" s="34">
        <f>+'CPT data &amp; Bearing Capacity'!L94</f>
        <v/>
      </c>
      <c r="S94" s="35">
        <f>+'CPT data &amp; Bearing Capacity'!M94</f>
        <v/>
      </c>
      <c r="T94" s="34">
        <f>100*SQRT(O94/(305*SQRT(100*S94)))</f>
        <v/>
      </c>
      <c r="U94" s="33">
        <f>+O94*10^(1.09-0.0075*T94)</f>
        <v/>
      </c>
      <c r="V94" s="33">
        <f>5*(P94-Q94)</f>
        <v/>
      </c>
      <c r="W94" s="37">
        <f>IF(F94&lt;$B$4,0,N94/U94*G94*1000)</f>
        <v/>
      </c>
      <c r="X94" s="37">
        <f>IF(F94&lt;$B$4,0,N94/V94*G94*1000)</f>
        <v/>
      </c>
    </row>
    <row r="95">
      <c r="E95" s="28" t="n"/>
      <c r="F95" s="28">
        <f>+'CPT data &amp; Bearing Capacity'!I95</f>
        <v/>
      </c>
      <c r="G95" s="29">
        <f>'CPT data &amp; Bearing Capacity'!H95</f>
        <v/>
      </c>
      <c r="H95" s="29">
        <f>IF(F95&lt;$B$4,0,F95-$B$4)</f>
        <v/>
      </c>
      <c r="I95" s="30">
        <f>+H95*2/$B$2</f>
        <v/>
      </c>
      <c r="J95" s="31">
        <f>+$D$2*I95/SQRT($D$2^2+I95^2+1)</f>
        <v/>
      </c>
      <c r="K95" s="31">
        <f>+($D$2^2+2*I95^2+1)/($D$2^2+I95^2)/(I95^2+1)</f>
        <v/>
      </c>
      <c r="L95" s="31">
        <f>ASIN($D$2/SQRT($D$2^2+I95^2)/SQRT(1+I95^2))</f>
        <v/>
      </c>
      <c r="M95" s="32">
        <f>2/PI()*(J95*K95+L95)</f>
        <v/>
      </c>
      <c r="N95" s="33">
        <f>+$D$4*M95</f>
        <v/>
      </c>
      <c r="O95" s="59">
        <f>+'CPT data &amp; Bearing Capacity'!N95</f>
        <v/>
      </c>
      <c r="P95" s="59">
        <f>+'CPT data &amp; Bearing Capacity'!O95</f>
        <v/>
      </c>
      <c r="Q95" s="35">
        <f>+'CPT data &amp; Bearing Capacity'!K95</f>
        <v/>
      </c>
      <c r="R95" s="34">
        <f>+'CPT data &amp; Bearing Capacity'!L95</f>
        <v/>
      </c>
      <c r="S95" s="35">
        <f>+'CPT data &amp; Bearing Capacity'!M95</f>
        <v/>
      </c>
      <c r="T95" s="34">
        <f>100*SQRT(O95/(305*SQRT(100*S95)))</f>
        <v/>
      </c>
      <c r="U95" s="33">
        <f>+O95*10^(1.09-0.0075*T95)</f>
        <v/>
      </c>
      <c r="V95" s="33">
        <f>5*(P95-Q95)</f>
        <v/>
      </c>
      <c r="W95" s="37">
        <f>IF(F95&lt;$B$4,0,N95/U95*G95*1000)</f>
        <v/>
      </c>
      <c r="X95" s="37">
        <f>IF(F95&lt;$B$4,0,N95/V95*G95*1000)</f>
        <v/>
      </c>
    </row>
    <row r="96">
      <c r="E96" s="28" t="n"/>
      <c r="F96" s="28">
        <f>+'CPT data &amp; Bearing Capacity'!I96</f>
        <v/>
      </c>
      <c r="G96" s="29">
        <f>'CPT data &amp; Bearing Capacity'!H96</f>
        <v/>
      </c>
      <c r="H96" s="29">
        <f>IF(F96&lt;$B$4,0,F96-$B$4)</f>
        <v/>
      </c>
      <c r="I96" s="30">
        <f>+H96*2/$B$2</f>
        <v/>
      </c>
      <c r="J96" s="31">
        <f>+$D$2*I96/SQRT($D$2^2+I96^2+1)</f>
        <v/>
      </c>
      <c r="K96" s="31">
        <f>+($D$2^2+2*I96^2+1)/($D$2^2+I96^2)/(I96^2+1)</f>
        <v/>
      </c>
      <c r="L96" s="31">
        <f>ASIN($D$2/SQRT($D$2^2+I96^2)/SQRT(1+I96^2))</f>
        <v/>
      </c>
      <c r="M96" s="32">
        <f>2/PI()*(J96*K96+L96)</f>
        <v/>
      </c>
      <c r="N96" s="33">
        <f>+$D$4*M96</f>
        <v/>
      </c>
      <c r="O96" s="59">
        <f>+'CPT data &amp; Bearing Capacity'!N96</f>
        <v/>
      </c>
      <c r="P96" s="59">
        <f>+'CPT data &amp; Bearing Capacity'!O96</f>
        <v/>
      </c>
      <c r="Q96" s="35">
        <f>+'CPT data &amp; Bearing Capacity'!K96</f>
        <v/>
      </c>
      <c r="R96" s="34">
        <f>+'CPT data &amp; Bearing Capacity'!L96</f>
        <v/>
      </c>
      <c r="S96" s="35">
        <f>+'CPT data &amp; Bearing Capacity'!M96</f>
        <v/>
      </c>
      <c r="T96" s="34">
        <f>100*SQRT(O96/(305*SQRT(100*S96)))</f>
        <v/>
      </c>
      <c r="U96" s="33">
        <f>+O96*10^(1.09-0.0075*T96)</f>
        <v/>
      </c>
      <c r="V96" s="33">
        <f>5*(P96-Q96)</f>
        <v/>
      </c>
      <c r="W96" s="37">
        <f>IF(F96&lt;$B$4,0,N96/U96*G96*1000)</f>
        <v/>
      </c>
      <c r="X96" s="37">
        <f>IF(F96&lt;$B$4,0,N96/V96*G96*1000)</f>
        <v/>
      </c>
    </row>
    <row r="97">
      <c r="E97" s="28" t="n"/>
      <c r="F97" s="28">
        <f>+'CPT data &amp; Bearing Capacity'!I97</f>
        <v/>
      </c>
      <c r="G97" s="29">
        <f>'CPT data &amp; Bearing Capacity'!H97</f>
        <v/>
      </c>
      <c r="H97" s="29">
        <f>IF(F97&lt;$B$4,0,F97-$B$4)</f>
        <v/>
      </c>
      <c r="I97" s="30">
        <f>+H97*2/$B$2</f>
        <v/>
      </c>
      <c r="J97" s="31">
        <f>+$D$2*I97/SQRT($D$2^2+I97^2+1)</f>
        <v/>
      </c>
      <c r="K97" s="31">
        <f>+($D$2^2+2*I97^2+1)/($D$2^2+I97^2)/(I97^2+1)</f>
        <v/>
      </c>
      <c r="L97" s="31">
        <f>ASIN($D$2/SQRT($D$2^2+I97^2)/SQRT(1+I97^2))</f>
        <v/>
      </c>
      <c r="M97" s="32">
        <f>2/PI()*(J97*K97+L97)</f>
        <v/>
      </c>
      <c r="N97" s="33">
        <f>+$D$4*M97</f>
        <v/>
      </c>
      <c r="O97" s="59">
        <f>+'CPT data &amp; Bearing Capacity'!N97</f>
        <v/>
      </c>
      <c r="P97" s="59">
        <f>+'CPT data &amp; Bearing Capacity'!O97</f>
        <v/>
      </c>
      <c r="Q97" s="35">
        <f>+'CPT data &amp; Bearing Capacity'!K97</f>
        <v/>
      </c>
      <c r="R97" s="34">
        <f>+'CPT data &amp; Bearing Capacity'!L97</f>
        <v/>
      </c>
      <c r="S97" s="35">
        <f>+'CPT data &amp; Bearing Capacity'!M97</f>
        <v/>
      </c>
      <c r="T97" s="34">
        <f>100*SQRT(O97/(305*SQRT(100*S97)))</f>
        <v/>
      </c>
      <c r="U97" s="33">
        <f>+O97*10^(1.09-0.0075*T97)</f>
        <v/>
      </c>
      <c r="V97" s="33">
        <f>5*(P97-Q97)</f>
        <v/>
      </c>
      <c r="W97" s="37">
        <f>IF(F97&lt;$B$4,0,N97/U97*G97*1000)</f>
        <v/>
      </c>
      <c r="X97" s="37">
        <f>IF(F97&lt;$B$4,0,N97/V97*G97*1000)</f>
        <v/>
      </c>
    </row>
    <row r="98">
      <c r="E98" s="28" t="n"/>
      <c r="F98" s="28">
        <f>+'CPT data &amp; Bearing Capacity'!I98</f>
        <v/>
      </c>
      <c r="G98" s="29">
        <f>'CPT data &amp; Bearing Capacity'!H98</f>
        <v/>
      </c>
      <c r="H98" s="29">
        <f>IF(F98&lt;$B$4,0,F98-$B$4)</f>
        <v/>
      </c>
      <c r="I98" s="30">
        <f>+H98*2/$B$2</f>
        <v/>
      </c>
      <c r="J98" s="31">
        <f>+$D$2*I98/SQRT($D$2^2+I98^2+1)</f>
        <v/>
      </c>
      <c r="K98" s="31">
        <f>+($D$2^2+2*I98^2+1)/($D$2^2+I98^2)/(I98^2+1)</f>
        <v/>
      </c>
      <c r="L98" s="31">
        <f>ASIN($D$2/SQRT($D$2^2+I98^2)/SQRT(1+I98^2))</f>
        <v/>
      </c>
      <c r="M98" s="32">
        <f>2/PI()*(J98*K98+L98)</f>
        <v/>
      </c>
      <c r="N98" s="33">
        <f>+$D$4*M98</f>
        <v/>
      </c>
      <c r="O98" s="59">
        <f>+'CPT data &amp; Bearing Capacity'!N98</f>
        <v/>
      </c>
      <c r="P98" s="59">
        <f>+'CPT data &amp; Bearing Capacity'!O98</f>
        <v/>
      </c>
      <c r="Q98" s="35">
        <f>+'CPT data &amp; Bearing Capacity'!K98</f>
        <v/>
      </c>
      <c r="R98" s="34">
        <f>+'CPT data &amp; Bearing Capacity'!L98</f>
        <v/>
      </c>
      <c r="S98" s="35">
        <f>+'CPT data &amp; Bearing Capacity'!M98</f>
        <v/>
      </c>
      <c r="T98" s="34">
        <f>100*SQRT(O98/(305*SQRT(100*S98)))</f>
        <v/>
      </c>
      <c r="U98" s="33">
        <f>+O98*10^(1.09-0.0075*T98)</f>
        <v/>
      </c>
      <c r="V98" s="33">
        <f>5*(P98-Q98)</f>
        <v/>
      </c>
      <c r="W98" s="37">
        <f>IF(F98&lt;$B$4,0,N98/U98*G98*1000)</f>
        <v/>
      </c>
      <c r="X98" s="37">
        <f>IF(F98&lt;$B$4,0,N98/V98*G98*1000)</f>
        <v/>
      </c>
    </row>
    <row r="99">
      <c r="E99" s="28" t="n"/>
      <c r="F99" s="28">
        <f>+'CPT data &amp; Bearing Capacity'!I99</f>
        <v/>
      </c>
      <c r="G99" s="29">
        <f>'CPT data &amp; Bearing Capacity'!H99</f>
        <v/>
      </c>
      <c r="H99" s="29">
        <f>IF(F99&lt;$B$4,0,F99-$B$4)</f>
        <v/>
      </c>
      <c r="I99" s="30">
        <f>+H99*2/$B$2</f>
        <v/>
      </c>
      <c r="J99" s="31">
        <f>+$D$2*I99/SQRT($D$2^2+I99^2+1)</f>
        <v/>
      </c>
      <c r="K99" s="31">
        <f>+($D$2^2+2*I99^2+1)/($D$2^2+I99^2)/(I99^2+1)</f>
        <v/>
      </c>
      <c r="L99" s="31">
        <f>ASIN($D$2/SQRT($D$2^2+I99^2)/SQRT(1+I99^2))</f>
        <v/>
      </c>
      <c r="M99" s="32">
        <f>2/PI()*(J99*K99+L99)</f>
        <v/>
      </c>
      <c r="N99" s="33">
        <f>+$D$4*M99</f>
        <v/>
      </c>
      <c r="O99" s="59">
        <f>+'CPT data &amp; Bearing Capacity'!N99</f>
        <v/>
      </c>
      <c r="P99" s="59">
        <f>+'CPT data &amp; Bearing Capacity'!O99</f>
        <v/>
      </c>
      <c r="Q99" s="35">
        <f>+'CPT data &amp; Bearing Capacity'!K99</f>
        <v/>
      </c>
      <c r="R99" s="34">
        <f>+'CPT data &amp; Bearing Capacity'!L99</f>
        <v/>
      </c>
      <c r="S99" s="35">
        <f>+'CPT data &amp; Bearing Capacity'!M99</f>
        <v/>
      </c>
      <c r="T99" s="34">
        <f>100*SQRT(O99/(305*SQRT(100*S99)))</f>
        <v/>
      </c>
      <c r="U99" s="33">
        <f>+O99*10^(1.09-0.0075*T99)</f>
        <v/>
      </c>
      <c r="V99" s="33">
        <f>5*(P99-Q99)</f>
        <v/>
      </c>
      <c r="W99" s="37">
        <f>IF(F99&lt;$B$4,0,N99/U99*G99*1000)</f>
        <v/>
      </c>
      <c r="X99" s="37">
        <f>IF(F99&lt;$B$4,0,N99/V99*G99*1000)</f>
        <v/>
      </c>
    </row>
    <row r="100">
      <c r="E100" s="28" t="n"/>
      <c r="F100" s="28">
        <f>+'CPT data &amp; Bearing Capacity'!I100</f>
        <v/>
      </c>
      <c r="G100" s="29">
        <f>'CPT data &amp; Bearing Capacity'!H100</f>
        <v/>
      </c>
      <c r="H100" s="29">
        <f>IF(F100&lt;$B$4,0,F100-$B$4)</f>
        <v/>
      </c>
      <c r="I100" s="30">
        <f>+H100*2/$B$2</f>
        <v/>
      </c>
      <c r="J100" s="31">
        <f>+$D$2*I100/SQRT($D$2^2+I100^2+1)</f>
        <v/>
      </c>
      <c r="K100" s="31">
        <f>+($D$2^2+2*I100^2+1)/($D$2^2+I100^2)/(I100^2+1)</f>
        <v/>
      </c>
      <c r="L100" s="31">
        <f>ASIN($D$2/SQRT($D$2^2+I100^2)/SQRT(1+I100^2))</f>
        <v/>
      </c>
      <c r="M100" s="32">
        <f>2/PI()*(J100*K100+L100)</f>
        <v/>
      </c>
      <c r="N100" s="33">
        <f>+$D$4*M100</f>
        <v/>
      </c>
      <c r="O100" s="59">
        <f>+'CPT data &amp; Bearing Capacity'!N100</f>
        <v/>
      </c>
      <c r="P100" s="59">
        <f>+'CPT data &amp; Bearing Capacity'!O100</f>
        <v/>
      </c>
      <c r="Q100" s="35">
        <f>+'CPT data &amp; Bearing Capacity'!K100</f>
        <v/>
      </c>
      <c r="R100" s="34">
        <f>+'CPT data &amp; Bearing Capacity'!L100</f>
        <v/>
      </c>
      <c r="S100" s="35">
        <f>+'CPT data &amp; Bearing Capacity'!M100</f>
        <v/>
      </c>
      <c r="T100" s="34">
        <f>100*SQRT(O100/(305*SQRT(100*S100)))</f>
        <v/>
      </c>
      <c r="U100" s="33">
        <f>+O100*10^(1.09-0.0075*T100)</f>
        <v/>
      </c>
      <c r="V100" s="33">
        <f>5*(P100-Q100)</f>
        <v/>
      </c>
      <c r="W100" s="37">
        <f>IF(F100&lt;$B$4,0,N100/U100*G100*1000)</f>
        <v/>
      </c>
      <c r="X100" s="37">
        <f>IF(F100&lt;$B$4,0,N100/V100*G100*1000)</f>
        <v/>
      </c>
    </row>
    <row r="101">
      <c r="E101" s="28" t="n"/>
      <c r="F101" s="28">
        <f>+'CPT data &amp; Bearing Capacity'!I101</f>
        <v/>
      </c>
      <c r="G101" s="29">
        <f>'CPT data &amp; Bearing Capacity'!H101</f>
        <v/>
      </c>
      <c r="H101" s="29">
        <f>IF(F101&lt;$B$4,0,F101-$B$4)</f>
        <v/>
      </c>
      <c r="I101" s="30">
        <f>+H101*2/$B$2</f>
        <v/>
      </c>
      <c r="J101" s="31">
        <f>+$D$2*I101/SQRT($D$2^2+I101^2+1)</f>
        <v/>
      </c>
      <c r="K101" s="31">
        <f>+($D$2^2+2*I101^2+1)/($D$2^2+I101^2)/(I101^2+1)</f>
        <v/>
      </c>
      <c r="L101" s="31">
        <f>ASIN($D$2/SQRT($D$2^2+I101^2)/SQRT(1+I101^2))</f>
        <v/>
      </c>
      <c r="M101" s="32">
        <f>2/PI()*(J101*K101+L101)</f>
        <v/>
      </c>
      <c r="N101" s="33">
        <f>+$D$4*M101</f>
        <v/>
      </c>
      <c r="O101" s="59">
        <f>+'CPT data &amp; Bearing Capacity'!N101</f>
        <v/>
      </c>
      <c r="P101" s="59">
        <f>+'CPT data &amp; Bearing Capacity'!O101</f>
        <v/>
      </c>
      <c r="Q101" s="35">
        <f>+'CPT data &amp; Bearing Capacity'!K101</f>
        <v/>
      </c>
      <c r="R101" s="34">
        <f>+'CPT data &amp; Bearing Capacity'!L101</f>
        <v/>
      </c>
      <c r="S101" s="35">
        <f>+'CPT data &amp; Bearing Capacity'!M101</f>
        <v/>
      </c>
      <c r="T101" s="34">
        <f>100*SQRT(O101/(305*SQRT(100*S101)))</f>
        <v/>
      </c>
      <c r="U101" s="33">
        <f>+O101*10^(1.09-0.0075*T101)</f>
        <v/>
      </c>
      <c r="V101" s="33">
        <f>5*(P101-Q101)</f>
        <v/>
      </c>
      <c r="W101" s="37">
        <f>IF(F101&lt;$B$4,0,N101/U101*G101*1000)</f>
        <v/>
      </c>
      <c r="X101" s="37">
        <f>IF(F101&lt;$B$4,0,N101/V101*G101*1000)</f>
        <v/>
      </c>
    </row>
    <row r="102">
      <c r="E102" s="28" t="n"/>
      <c r="F102" s="28">
        <f>+'CPT data &amp; Bearing Capacity'!I102</f>
        <v/>
      </c>
      <c r="G102" s="29">
        <f>'CPT data &amp; Bearing Capacity'!H102</f>
        <v/>
      </c>
      <c r="H102" s="29">
        <f>IF(F102&lt;$B$4,0,F102-$B$4)</f>
        <v/>
      </c>
      <c r="I102" s="30">
        <f>+H102*2/$B$2</f>
        <v/>
      </c>
      <c r="J102" s="31">
        <f>+$D$2*I102/SQRT($D$2^2+I102^2+1)</f>
        <v/>
      </c>
      <c r="K102" s="31">
        <f>+($D$2^2+2*I102^2+1)/($D$2^2+I102^2)/(I102^2+1)</f>
        <v/>
      </c>
      <c r="L102" s="31">
        <f>ASIN($D$2/SQRT($D$2^2+I102^2)/SQRT(1+I102^2))</f>
        <v/>
      </c>
      <c r="M102" s="32">
        <f>2/PI()*(J102*K102+L102)</f>
        <v/>
      </c>
      <c r="N102" s="33">
        <f>+$D$4*M102</f>
        <v/>
      </c>
      <c r="O102" s="59">
        <f>+'CPT data &amp; Bearing Capacity'!N102</f>
        <v/>
      </c>
      <c r="P102" s="59">
        <f>+'CPT data &amp; Bearing Capacity'!O102</f>
        <v/>
      </c>
      <c r="Q102" s="35">
        <f>+'CPT data &amp; Bearing Capacity'!K102</f>
        <v/>
      </c>
      <c r="R102" s="34">
        <f>+'CPT data &amp; Bearing Capacity'!L102</f>
        <v/>
      </c>
      <c r="S102" s="35">
        <f>+'CPT data &amp; Bearing Capacity'!M102</f>
        <v/>
      </c>
      <c r="T102" s="34">
        <f>100*SQRT(O102/(305*SQRT(100*S102)))</f>
        <v/>
      </c>
      <c r="U102" s="36">
        <f>+O102*10^(1.09-0.0075*T102)</f>
        <v/>
      </c>
      <c r="V102" s="33">
        <f>5*(P102-Q102)</f>
        <v/>
      </c>
      <c r="W102" s="37">
        <f>IF(F102&lt;$B$4,0,N102/U102*G102*1000)</f>
        <v/>
      </c>
      <c r="X102" s="37">
        <f>IF(F102&lt;$B$4,0,N102/V102*G102*1000)</f>
        <v/>
      </c>
    </row>
    <row r="103">
      <c r="E103" s="28" t="n"/>
      <c r="F103" s="28">
        <f>+'CPT data &amp; Bearing Capacity'!I103</f>
        <v/>
      </c>
      <c r="G103" s="29">
        <f>'CPT data &amp; Bearing Capacity'!H103</f>
        <v/>
      </c>
      <c r="H103" s="29">
        <f>IF(F103&lt;$B$4,0,F103-$B$4)</f>
        <v/>
      </c>
      <c r="I103" s="30">
        <f>+H103*2/$B$2</f>
        <v/>
      </c>
      <c r="J103" s="31">
        <f>+$D$2*I103/SQRT($D$2^2+I103^2+1)</f>
        <v/>
      </c>
      <c r="K103" s="31">
        <f>+($D$2^2+2*I103^2+1)/($D$2^2+I103^2)/(I103^2+1)</f>
        <v/>
      </c>
      <c r="L103" s="31">
        <f>ASIN($D$2/SQRT($D$2^2+I103^2)/SQRT(1+I103^2))</f>
        <v/>
      </c>
      <c r="M103" s="32">
        <f>2/PI()*(J103*K103+L103)</f>
        <v/>
      </c>
      <c r="N103" s="33">
        <f>+$D$4*M103</f>
        <v/>
      </c>
      <c r="O103" s="59">
        <f>+'CPT data &amp; Bearing Capacity'!N103</f>
        <v/>
      </c>
      <c r="P103" s="59">
        <f>+'CPT data &amp; Bearing Capacity'!O103</f>
        <v/>
      </c>
      <c r="Q103" s="35">
        <f>+'CPT data &amp; Bearing Capacity'!K103</f>
        <v/>
      </c>
      <c r="R103" s="34">
        <f>+'CPT data &amp; Bearing Capacity'!L103</f>
        <v/>
      </c>
      <c r="S103" s="35">
        <f>+'CPT data &amp; Bearing Capacity'!M103</f>
        <v/>
      </c>
      <c r="T103" s="34">
        <f>100*SQRT(O103/(305*SQRT(100*S103)))</f>
        <v/>
      </c>
      <c r="U103" s="36">
        <f>+O103*10^(1.09-0.0075*T103)</f>
        <v/>
      </c>
      <c r="V103" s="33">
        <f>5*(P103-Q103)</f>
        <v/>
      </c>
      <c r="W103" s="37">
        <f>IF(F103&lt;$B$4,0,N103/U103*G103*1000)</f>
        <v/>
      </c>
      <c r="X103" s="37">
        <f>IF(F103&lt;$B$4,0,N103/V103*G103*1000)</f>
        <v/>
      </c>
    </row>
    <row r="104">
      <c r="E104" s="28" t="n"/>
      <c r="F104" s="28">
        <f>+'CPT data &amp; Bearing Capacity'!I104</f>
        <v/>
      </c>
      <c r="G104" s="29">
        <f>'CPT data &amp; Bearing Capacity'!H104</f>
        <v/>
      </c>
      <c r="H104" s="29">
        <f>IF(F104&lt;$B$4,0,F104-$B$4)</f>
        <v/>
      </c>
      <c r="I104" s="30">
        <f>+H104*2/$B$2</f>
        <v/>
      </c>
      <c r="J104" s="31">
        <f>+$D$2*I104/SQRT($D$2^2+I104^2+1)</f>
        <v/>
      </c>
      <c r="K104" s="31">
        <f>+($D$2^2+2*I104^2+1)/($D$2^2+I104^2)/(I104^2+1)</f>
        <v/>
      </c>
      <c r="L104" s="31">
        <f>ASIN($D$2/SQRT($D$2^2+I104^2)/SQRT(1+I104^2))</f>
        <v/>
      </c>
      <c r="M104" s="32">
        <f>2/PI()*(J104*K104+L104)</f>
        <v/>
      </c>
      <c r="N104" s="33">
        <f>+$D$4*M104</f>
        <v/>
      </c>
      <c r="O104" s="59">
        <f>+'CPT data &amp; Bearing Capacity'!N104</f>
        <v/>
      </c>
      <c r="P104" s="59">
        <f>+'CPT data &amp; Bearing Capacity'!O104</f>
        <v/>
      </c>
      <c r="Q104" s="35">
        <f>+'CPT data &amp; Bearing Capacity'!K104</f>
        <v/>
      </c>
      <c r="R104" s="34">
        <f>+'CPT data &amp; Bearing Capacity'!L104</f>
        <v/>
      </c>
      <c r="S104" s="35">
        <f>+'CPT data &amp; Bearing Capacity'!M104</f>
        <v/>
      </c>
      <c r="T104" s="34">
        <f>100*SQRT(O104/(305*SQRT(100*S104)))</f>
        <v/>
      </c>
      <c r="U104" s="36">
        <f>+O104*10^(1.09-0.0075*T104)</f>
        <v/>
      </c>
      <c r="V104" s="33">
        <f>5*(P104-Q104)</f>
        <v/>
      </c>
      <c r="W104" s="37">
        <f>IF(F104&lt;$B$4,0,N104/U104*G104*1000)</f>
        <v/>
      </c>
      <c r="X104" s="37">
        <f>IF(F104&lt;$B$4,0,N104/V104*G104*1000)</f>
        <v/>
      </c>
    </row>
    <row r="105">
      <c r="E105" s="28" t="n"/>
      <c r="F105" s="28">
        <f>+'CPT data &amp; Bearing Capacity'!I105</f>
        <v/>
      </c>
      <c r="G105" s="29">
        <f>'CPT data &amp; Bearing Capacity'!H105</f>
        <v/>
      </c>
      <c r="H105" s="29">
        <f>IF(F105&lt;$B$4,0,F105-$B$4)</f>
        <v/>
      </c>
      <c r="I105" s="30">
        <f>+H105*2/$B$2</f>
        <v/>
      </c>
      <c r="J105" s="31">
        <f>+$D$2*I105/SQRT($D$2^2+I105^2+1)</f>
        <v/>
      </c>
      <c r="K105" s="31">
        <f>+($D$2^2+2*I105^2+1)/($D$2^2+I105^2)/(I105^2+1)</f>
        <v/>
      </c>
      <c r="L105" s="31">
        <f>ASIN($D$2/SQRT($D$2^2+I105^2)/SQRT(1+I105^2))</f>
        <v/>
      </c>
      <c r="M105" s="32">
        <f>2/PI()*(J105*K105+L105)</f>
        <v/>
      </c>
      <c r="N105" s="33">
        <f>+$D$4*M105</f>
        <v/>
      </c>
      <c r="O105" s="59">
        <f>+'CPT data &amp; Bearing Capacity'!N105</f>
        <v/>
      </c>
      <c r="P105" s="59">
        <f>+'CPT data &amp; Bearing Capacity'!O105</f>
        <v/>
      </c>
      <c r="Q105" s="35">
        <f>+'CPT data &amp; Bearing Capacity'!K105</f>
        <v/>
      </c>
      <c r="R105" s="34">
        <f>+'CPT data &amp; Bearing Capacity'!L105</f>
        <v/>
      </c>
      <c r="S105" s="35">
        <f>+'CPT data &amp; Bearing Capacity'!M105</f>
        <v/>
      </c>
      <c r="T105" s="34">
        <f>100*SQRT(O105/(305*SQRT(100*S105)))</f>
        <v/>
      </c>
      <c r="U105" s="36">
        <f>+O105*10^(1.09-0.0075*T105)</f>
        <v/>
      </c>
      <c r="V105" s="33">
        <f>5*(P105-Q105)</f>
        <v/>
      </c>
      <c r="W105" s="37">
        <f>IF(F105&lt;$B$4,0,N105/U105*G105*1000)</f>
        <v/>
      </c>
      <c r="X105" s="37">
        <f>IF(F105&lt;$B$4,0,N105/V105*G105*1000)</f>
        <v/>
      </c>
    </row>
    <row r="106">
      <c r="E106" s="28" t="n"/>
      <c r="F106" s="28">
        <f>+'CPT data &amp; Bearing Capacity'!I106</f>
        <v/>
      </c>
      <c r="G106" s="29">
        <f>'CPT data &amp; Bearing Capacity'!H106</f>
        <v/>
      </c>
      <c r="H106" s="29">
        <f>IF(F106&lt;$B$4,0,F106-$B$4)</f>
        <v/>
      </c>
      <c r="I106" s="30">
        <f>+H106*2/$B$2</f>
        <v/>
      </c>
      <c r="J106" s="31">
        <f>+$D$2*I106/SQRT($D$2^2+I106^2+1)</f>
        <v/>
      </c>
      <c r="K106" s="31">
        <f>+($D$2^2+2*I106^2+1)/($D$2^2+I106^2)/(I106^2+1)</f>
        <v/>
      </c>
      <c r="L106" s="31">
        <f>ASIN($D$2/SQRT($D$2^2+I106^2)/SQRT(1+I106^2))</f>
        <v/>
      </c>
      <c r="M106" s="32">
        <f>2/PI()*(J106*K106+L106)</f>
        <v/>
      </c>
      <c r="N106" s="33">
        <f>+$D$4*M106</f>
        <v/>
      </c>
      <c r="O106" s="59">
        <f>+'CPT data &amp; Bearing Capacity'!N106</f>
        <v/>
      </c>
      <c r="P106" s="59">
        <f>+'CPT data &amp; Bearing Capacity'!O106</f>
        <v/>
      </c>
      <c r="Q106" s="35">
        <f>+'CPT data &amp; Bearing Capacity'!K106</f>
        <v/>
      </c>
      <c r="R106" s="34">
        <f>+'CPT data &amp; Bearing Capacity'!L106</f>
        <v/>
      </c>
      <c r="S106" s="35">
        <f>+'CPT data &amp; Bearing Capacity'!M106</f>
        <v/>
      </c>
      <c r="T106" s="34">
        <f>100*SQRT(O106/(305*SQRT(100*S106)))</f>
        <v/>
      </c>
      <c r="U106" s="36">
        <f>+O106*10^(1.09-0.0075*T106)</f>
        <v/>
      </c>
      <c r="V106" s="33">
        <f>5*(P106-Q106)</f>
        <v/>
      </c>
      <c r="W106" s="37">
        <f>IF(F106&lt;$B$4,0,N106/U106*G106*1000)</f>
        <v/>
      </c>
      <c r="X106" s="37">
        <f>IF(F106&lt;$B$4,0,N106/V106*G106*1000)</f>
        <v/>
      </c>
    </row>
    <row r="107">
      <c r="E107" s="28" t="n"/>
      <c r="F107" s="28">
        <f>+'CPT data &amp; Bearing Capacity'!I107</f>
        <v/>
      </c>
      <c r="G107" s="29">
        <f>'CPT data &amp; Bearing Capacity'!H107</f>
        <v/>
      </c>
      <c r="H107" s="29">
        <f>IF(F107&lt;$B$4,0,F107-$B$4)</f>
        <v/>
      </c>
      <c r="I107" s="30">
        <f>+H107*2/$B$2</f>
        <v/>
      </c>
      <c r="J107" s="31">
        <f>+$D$2*I107/SQRT($D$2^2+I107^2+1)</f>
        <v/>
      </c>
      <c r="K107" s="31">
        <f>+($D$2^2+2*I107^2+1)/($D$2^2+I107^2)/(I107^2+1)</f>
        <v/>
      </c>
      <c r="L107" s="31">
        <f>ASIN($D$2/SQRT($D$2^2+I107^2)/SQRT(1+I107^2))</f>
        <v/>
      </c>
      <c r="M107" s="32">
        <f>2/PI()*(J107*K107+L107)</f>
        <v/>
      </c>
      <c r="N107" s="33">
        <f>+$D$4*M107</f>
        <v/>
      </c>
      <c r="O107" s="59">
        <f>+'CPT data &amp; Bearing Capacity'!N107</f>
        <v/>
      </c>
      <c r="P107" s="59">
        <f>+'CPT data &amp; Bearing Capacity'!O107</f>
        <v/>
      </c>
      <c r="Q107" s="35">
        <f>+'CPT data &amp; Bearing Capacity'!K107</f>
        <v/>
      </c>
      <c r="R107" s="34">
        <f>+'CPT data &amp; Bearing Capacity'!L107</f>
        <v/>
      </c>
      <c r="S107" s="35">
        <f>+'CPT data &amp; Bearing Capacity'!M107</f>
        <v/>
      </c>
      <c r="T107" s="34">
        <f>100*SQRT(O107/(305*SQRT(100*S107)))</f>
        <v/>
      </c>
      <c r="U107" s="36">
        <f>+O107*10^(1.09-0.0075*T107)</f>
        <v/>
      </c>
      <c r="V107" s="33">
        <f>5*(P107-Q107)</f>
        <v/>
      </c>
      <c r="W107" s="37">
        <f>IF(F107&lt;$B$4,0,N107/U107*G107*1000)</f>
        <v/>
      </c>
      <c r="X107" s="37">
        <f>IF(F107&lt;$B$4,0,N107/V107*G107*1000)</f>
        <v/>
      </c>
    </row>
    <row r="108">
      <c r="E108" s="28" t="n"/>
      <c r="F108" s="28">
        <f>+'CPT data &amp; Bearing Capacity'!I108</f>
        <v/>
      </c>
      <c r="G108" s="29">
        <f>'CPT data &amp; Bearing Capacity'!H108</f>
        <v/>
      </c>
      <c r="H108" s="29">
        <f>IF(F108&lt;$B$4,0,F108-$B$4)</f>
        <v/>
      </c>
      <c r="I108" s="30">
        <f>+H108*2/$B$2</f>
        <v/>
      </c>
      <c r="J108" s="31">
        <f>+$D$2*I108/SQRT($D$2^2+I108^2+1)</f>
        <v/>
      </c>
      <c r="K108" s="31">
        <f>+($D$2^2+2*I108^2+1)/($D$2^2+I108^2)/(I108^2+1)</f>
        <v/>
      </c>
      <c r="L108" s="31">
        <f>ASIN($D$2/SQRT($D$2^2+I108^2)/SQRT(1+I108^2))</f>
        <v/>
      </c>
      <c r="M108" s="32">
        <f>2/PI()*(J108*K108+L108)</f>
        <v/>
      </c>
      <c r="N108" s="33">
        <f>+$D$4*M108</f>
        <v/>
      </c>
      <c r="O108" s="59">
        <f>+'CPT data &amp; Bearing Capacity'!N108</f>
        <v/>
      </c>
      <c r="P108" s="59">
        <f>+'CPT data &amp; Bearing Capacity'!O108</f>
        <v/>
      </c>
      <c r="Q108" s="35">
        <f>+'CPT data &amp; Bearing Capacity'!K108</f>
        <v/>
      </c>
      <c r="R108" s="34">
        <f>+'CPT data &amp; Bearing Capacity'!L108</f>
        <v/>
      </c>
      <c r="S108" s="35">
        <f>+'CPT data &amp; Bearing Capacity'!M108</f>
        <v/>
      </c>
      <c r="T108" s="34">
        <f>100*SQRT(O108/(305*SQRT(100*S108)))</f>
        <v/>
      </c>
      <c r="U108" s="36">
        <f>+O108*10^(1.09-0.0075*T108)</f>
        <v/>
      </c>
      <c r="V108" s="33">
        <f>5*(P108-Q108)</f>
        <v/>
      </c>
      <c r="W108" s="37">
        <f>IF(F108&lt;$B$4,0,N108/U108*G108*1000)</f>
        <v/>
      </c>
      <c r="X108" s="37">
        <f>IF(F108&lt;$B$4,0,N108/V108*G108*1000)</f>
        <v/>
      </c>
    </row>
    <row r="109">
      <c r="E109" s="28" t="n"/>
      <c r="F109" s="28">
        <f>+'CPT data &amp; Bearing Capacity'!I109</f>
        <v/>
      </c>
      <c r="G109" s="29">
        <f>'CPT data &amp; Bearing Capacity'!H109</f>
        <v/>
      </c>
      <c r="H109" s="29">
        <f>IF(F109&lt;$B$4,0,F109-$B$4)</f>
        <v/>
      </c>
      <c r="I109" s="30">
        <f>+H109*2/$B$2</f>
        <v/>
      </c>
      <c r="J109" s="31">
        <f>+$D$2*I109/SQRT($D$2^2+I109^2+1)</f>
        <v/>
      </c>
      <c r="K109" s="31">
        <f>+($D$2^2+2*I109^2+1)/($D$2^2+I109^2)/(I109^2+1)</f>
        <v/>
      </c>
      <c r="L109" s="31">
        <f>ASIN($D$2/SQRT($D$2^2+I109^2)/SQRT(1+I109^2))</f>
        <v/>
      </c>
      <c r="M109" s="32">
        <f>2/PI()*(J109*K109+L109)</f>
        <v/>
      </c>
      <c r="N109" s="33">
        <f>+$D$4*M109</f>
        <v/>
      </c>
      <c r="O109" s="59">
        <f>+'CPT data &amp; Bearing Capacity'!N109</f>
        <v/>
      </c>
      <c r="P109" s="59">
        <f>+'CPT data &amp; Bearing Capacity'!O109</f>
        <v/>
      </c>
      <c r="Q109" s="35">
        <f>+'CPT data &amp; Bearing Capacity'!K109</f>
        <v/>
      </c>
      <c r="R109" s="34">
        <f>+'CPT data &amp; Bearing Capacity'!L109</f>
        <v/>
      </c>
      <c r="S109" s="35">
        <f>+'CPT data &amp; Bearing Capacity'!M109</f>
        <v/>
      </c>
      <c r="T109" s="34">
        <f>100*SQRT(O109/(305*SQRT(100*S109)))</f>
        <v/>
      </c>
      <c r="U109" s="36">
        <f>+O109*10^(1.09-0.0075*T109)</f>
        <v/>
      </c>
      <c r="V109" s="33">
        <f>5*(P109-Q109)</f>
        <v/>
      </c>
      <c r="W109" s="37">
        <f>IF(F109&lt;$B$4,0,N109/U109*G109*1000)</f>
        <v/>
      </c>
      <c r="X109" s="37">
        <f>IF(F109&lt;$B$4,0,N109/V109*G109*1000)</f>
        <v/>
      </c>
    </row>
    <row r="110">
      <c r="E110" s="28" t="n"/>
      <c r="F110" s="28">
        <f>+'CPT data &amp; Bearing Capacity'!I110</f>
        <v/>
      </c>
      <c r="G110" s="29">
        <f>'CPT data &amp; Bearing Capacity'!H110</f>
        <v/>
      </c>
      <c r="H110" s="29">
        <f>IF(F110&lt;$B$4,0,F110-$B$4)</f>
        <v/>
      </c>
      <c r="I110" s="30">
        <f>+H110*2/$B$2</f>
        <v/>
      </c>
      <c r="J110" s="31">
        <f>+$D$2*I110/SQRT($D$2^2+I110^2+1)</f>
        <v/>
      </c>
      <c r="K110" s="31">
        <f>+($D$2^2+2*I110^2+1)/($D$2^2+I110^2)/(I110^2+1)</f>
        <v/>
      </c>
      <c r="L110" s="31">
        <f>ASIN($D$2/SQRT($D$2^2+I110^2)/SQRT(1+I110^2))</f>
        <v/>
      </c>
      <c r="M110" s="32">
        <f>2/PI()*(J110*K110+L110)</f>
        <v/>
      </c>
      <c r="N110" s="33">
        <f>+$D$4*M110</f>
        <v/>
      </c>
      <c r="O110" s="59">
        <f>+'CPT data &amp; Bearing Capacity'!N110</f>
        <v/>
      </c>
      <c r="P110" s="59">
        <f>+'CPT data &amp; Bearing Capacity'!O110</f>
        <v/>
      </c>
      <c r="Q110" s="35">
        <f>+'CPT data &amp; Bearing Capacity'!K110</f>
        <v/>
      </c>
      <c r="R110" s="34">
        <f>+'CPT data &amp; Bearing Capacity'!L110</f>
        <v/>
      </c>
      <c r="S110" s="35">
        <f>+'CPT data &amp; Bearing Capacity'!M110</f>
        <v/>
      </c>
      <c r="T110" s="34">
        <f>100*SQRT(O110/(305*SQRT(100*S110)))</f>
        <v/>
      </c>
      <c r="U110" s="36">
        <f>+O110*10^(1.09-0.0075*T110)</f>
        <v/>
      </c>
      <c r="V110" s="33">
        <f>5*(P110-Q110)</f>
        <v/>
      </c>
      <c r="W110" s="37">
        <f>IF(F110&lt;$B$4,0,N110/U110*G110*1000)</f>
        <v/>
      </c>
      <c r="X110" s="37">
        <f>IF(F110&lt;$B$4,0,N110/V110*G110*1000)</f>
        <v/>
      </c>
    </row>
    <row r="111">
      <c r="E111" s="28" t="n"/>
      <c r="F111" s="28">
        <f>+'CPT data &amp; Bearing Capacity'!I111</f>
        <v/>
      </c>
      <c r="G111" s="29">
        <f>'CPT data &amp; Bearing Capacity'!H111</f>
        <v/>
      </c>
      <c r="H111" s="29">
        <f>IF(F111&lt;$B$4,0,F111-$B$4)</f>
        <v/>
      </c>
      <c r="I111" s="30">
        <f>+H111*2/$B$2</f>
        <v/>
      </c>
      <c r="J111" s="31">
        <f>+$D$2*I111/SQRT($D$2^2+I111^2+1)</f>
        <v/>
      </c>
      <c r="K111" s="31">
        <f>+($D$2^2+2*I111^2+1)/($D$2^2+I111^2)/(I111^2+1)</f>
        <v/>
      </c>
      <c r="L111" s="31">
        <f>ASIN($D$2/SQRT($D$2^2+I111^2)/SQRT(1+I111^2))</f>
        <v/>
      </c>
      <c r="M111" s="32">
        <f>2/PI()*(J111*K111+L111)</f>
        <v/>
      </c>
      <c r="N111" s="33">
        <f>+$D$4*M111</f>
        <v/>
      </c>
      <c r="O111" s="59">
        <f>+'CPT data &amp; Bearing Capacity'!N111</f>
        <v/>
      </c>
      <c r="P111" s="59">
        <f>+'CPT data &amp; Bearing Capacity'!O111</f>
        <v/>
      </c>
      <c r="Q111" s="35">
        <f>+'CPT data &amp; Bearing Capacity'!K111</f>
        <v/>
      </c>
      <c r="R111" s="34">
        <f>+'CPT data &amp; Bearing Capacity'!L111</f>
        <v/>
      </c>
      <c r="S111" s="35">
        <f>+'CPT data &amp; Bearing Capacity'!M111</f>
        <v/>
      </c>
      <c r="T111" s="34">
        <f>100*SQRT(O111/(305*SQRT(100*S111)))</f>
        <v/>
      </c>
      <c r="U111" s="36">
        <f>+O111*10^(1.09-0.0075*T111)</f>
        <v/>
      </c>
      <c r="V111" s="33">
        <f>5*(P111-Q111)</f>
        <v/>
      </c>
      <c r="W111" s="37">
        <f>IF(F111&lt;$B$4,0,N111/U111*G111*1000)</f>
        <v/>
      </c>
      <c r="X111" s="37">
        <f>IF(F111&lt;$B$4,0,N111/V111*G111*1000)</f>
        <v/>
      </c>
    </row>
    <row r="112">
      <c r="E112" s="28" t="n"/>
      <c r="F112" s="28">
        <f>+'CPT data &amp; Bearing Capacity'!I112</f>
        <v/>
      </c>
      <c r="G112" s="29">
        <f>'CPT data &amp; Bearing Capacity'!H112</f>
        <v/>
      </c>
      <c r="H112" s="29">
        <f>IF(F112&lt;$B$4,0,F112-$B$4)</f>
        <v/>
      </c>
      <c r="I112" s="30">
        <f>+H112*2/$B$2</f>
        <v/>
      </c>
      <c r="J112" s="31">
        <f>+$D$2*I112/SQRT($D$2^2+I112^2+1)</f>
        <v/>
      </c>
      <c r="K112" s="31">
        <f>+($D$2^2+2*I112^2+1)/($D$2^2+I112^2)/(I112^2+1)</f>
        <v/>
      </c>
      <c r="L112" s="31">
        <f>ASIN($D$2/SQRT($D$2^2+I112^2)/SQRT(1+I112^2))</f>
        <v/>
      </c>
      <c r="M112" s="32">
        <f>2/PI()*(J112*K112+L112)</f>
        <v/>
      </c>
      <c r="N112" s="33">
        <f>+$D$4*M112</f>
        <v/>
      </c>
      <c r="O112" s="59">
        <f>+'CPT data &amp; Bearing Capacity'!N112</f>
        <v/>
      </c>
      <c r="P112" s="59">
        <f>+'CPT data &amp; Bearing Capacity'!O112</f>
        <v/>
      </c>
      <c r="Q112" s="35">
        <f>+'CPT data &amp; Bearing Capacity'!K112</f>
        <v/>
      </c>
      <c r="R112" s="34">
        <f>+'CPT data &amp; Bearing Capacity'!L112</f>
        <v/>
      </c>
      <c r="S112" s="35">
        <f>+'CPT data &amp; Bearing Capacity'!M112</f>
        <v/>
      </c>
      <c r="T112" s="34">
        <f>100*SQRT(O112/(305*SQRT(100*S112)))</f>
        <v/>
      </c>
      <c r="U112" s="36">
        <f>+O112*10^(1.09-0.0075*T112)</f>
        <v/>
      </c>
      <c r="V112" s="33">
        <f>5*(P112-Q112)</f>
        <v/>
      </c>
      <c r="W112" s="37">
        <f>IF(F112&lt;$B$4,0,N112/U112*G112*1000)</f>
        <v/>
      </c>
      <c r="X112" s="37">
        <f>IF(F112&lt;$B$4,0,N112/V112*G112*1000)</f>
        <v/>
      </c>
    </row>
    <row r="113">
      <c r="E113" s="28" t="n"/>
      <c r="F113" s="28">
        <f>+'CPT data &amp; Bearing Capacity'!I113</f>
        <v/>
      </c>
      <c r="G113" s="29">
        <f>'CPT data &amp; Bearing Capacity'!H113</f>
        <v/>
      </c>
      <c r="H113" s="29">
        <f>IF(F113&lt;$B$4,0,F113-$B$4)</f>
        <v/>
      </c>
      <c r="I113" s="30">
        <f>+H113*2/$B$2</f>
        <v/>
      </c>
      <c r="J113" s="31">
        <f>+$D$2*I113/SQRT($D$2^2+I113^2+1)</f>
        <v/>
      </c>
      <c r="K113" s="31">
        <f>+($D$2^2+2*I113^2+1)/($D$2^2+I113^2)/(I113^2+1)</f>
        <v/>
      </c>
      <c r="L113" s="31">
        <f>ASIN($D$2/SQRT($D$2^2+I113^2)/SQRT(1+I113^2))</f>
        <v/>
      </c>
      <c r="M113" s="32">
        <f>2/PI()*(J113*K113+L113)</f>
        <v/>
      </c>
      <c r="N113" s="33">
        <f>+$D$4*M113</f>
        <v/>
      </c>
      <c r="O113" s="59">
        <f>+'CPT data &amp; Bearing Capacity'!N113</f>
        <v/>
      </c>
      <c r="P113" s="59">
        <f>+'CPT data &amp; Bearing Capacity'!O113</f>
        <v/>
      </c>
      <c r="Q113" s="35">
        <f>+'CPT data &amp; Bearing Capacity'!K113</f>
        <v/>
      </c>
      <c r="R113" s="34">
        <f>+'CPT data &amp; Bearing Capacity'!L113</f>
        <v/>
      </c>
      <c r="S113" s="35">
        <f>+'CPT data &amp; Bearing Capacity'!M113</f>
        <v/>
      </c>
      <c r="T113" s="34">
        <f>100*SQRT(O113/(305*SQRT(100*S113)))</f>
        <v/>
      </c>
      <c r="U113" s="36">
        <f>+O113*10^(1.09-0.0075*T113)</f>
        <v/>
      </c>
      <c r="V113" s="33">
        <f>5*(P113-Q113)</f>
        <v/>
      </c>
      <c r="W113" s="37">
        <f>IF(F113&lt;$B$4,0,N113/U113*G113*1000)</f>
        <v/>
      </c>
      <c r="X113" s="37">
        <f>IF(F113&lt;$B$4,0,N113/V113*G113*1000)</f>
        <v/>
      </c>
    </row>
    <row r="114">
      <c r="E114" s="28" t="n"/>
      <c r="F114" s="28">
        <f>+'CPT data &amp; Bearing Capacity'!I114</f>
        <v/>
      </c>
      <c r="G114" s="29">
        <f>'CPT data &amp; Bearing Capacity'!H114</f>
        <v/>
      </c>
      <c r="H114" s="29">
        <f>IF(F114&lt;$B$4,0,F114-$B$4)</f>
        <v/>
      </c>
      <c r="I114" s="30">
        <f>+H114*2/$B$2</f>
        <v/>
      </c>
      <c r="J114" s="31">
        <f>+$D$2*I114/SQRT($D$2^2+I114^2+1)</f>
        <v/>
      </c>
      <c r="K114" s="31">
        <f>+($D$2^2+2*I114^2+1)/($D$2^2+I114^2)/(I114^2+1)</f>
        <v/>
      </c>
      <c r="L114" s="31">
        <f>ASIN($D$2/SQRT($D$2^2+I114^2)/SQRT(1+I114^2))</f>
        <v/>
      </c>
      <c r="M114" s="32">
        <f>2/PI()*(J114*K114+L114)</f>
        <v/>
      </c>
      <c r="N114" s="33">
        <f>+$D$4*M114</f>
        <v/>
      </c>
      <c r="O114" s="59">
        <f>+'CPT data &amp; Bearing Capacity'!N114</f>
        <v/>
      </c>
      <c r="P114" s="59">
        <f>+'CPT data &amp; Bearing Capacity'!O114</f>
        <v/>
      </c>
      <c r="Q114" s="35">
        <f>+'CPT data &amp; Bearing Capacity'!K114</f>
        <v/>
      </c>
      <c r="R114" s="34">
        <f>+'CPT data &amp; Bearing Capacity'!L114</f>
        <v/>
      </c>
      <c r="S114" s="35">
        <f>+'CPT data &amp; Bearing Capacity'!M114</f>
        <v/>
      </c>
      <c r="T114" s="34">
        <f>100*SQRT(O114/(305*SQRT(100*S114)))</f>
        <v/>
      </c>
      <c r="U114" s="36">
        <f>+O114*10^(1.09-0.0075*T114)</f>
        <v/>
      </c>
      <c r="V114" s="33">
        <f>5*(P114-Q114)</f>
        <v/>
      </c>
      <c r="W114" s="37">
        <f>IF(F114&lt;$B$4,0,N114/U114*G114*1000)</f>
        <v/>
      </c>
      <c r="X114" s="37">
        <f>IF(F114&lt;$B$4,0,N114/V114*G114*1000)</f>
        <v/>
      </c>
    </row>
    <row r="115">
      <c r="E115" s="28" t="n"/>
      <c r="F115" s="28">
        <f>+'CPT data &amp; Bearing Capacity'!I115</f>
        <v/>
      </c>
      <c r="G115" s="29">
        <f>'CPT data &amp; Bearing Capacity'!H115</f>
        <v/>
      </c>
      <c r="H115" s="29">
        <f>IF(F115&lt;$B$4,0,F115-$B$4)</f>
        <v/>
      </c>
      <c r="I115" s="30">
        <f>+H115*2/$B$2</f>
        <v/>
      </c>
      <c r="J115" s="31">
        <f>+$D$2*I115/SQRT($D$2^2+I115^2+1)</f>
        <v/>
      </c>
      <c r="K115" s="31">
        <f>+($D$2^2+2*I115^2+1)/($D$2^2+I115^2)/(I115^2+1)</f>
        <v/>
      </c>
      <c r="L115" s="31">
        <f>ASIN($D$2/SQRT($D$2^2+I115^2)/SQRT(1+I115^2))</f>
        <v/>
      </c>
      <c r="M115" s="32">
        <f>2/PI()*(J115*K115+L115)</f>
        <v/>
      </c>
      <c r="N115" s="33">
        <f>+$D$4*M115</f>
        <v/>
      </c>
      <c r="O115" s="59">
        <f>+'CPT data &amp; Bearing Capacity'!N115</f>
        <v/>
      </c>
      <c r="P115" s="59">
        <f>+'CPT data &amp; Bearing Capacity'!O115</f>
        <v/>
      </c>
      <c r="Q115" s="35">
        <f>+'CPT data &amp; Bearing Capacity'!K115</f>
        <v/>
      </c>
      <c r="R115" s="34">
        <f>+'CPT data &amp; Bearing Capacity'!L115</f>
        <v/>
      </c>
      <c r="S115" s="35">
        <f>+'CPT data &amp; Bearing Capacity'!M115</f>
        <v/>
      </c>
      <c r="T115" s="34">
        <f>100*SQRT(O115/(305*SQRT(100*S115)))</f>
        <v/>
      </c>
      <c r="U115" s="36">
        <f>+O115*10^(1.09-0.0075*T115)</f>
        <v/>
      </c>
      <c r="V115" s="33">
        <f>5*(P115-Q115)</f>
        <v/>
      </c>
      <c r="W115" s="37">
        <f>IF(F115&lt;$B$4,0,N115/U115*G115*1000)</f>
        <v/>
      </c>
      <c r="X115" s="37">
        <f>IF(F115&lt;$B$4,0,N115/V115*G115*1000)</f>
        <v/>
      </c>
    </row>
    <row r="116">
      <c r="E116" s="28" t="n"/>
      <c r="F116" s="28">
        <f>+'CPT data &amp; Bearing Capacity'!I116</f>
        <v/>
      </c>
      <c r="G116" s="29">
        <f>'CPT data &amp; Bearing Capacity'!H116</f>
        <v/>
      </c>
      <c r="H116" s="29">
        <f>IF(F116&lt;$B$4,0,F116-$B$4)</f>
        <v/>
      </c>
      <c r="I116" s="30">
        <f>+H116*2/$B$2</f>
        <v/>
      </c>
      <c r="J116" s="31">
        <f>+$D$2*I116/SQRT($D$2^2+I116^2+1)</f>
        <v/>
      </c>
      <c r="K116" s="31">
        <f>+($D$2^2+2*I116^2+1)/($D$2^2+I116^2)/(I116^2+1)</f>
        <v/>
      </c>
      <c r="L116" s="31">
        <f>ASIN($D$2/SQRT($D$2^2+I116^2)/SQRT(1+I116^2))</f>
        <v/>
      </c>
      <c r="M116" s="32">
        <f>2/PI()*(J116*K116+L116)</f>
        <v/>
      </c>
      <c r="N116" s="33">
        <f>+$D$4*M116</f>
        <v/>
      </c>
      <c r="O116" s="59">
        <f>+'CPT data &amp; Bearing Capacity'!N116</f>
        <v/>
      </c>
      <c r="P116" s="59">
        <f>+'CPT data &amp; Bearing Capacity'!O116</f>
        <v/>
      </c>
      <c r="Q116" s="35">
        <f>+'CPT data &amp; Bearing Capacity'!K116</f>
        <v/>
      </c>
      <c r="R116" s="34">
        <f>+'CPT data &amp; Bearing Capacity'!L116</f>
        <v/>
      </c>
      <c r="S116" s="35">
        <f>+'CPT data &amp; Bearing Capacity'!M116</f>
        <v/>
      </c>
      <c r="T116" s="34">
        <f>100*SQRT(O116/(305*SQRT(100*S116)))</f>
        <v/>
      </c>
      <c r="U116" s="36">
        <f>+O116*10^(1.09-0.0075*T116)</f>
        <v/>
      </c>
      <c r="V116" s="33">
        <f>5*(P116-Q116)</f>
        <v/>
      </c>
      <c r="W116" s="37">
        <f>IF(F116&lt;$B$4,0,N116/U116*G116*1000)</f>
        <v/>
      </c>
      <c r="X116" s="37">
        <f>IF(F116&lt;$B$4,0,N116/V116*G116*1000)</f>
        <v/>
      </c>
    </row>
    <row r="117">
      <c r="E117" s="28" t="n"/>
      <c r="F117" s="28">
        <f>+'CPT data &amp; Bearing Capacity'!I117</f>
        <v/>
      </c>
      <c r="G117" s="29">
        <f>'CPT data &amp; Bearing Capacity'!H117</f>
        <v/>
      </c>
      <c r="H117" s="29">
        <f>IF(F117&lt;$B$4,0,F117-$B$4)</f>
        <v/>
      </c>
      <c r="I117" s="30">
        <f>+H117*2/$B$2</f>
        <v/>
      </c>
      <c r="J117" s="31">
        <f>+$D$2*I117/SQRT($D$2^2+I117^2+1)</f>
        <v/>
      </c>
      <c r="K117" s="31">
        <f>+($D$2^2+2*I117^2+1)/($D$2^2+I117^2)/(I117^2+1)</f>
        <v/>
      </c>
      <c r="L117" s="31">
        <f>ASIN($D$2/SQRT($D$2^2+I117^2)/SQRT(1+I117^2))</f>
        <v/>
      </c>
      <c r="M117" s="32">
        <f>2/PI()*(J117*K117+L117)</f>
        <v/>
      </c>
      <c r="N117" s="33">
        <f>+$D$4*M117</f>
        <v/>
      </c>
      <c r="O117" s="59">
        <f>+'CPT data &amp; Bearing Capacity'!N117</f>
        <v/>
      </c>
      <c r="P117" s="59">
        <f>+'CPT data &amp; Bearing Capacity'!O117</f>
        <v/>
      </c>
      <c r="Q117" s="35">
        <f>+'CPT data &amp; Bearing Capacity'!K117</f>
        <v/>
      </c>
      <c r="R117" s="34">
        <f>+'CPT data &amp; Bearing Capacity'!L117</f>
        <v/>
      </c>
      <c r="S117" s="35">
        <f>+'CPT data &amp; Bearing Capacity'!M117</f>
        <v/>
      </c>
      <c r="T117" s="34">
        <f>100*SQRT(O117/(305*SQRT(100*S117)))</f>
        <v/>
      </c>
      <c r="U117" s="36">
        <f>+O117*10^(1.09-0.0075*T117)</f>
        <v/>
      </c>
      <c r="V117" s="33">
        <f>5*(P117-Q117)</f>
        <v/>
      </c>
      <c r="W117" s="37">
        <f>IF(F117&lt;$B$4,0,N117/U117*G117*1000)</f>
        <v/>
      </c>
      <c r="X117" s="37">
        <f>IF(F117&lt;$B$4,0,N117/V117*G117*1000)</f>
        <v/>
      </c>
    </row>
    <row r="118">
      <c r="E118" s="28" t="n"/>
      <c r="F118" s="28">
        <f>+'CPT data &amp; Bearing Capacity'!I118</f>
        <v/>
      </c>
      <c r="G118" s="29">
        <f>'CPT data &amp; Bearing Capacity'!H118</f>
        <v/>
      </c>
      <c r="H118" s="29">
        <f>IF(F118&lt;$B$4,0,F118-$B$4)</f>
        <v/>
      </c>
      <c r="I118" s="30">
        <f>+H118*2/$B$2</f>
        <v/>
      </c>
      <c r="J118" s="31">
        <f>+$D$2*I118/SQRT($D$2^2+I118^2+1)</f>
        <v/>
      </c>
      <c r="K118" s="31">
        <f>+($D$2^2+2*I118^2+1)/($D$2^2+I118^2)/(I118^2+1)</f>
        <v/>
      </c>
      <c r="L118" s="31">
        <f>ASIN($D$2/SQRT($D$2^2+I118^2)/SQRT(1+I118^2))</f>
        <v/>
      </c>
      <c r="M118" s="32">
        <f>2/PI()*(J118*K118+L118)</f>
        <v/>
      </c>
      <c r="N118" s="33">
        <f>+$D$4*M118</f>
        <v/>
      </c>
      <c r="O118" s="59">
        <f>+'CPT data &amp; Bearing Capacity'!N118</f>
        <v/>
      </c>
      <c r="P118" s="59">
        <f>+'CPT data &amp; Bearing Capacity'!O118</f>
        <v/>
      </c>
      <c r="Q118" s="35">
        <f>+'CPT data &amp; Bearing Capacity'!K118</f>
        <v/>
      </c>
      <c r="R118" s="34">
        <f>+'CPT data &amp; Bearing Capacity'!L118</f>
        <v/>
      </c>
      <c r="S118" s="35">
        <f>+'CPT data &amp; Bearing Capacity'!M118</f>
        <v/>
      </c>
      <c r="T118" s="34">
        <f>100*SQRT(O118/(305*SQRT(100*S118)))</f>
        <v/>
      </c>
      <c r="U118" s="36">
        <f>+O118*10^(1.09-0.0075*T118)</f>
        <v/>
      </c>
      <c r="V118" s="33">
        <f>5*(P118-Q118)</f>
        <v/>
      </c>
      <c r="W118" s="37">
        <f>IF(F118&lt;$B$4,0,N118/U118*G118*1000)</f>
        <v/>
      </c>
      <c r="X118" s="37">
        <f>IF(F118&lt;$B$4,0,N118/V118*G118*1000)</f>
        <v/>
      </c>
    </row>
    <row r="119">
      <c r="E119" s="28" t="n"/>
      <c r="F119" s="28">
        <f>+'CPT data &amp; Bearing Capacity'!I119</f>
        <v/>
      </c>
      <c r="G119" s="29">
        <f>'CPT data &amp; Bearing Capacity'!H119</f>
        <v/>
      </c>
      <c r="H119" s="29">
        <f>IF(F119&lt;$B$4,0,F119-$B$4)</f>
        <v/>
      </c>
      <c r="I119" s="30">
        <f>+H119*2/$B$2</f>
        <v/>
      </c>
      <c r="J119" s="31">
        <f>+$D$2*I119/SQRT($D$2^2+I119^2+1)</f>
        <v/>
      </c>
      <c r="K119" s="31">
        <f>+($D$2^2+2*I119^2+1)/($D$2^2+I119^2)/(I119^2+1)</f>
        <v/>
      </c>
      <c r="L119" s="31">
        <f>ASIN($D$2/SQRT($D$2^2+I119^2)/SQRT(1+I119^2))</f>
        <v/>
      </c>
      <c r="M119" s="32">
        <f>2/PI()*(J119*K119+L119)</f>
        <v/>
      </c>
      <c r="N119" s="33">
        <f>+$D$4*M119</f>
        <v/>
      </c>
      <c r="O119" s="59">
        <f>+'CPT data &amp; Bearing Capacity'!N119</f>
        <v/>
      </c>
      <c r="P119" s="59">
        <f>+'CPT data &amp; Bearing Capacity'!O119</f>
        <v/>
      </c>
      <c r="Q119" s="35">
        <f>+'CPT data &amp; Bearing Capacity'!K119</f>
        <v/>
      </c>
      <c r="R119" s="34">
        <f>+'CPT data &amp; Bearing Capacity'!L119</f>
        <v/>
      </c>
      <c r="S119" s="35">
        <f>+'CPT data &amp; Bearing Capacity'!M119</f>
        <v/>
      </c>
      <c r="T119" s="34">
        <f>100*SQRT(O119/(305*SQRT(100*S119)))</f>
        <v/>
      </c>
      <c r="U119" s="36">
        <f>+O119*10^(1.09-0.0075*T119)</f>
        <v/>
      </c>
      <c r="V119" s="33">
        <f>5*(P119-Q119)</f>
        <v/>
      </c>
      <c r="W119" s="37">
        <f>IF(F119&lt;$B$4,0,N119/U119*G119*1000)</f>
        <v/>
      </c>
      <c r="X119" s="37">
        <f>IF(F119&lt;$B$4,0,N119/V119*G119*1000)</f>
        <v/>
      </c>
    </row>
    <row r="120">
      <c r="E120" s="28" t="n"/>
      <c r="F120" s="28">
        <f>+'CPT data &amp; Bearing Capacity'!I120</f>
        <v/>
      </c>
      <c r="G120" s="29">
        <f>'CPT data &amp; Bearing Capacity'!H120</f>
        <v/>
      </c>
      <c r="H120" s="29">
        <f>IF(F120&lt;$B$4,0,F120-$B$4)</f>
        <v/>
      </c>
      <c r="I120" s="30">
        <f>+H120*2/$B$2</f>
        <v/>
      </c>
      <c r="J120" s="31">
        <f>+$D$2*I120/SQRT($D$2^2+I120^2+1)</f>
        <v/>
      </c>
      <c r="K120" s="31">
        <f>+($D$2^2+2*I120^2+1)/($D$2^2+I120^2)/(I120^2+1)</f>
        <v/>
      </c>
      <c r="L120" s="31">
        <f>ASIN($D$2/SQRT($D$2^2+I120^2)/SQRT(1+I120^2))</f>
        <v/>
      </c>
      <c r="M120" s="32">
        <f>2/PI()*(J120*K120+L120)</f>
        <v/>
      </c>
      <c r="N120" s="33">
        <f>+$D$4*M120</f>
        <v/>
      </c>
      <c r="O120" s="59">
        <f>+'CPT data &amp; Bearing Capacity'!N120</f>
        <v/>
      </c>
      <c r="P120" s="59">
        <f>+'CPT data &amp; Bearing Capacity'!O120</f>
        <v/>
      </c>
      <c r="Q120" s="35">
        <f>+'CPT data &amp; Bearing Capacity'!K120</f>
        <v/>
      </c>
      <c r="R120" s="34">
        <f>+'CPT data &amp; Bearing Capacity'!L120</f>
        <v/>
      </c>
      <c r="S120" s="35">
        <f>+'CPT data &amp; Bearing Capacity'!M120</f>
        <v/>
      </c>
      <c r="T120" s="34">
        <f>100*SQRT(O120/(305*SQRT(100*S120)))</f>
        <v/>
      </c>
      <c r="U120" s="36">
        <f>+O120*10^(1.09-0.0075*T120)</f>
        <v/>
      </c>
      <c r="V120" s="33">
        <f>5*(P120-Q120)</f>
        <v/>
      </c>
      <c r="W120" s="37">
        <f>IF(F120&lt;$B$4,0,N120/U120*G120*1000)</f>
        <v/>
      </c>
      <c r="X120" s="37">
        <f>IF(F120&lt;$B$4,0,N120/V120*G120*1000)</f>
        <v/>
      </c>
    </row>
    <row r="121">
      <c r="E121" s="28" t="n"/>
      <c r="F121" s="28">
        <f>+'CPT data &amp; Bearing Capacity'!I121</f>
        <v/>
      </c>
      <c r="G121" s="29">
        <f>'CPT data &amp; Bearing Capacity'!H121</f>
        <v/>
      </c>
      <c r="H121" s="29">
        <f>IF(F121&lt;$B$4,0,F121-$B$4)</f>
        <v/>
      </c>
      <c r="I121" s="30">
        <f>+H121*2/$B$2</f>
        <v/>
      </c>
      <c r="J121" s="31">
        <f>+$D$2*I121/SQRT($D$2^2+I121^2+1)</f>
        <v/>
      </c>
      <c r="K121" s="31">
        <f>+($D$2^2+2*I121^2+1)/($D$2^2+I121^2)/(I121^2+1)</f>
        <v/>
      </c>
      <c r="L121" s="31">
        <f>ASIN($D$2/SQRT($D$2^2+I121^2)/SQRT(1+I121^2))</f>
        <v/>
      </c>
      <c r="M121" s="32">
        <f>2/PI()*(J121*K121+L121)</f>
        <v/>
      </c>
      <c r="N121" s="33">
        <f>+$D$4*M121</f>
        <v/>
      </c>
      <c r="O121" s="59">
        <f>+'CPT data &amp; Bearing Capacity'!N121</f>
        <v/>
      </c>
      <c r="P121" s="59">
        <f>+'CPT data &amp; Bearing Capacity'!O121</f>
        <v/>
      </c>
      <c r="Q121" s="35">
        <f>+'CPT data &amp; Bearing Capacity'!K121</f>
        <v/>
      </c>
      <c r="R121" s="34">
        <f>+'CPT data &amp; Bearing Capacity'!L121</f>
        <v/>
      </c>
      <c r="S121" s="35">
        <f>+'CPT data &amp; Bearing Capacity'!M121</f>
        <v/>
      </c>
      <c r="T121" s="34">
        <f>100*SQRT(O121/(305*SQRT(100*S121)))</f>
        <v/>
      </c>
      <c r="U121" s="36">
        <f>+O121*10^(1.09-0.0075*T121)</f>
        <v/>
      </c>
      <c r="V121" s="33">
        <f>5*(P121-Q121)</f>
        <v/>
      </c>
      <c r="W121" s="37">
        <f>IF(F121&lt;$B$4,0,N121/U121*G121*1000)</f>
        <v/>
      </c>
      <c r="X121" s="37">
        <f>IF(F121&lt;$B$4,0,N121/V121*G121*1000)</f>
        <v/>
      </c>
    </row>
    <row r="122">
      <c r="E122" s="28" t="n"/>
      <c r="F122" s="28">
        <f>+'CPT data &amp; Bearing Capacity'!I122</f>
        <v/>
      </c>
      <c r="G122" s="29">
        <f>'CPT data &amp; Bearing Capacity'!H122</f>
        <v/>
      </c>
      <c r="H122" s="29">
        <f>IF(F122&lt;$B$4,0,F122-$B$4)</f>
        <v/>
      </c>
      <c r="I122" s="30">
        <f>+H122*2/$B$2</f>
        <v/>
      </c>
      <c r="J122" s="31">
        <f>+$D$2*I122/SQRT($D$2^2+I122^2+1)</f>
        <v/>
      </c>
      <c r="K122" s="31">
        <f>+($D$2^2+2*I122^2+1)/($D$2^2+I122^2)/(I122^2+1)</f>
        <v/>
      </c>
      <c r="L122" s="31">
        <f>ASIN($D$2/SQRT($D$2^2+I122^2)/SQRT(1+I122^2))</f>
        <v/>
      </c>
      <c r="M122" s="32">
        <f>2/PI()*(J122*K122+L122)</f>
        <v/>
      </c>
      <c r="N122" s="33">
        <f>+$D$4*M122</f>
        <v/>
      </c>
      <c r="O122" s="59">
        <f>+'CPT data &amp; Bearing Capacity'!N122</f>
        <v/>
      </c>
      <c r="P122" s="59">
        <f>+'CPT data &amp; Bearing Capacity'!O122</f>
        <v/>
      </c>
      <c r="Q122" s="35">
        <f>+'CPT data &amp; Bearing Capacity'!K122</f>
        <v/>
      </c>
      <c r="R122" s="34">
        <f>+'CPT data &amp; Bearing Capacity'!L122</f>
        <v/>
      </c>
      <c r="S122" s="35">
        <f>+'CPT data &amp; Bearing Capacity'!M122</f>
        <v/>
      </c>
      <c r="T122" s="34">
        <f>100*SQRT(O122/(305*SQRT(100*S122)))</f>
        <v/>
      </c>
      <c r="U122" s="36">
        <f>+O122*10^(1.09-0.0075*T122)</f>
        <v/>
      </c>
      <c r="V122" s="33">
        <f>5*(P122-Q122)</f>
        <v/>
      </c>
      <c r="W122" s="37">
        <f>IF(F122&lt;$B$4,0,N122/U122*G122*1000)</f>
        <v/>
      </c>
      <c r="X122" s="37">
        <f>IF(F122&lt;$B$4,0,N122/V122*G122*1000)</f>
        <v/>
      </c>
    </row>
    <row r="123">
      <c r="E123" s="28" t="n"/>
      <c r="F123" s="28">
        <f>+'CPT data &amp; Bearing Capacity'!I123</f>
        <v/>
      </c>
      <c r="G123" s="29">
        <f>'CPT data &amp; Bearing Capacity'!H123</f>
        <v/>
      </c>
      <c r="H123" s="29">
        <f>IF(F123&lt;$B$4,0,F123-$B$4)</f>
        <v/>
      </c>
      <c r="I123" s="30">
        <f>+H123*2/$B$2</f>
        <v/>
      </c>
      <c r="J123" s="31">
        <f>+$D$2*I123/SQRT($D$2^2+I123^2+1)</f>
        <v/>
      </c>
      <c r="K123" s="31">
        <f>+($D$2^2+2*I123^2+1)/($D$2^2+I123^2)/(I123^2+1)</f>
        <v/>
      </c>
      <c r="L123" s="31">
        <f>ASIN($D$2/SQRT($D$2^2+I123^2)/SQRT(1+I123^2))</f>
        <v/>
      </c>
      <c r="M123" s="32">
        <f>2/PI()*(J123*K123+L123)</f>
        <v/>
      </c>
      <c r="N123" s="33">
        <f>+$D$4*M123</f>
        <v/>
      </c>
      <c r="O123" s="59">
        <f>+'CPT data &amp; Bearing Capacity'!N123</f>
        <v/>
      </c>
      <c r="P123" s="59">
        <f>+'CPT data &amp; Bearing Capacity'!O123</f>
        <v/>
      </c>
      <c r="Q123" s="35">
        <f>+'CPT data &amp; Bearing Capacity'!K123</f>
        <v/>
      </c>
      <c r="R123" s="34">
        <f>+'CPT data &amp; Bearing Capacity'!L123</f>
        <v/>
      </c>
      <c r="S123" s="35">
        <f>+'CPT data &amp; Bearing Capacity'!M123</f>
        <v/>
      </c>
      <c r="T123" s="34">
        <f>100*SQRT(O123/(305*SQRT(100*S123)))</f>
        <v/>
      </c>
      <c r="U123" s="36">
        <f>+O123*10^(1.09-0.0075*T123)</f>
        <v/>
      </c>
      <c r="V123" s="33">
        <f>5*(P123-Q123)</f>
        <v/>
      </c>
      <c r="W123" s="37">
        <f>IF(F123&lt;$B$4,0,N123/U123*G123*1000)</f>
        <v/>
      </c>
      <c r="X123" s="37">
        <f>IF(F123&lt;$B$4,0,N123/V123*G123*1000)</f>
        <v/>
      </c>
    </row>
    <row r="124">
      <c r="E124" s="28" t="n"/>
      <c r="F124" s="28">
        <f>+'CPT data &amp; Bearing Capacity'!I124</f>
        <v/>
      </c>
      <c r="G124" s="29">
        <f>'CPT data &amp; Bearing Capacity'!H124</f>
        <v/>
      </c>
      <c r="H124" s="29">
        <f>IF(F124&lt;$B$4,0,F124-$B$4)</f>
        <v/>
      </c>
      <c r="I124" s="30">
        <f>+H124*2/$B$2</f>
        <v/>
      </c>
      <c r="J124" s="31">
        <f>+$D$2*I124/SQRT($D$2^2+I124^2+1)</f>
        <v/>
      </c>
      <c r="K124" s="31">
        <f>+($D$2^2+2*I124^2+1)/($D$2^2+I124^2)/(I124^2+1)</f>
        <v/>
      </c>
      <c r="L124" s="31">
        <f>ASIN($D$2/SQRT($D$2^2+I124^2)/SQRT(1+I124^2))</f>
        <v/>
      </c>
      <c r="M124" s="32">
        <f>2/PI()*(J124*K124+L124)</f>
        <v/>
      </c>
      <c r="N124" s="33">
        <f>+$D$4*M124</f>
        <v/>
      </c>
      <c r="O124" s="59">
        <f>+'CPT data &amp; Bearing Capacity'!N124</f>
        <v/>
      </c>
      <c r="P124" s="59">
        <f>+'CPT data &amp; Bearing Capacity'!O124</f>
        <v/>
      </c>
      <c r="Q124" s="35">
        <f>+'CPT data &amp; Bearing Capacity'!K124</f>
        <v/>
      </c>
      <c r="R124" s="34">
        <f>+'CPT data &amp; Bearing Capacity'!L124</f>
        <v/>
      </c>
      <c r="S124" s="35">
        <f>+'CPT data &amp; Bearing Capacity'!M124</f>
        <v/>
      </c>
      <c r="T124" s="34">
        <f>100*SQRT(O124/(305*SQRT(100*S124)))</f>
        <v/>
      </c>
      <c r="U124" s="36">
        <f>+O124*10^(1.09-0.0075*T124)</f>
        <v/>
      </c>
      <c r="V124" s="33">
        <f>5*(P124-Q124)</f>
        <v/>
      </c>
      <c r="W124" s="37">
        <f>IF(F124&lt;$B$4,0,N124/U124*G124*1000)</f>
        <v/>
      </c>
      <c r="X124" s="37">
        <f>IF(F124&lt;$B$4,0,N124/V124*G124*1000)</f>
        <v/>
      </c>
    </row>
    <row r="125">
      <c r="E125" s="28" t="n"/>
      <c r="F125" s="28">
        <f>+'CPT data &amp; Bearing Capacity'!I125</f>
        <v/>
      </c>
      <c r="G125" s="29">
        <f>'CPT data &amp; Bearing Capacity'!H125</f>
        <v/>
      </c>
      <c r="H125" s="29">
        <f>IF(F125&lt;$B$4,0,F125-$B$4)</f>
        <v/>
      </c>
      <c r="I125" s="30">
        <f>+H125*2/$B$2</f>
        <v/>
      </c>
      <c r="J125" s="31">
        <f>+$D$2*I125/SQRT($D$2^2+I125^2+1)</f>
        <v/>
      </c>
      <c r="K125" s="31">
        <f>+($D$2^2+2*I125^2+1)/($D$2^2+I125^2)/(I125^2+1)</f>
        <v/>
      </c>
      <c r="L125" s="31">
        <f>ASIN($D$2/SQRT($D$2^2+I125^2)/SQRT(1+I125^2))</f>
        <v/>
      </c>
      <c r="M125" s="32">
        <f>2/PI()*(J125*K125+L125)</f>
        <v/>
      </c>
      <c r="N125" s="33">
        <f>+$D$4*M125</f>
        <v/>
      </c>
      <c r="O125" s="59">
        <f>+'CPT data &amp; Bearing Capacity'!N125</f>
        <v/>
      </c>
      <c r="P125" s="59">
        <f>+'CPT data &amp; Bearing Capacity'!O125</f>
        <v/>
      </c>
      <c r="Q125" s="35">
        <f>+'CPT data &amp; Bearing Capacity'!K125</f>
        <v/>
      </c>
      <c r="R125" s="34">
        <f>+'CPT data &amp; Bearing Capacity'!L125</f>
        <v/>
      </c>
      <c r="S125" s="35">
        <f>+'CPT data &amp; Bearing Capacity'!M125</f>
        <v/>
      </c>
      <c r="T125" s="34">
        <f>100*SQRT(O125/(305*SQRT(100*S125)))</f>
        <v/>
      </c>
      <c r="U125" s="36">
        <f>+O125*10^(1.09-0.0075*T125)</f>
        <v/>
      </c>
      <c r="V125" s="33">
        <f>5*(P125-Q125)</f>
        <v/>
      </c>
      <c r="W125" s="37">
        <f>IF(F125&lt;$B$4,0,N125/U125*G125*1000)</f>
        <v/>
      </c>
      <c r="X125" s="37">
        <f>IF(F125&lt;$B$4,0,N125/V125*G125*1000)</f>
        <v/>
      </c>
    </row>
    <row r="126">
      <c r="E126" s="28" t="n"/>
      <c r="F126" s="28">
        <f>+'CPT data &amp; Bearing Capacity'!I126</f>
        <v/>
      </c>
      <c r="G126" s="29">
        <f>'CPT data &amp; Bearing Capacity'!H126</f>
        <v/>
      </c>
      <c r="H126" s="29">
        <f>IF(F126&lt;$B$4,0,F126-$B$4)</f>
        <v/>
      </c>
      <c r="I126" s="30">
        <f>+H126*2/$B$2</f>
        <v/>
      </c>
      <c r="J126" s="31">
        <f>+$D$2*I126/SQRT($D$2^2+I126^2+1)</f>
        <v/>
      </c>
      <c r="K126" s="31">
        <f>+($D$2^2+2*I126^2+1)/($D$2^2+I126^2)/(I126^2+1)</f>
        <v/>
      </c>
      <c r="L126" s="31">
        <f>ASIN($D$2/SQRT($D$2^2+I126^2)/SQRT(1+I126^2))</f>
        <v/>
      </c>
      <c r="M126" s="32">
        <f>2/PI()*(J126*K126+L126)</f>
        <v/>
      </c>
      <c r="N126" s="33">
        <f>+$D$4*M126</f>
        <v/>
      </c>
      <c r="O126" s="59">
        <f>+'CPT data &amp; Bearing Capacity'!N126</f>
        <v/>
      </c>
      <c r="P126" s="59">
        <f>+'CPT data &amp; Bearing Capacity'!O126</f>
        <v/>
      </c>
      <c r="Q126" s="35">
        <f>+'CPT data &amp; Bearing Capacity'!K126</f>
        <v/>
      </c>
      <c r="R126" s="34">
        <f>+'CPT data &amp; Bearing Capacity'!L126</f>
        <v/>
      </c>
      <c r="S126" s="35">
        <f>+'CPT data &amp; Bearing Capacity'!M126</f>
        <v/>
      </c>
      <c r="T126" s="34">
        <f>100*SQRT(O126/(305*SQRT(100*S126)))</f>
        <v/>
      </c>
      <c r="U126" s="36">
        <f>+O126*10^(1.09-0.0075*T126)</f>
        <v/>
      </c>
      <c r="V126" s="33">
        <f>5*(P126-Q126)</f>
        <v/>
      </c>
      <c r="W126" s="37">
        <f>IF(F126&lt;$B$4,0,N126/U126*G126*1000)</f>
        <v/>
      </c>
      <c r="X126" s="37">
        <f>IF(F126&lt;$B$4,0,N126/V126*G126*1000)</f>
        <v/>
      </c>
    </row>
    <row r="127">
      <c r="E127" s="28" t="n"/>
      <c r="F127" s="28">
        <f>+'CPT data &amp; Bearing Capacity'!I127</f>
        <v/>
      </c>
      <c r="G127" s="29">
        <f>'CPT data &amp; Bearing Capacity'!H127</f>
        <v/>
      </c>
      <c r="H127" s="29">
        <f>IF(F127&lt;$B$4,0,F127-$B$4)</f>
        <v/>
      </c>
      <c r="I127" s="30">
        <f>+H127*2/$B$2</f>
        <v/>
      </c>
      <c r="J127" s="31">
        <f>+$D$2*I127/SQRT($D$2^2+I127^2+1)</f>
        <v/>
      </c>
      <c r="K127" s="31">
        <f>+($D$2^2+2*I127^2+1)/($D$2^2+I127^2)/(I127^2+1)</f>
        <v/>
      </c>
      <c r="L127" s="31">
        <f>ASIN($D$2/SQRT($D$2^2+I127^2)/SQRT(1+I127^2))</f>
        <v/>
      </c>
      <c r="M127" s="32">
        <f>2/PI()*(J127*K127+L127)</f>
        <v/>
      </c>
      <c r="N127" s="33">
        <f>+$D$4*M127</f>
        <v/>
      </c>
      <c r="O127" s="59">
        <f>+'CPT data &amp; Bearing Capacity'!N127</f>
        <v/>
      </c>
      <c r="P127" s="59">
        <f>+'CPT data &amp; Bearing Capacity'!O127</f>
        <v/>
      </c>
      <c r="Q127" s="35">
        <f>+'CPT data &amp; Bearing Capacity'!K127</f>
        <v/>
      </c>
      <c r="R127" s="34">
        <f>+'CPT data &amp; Bearing Capacity'!L127</f>
        <v/>
      </c>
      <c r="S127" s="35">
        <f>+'CPT data &amp; Bearing Capacity'!M127</f>
        <v/>
      </c>
      <c r="T127" s="34">
        <f>100*SQRT(O127/(305*SQRT(100*S127)))</f>
        <v/>
      </c>
      <c r="U127" s="36">
        <f>+O127*10^(1.09-0.0075*T127)</f>
        <v/>
      </c>
      <c r="V127" s="33">
        <f>5*(P127-Q127)</f>
        <v/>
      </c>
      <c r="W127" s="37">
        <f>IF(F127&lt;$B$4,0,N127/U127*G127*1000)</f>
        <v/>
      </c>
      <c r="X127" s="37">
        <f>IF(F127&lt;$B$4,0,N127/V127*G127*1000)</f>
        <v/>
      </c>
    </row>
    <row r="128">
      <c r="E128" s="28" t="n"/>
      <c r="F128" s="28">
        <f>+'CPT data &amp; Bearing Capacity'!I128</f>
        <v/>
      </c>
      <c r="G128" s="29">
        <f>'CPT data &amp; Bearing Capacity'!H128</f>
        <v/>
      </c>
      <c r="H128" s="29">
        <f>IF(F128&lt;$B$4,0,F128-$B$4)</f>
        <v/>
      </c>
      <c r="I128" s="30">
        <f>+H128*2/$B$2</f>
        <v/>
      </c>
      <c r="J128" s="31">
        <f>+$D$2*I128/SQRT($D$2^2+I128^2+1)</f>
        <v/>
      </c>
      <c r="K128" s="31">
        <f>+($D$2^2+2*I128^2+1)/($D$2^2+I128^2)/(I128^2+1)</f>
        <v/>
      </c>
      <c r="L128" s="31">
        <f>ASIN($D$2/SQRT($D$2^2+I128^2)/SQRT(1+I128^2))</f>
        <v/>
      </c>
      <c r="M128" s="32">
        <f>2/PI()*(J128*K128+L128)</f>
        <v/>
      </c>
      <c r="N128" s="33">
        <f>+$D$4*M128</f>
        <v/>
      </c>
      <c r="O128" s="59">
        <f>+'CPT data &amp; Bearing Capacity'!N128</f>
        <v/>
      </c>
      <c r="P128" s="59">
        <f>+'CPT data &amp; Bearing Capacity'!O128</f>
        <v/>
      </c>
      <c r="Q128" s="35">
        <f>+'CPT data &amp; Bearing Capacity'!K128</f>
        <v/>
      </c>
      <c r="R128" s="34">
        <f>+'CPT data &amp; Bearing Capacity'!L128</f>
        <v/>
      </c>
      <c r="S128" s="35">
        <f>+'CPT data &amp; Bearing Capacity'!M128</f>
        <v/>
      </c>
      <c r="T128" s="34">
        <f>100*SQRT(O128/(305*SQRT(100*S128)))</f>
        <v/>
      </c>
      <c r="U128" s="36">
        <f>+O128*10^(1.09-0.0075*T128)</f>
        <v/>
      </c>
      <c r="V128" s="33">
        <f>5*(P128-Q128)</f>
        <v/>
      </c>
      <c r="W128" s="37">
        <f>IF(F128&lt;$B$4,0,N128/U128*G128*1000)</f>
        <v/>
      </c>
      <c r="X128" s="37">
        <f>IF(F128&lt;$B$4,0,N128/V128*G128*1000)</f>
        <v/>
      </c>
    </row>
    <row r="129">
      <c r="E129" s="28" t="n"/>
      <c r="F129" s="28">
        <f>+'CPT data &amp; Bearing Capacity'!I129</f>
        <v/>
      </c>
      <c r="G129" s="29">
        <f>'CPT data &amp; Bearing Capacity'!H129</f>
        <v/>
      </c>
      <c r="H129" s="29">
        <f>IF(F129&lt;$B$4,0,F129-$B$4)</f>
        <v/>
      </c>
      <c r="I129" s="30">
        <f>+H129*2/$B$2</f>
        <v/>
      </c>
      <c r="J129" s="31">
        <f>+$D$2*I129/SQRT($D$2^2+I129^2+1)</f>
        <v/>
      </c>
      <c r="K129" s="31">
        <f>+($D$2^2+2*I129^2+1)/($D$2^2+I129^2)/(I129^2+1)</f>
        <v/>
      </c>
      <c r="L129" s="31">
        <f>ASIN($D$2/SQRT($D$2^2+I129^2)/SQRT(1+I129^2))</f>
        <v/>
      </c>
      <c r="M129" s="32">
        <f>2/PI()*(J129*K129+L129)</f>
        <v/>
      </c>
      <c r="N129" s="33">
        <f>+$D$4*M129</f>
        <v/>
      </c>
      <c r="O129" s="59">
        <f>+'CPT data &amp; Bearing Capacity'!N129</f>
        <v/>
      </c>
      <c r="P129" s="59">
        <f>+'CPT data &amp; Bearing Capacity'!O129</f>
        <v/>
      </c>
      <c r="Q129" s="35">
        <f>+'CPT data &amp; Bearing Capacity'!K129</f>
        <v/>
      </c>
      <c r="R129" s="34">
        <f>+'CPT data &amp; Bearing Capacity'!L129</f>
        <v/>
      </c>
      <c r="S129" s="35">
        <f>+'CPT data &amp; Bearing Capacity'!M129</f>
        <v/>
      </c>
      <c r="T129" s="34">
        <f>100*SQRT(O129/(305*SQRT(100*S129)))</f>
        <v/>
      </c>
      <c r="U129" s="36">
        <f>+O129*10^(1.09-0.0075*T129)</f>
        <v/>
      </c>
      <c r="V129" s="33">
        <f>5*(P129-Q129)</f>
        <v/>
      </c>
      <c r="W129" s="37">
        <f>IF(F129&lt;$B$4,0,N129/U129*G129*1000)</f>
        <v/>
      </c>
      <c r="X129" s="37">
        <f>IF(F129&lt;$B$4,0,N129/V129*G129*1000)</f>
        <v/>
      </c>
    </row>
    <row r="130">
      <c r="E130" s="28" t="n"/>
      <c r="F130" s="28">
        <f>+'CPT data &amp; Bearing Capacity'!I130</f>
        <v/>
      </c>
      <c r="G130" s="29">
        <f>'CPT data &amp; Bearing Capacity'!H130</f>
        <v/>
      </c>
      <c r="H130" s="29">
        <f>IF(F130&lt;$B$4,0,F130-$B$4)</f>
        <v/>
      </c>
      <c r="I130" s="30">
        <f>+H130*2/$B$2</f>
        <v/>
      </c>
      <c r="J130" s="31">
        <f>+$D$2*I130/SQRT($D$2^2+I130^2+1)</f>
        <v/>
      </c>
      <c r="K130" s="31">
        <f>+($D$2^2+2*I130^2+1)/($D$2^2+I130^2)/(I130^2+1)</f>
        <v/>
      </c>
      <c r="L130" s="31">
        <f>ASIN($D$2/SQRT($D$2^2+I130^2)/SQRT(1+I130^2))</f>
        <v/>
      </c>
      <c r="M130" s="32">
        <f>2/PI()*(J130*K130+L130)</f>
        <v/>
      </c>
      <c r="N130" s="33">
        <f>+$D$4*M130</f>
        <v/>
      </c>
      <c r="O130" s="59">
        <f>+'CPT data &amp; Bearing Capacity'!N130</f>
        <v/>
      </c>
      <c r="P130" s="59">
        <f>+'CPT data &amp; Bearing Capacity'!O130</f>
        <v/>
      </c>
      <c r="Q130" s="35">
        <f>+'CPT data &amp; Bearing Capacity'!K130</f>
        <v/>
      </c>
      <c r="R130" s="34">
        <f>+'CPT data &amp; Bearing Capacity'!L130</f>
        <v/>
      </c>
      <c r="S130" s="35">
        <f>+'CPT data &amp; Bearing Capacity'!M130</f>
        <v/>
      </c>
      <c r="T130" s="34">
        <f>100*SQRT(O130/(305*SQRT(100*S130)))</f>
        <v/>
      </c>
      <c r="U130" s="36">
        <f>+O130*10^(1.09-0.0075*T130)</f>
        <v/>
      </c>
      <c r="V130" s="33">
        <f>5*(P130-Q130)</f>
        <v/>
      </c>
      <c r="W130" s="37">
        <f>IF(F130&lt;$B$4,0,N130/U130*G130*1000)</f>
        <v/>
      </c>
      <c r="X130" s="37">
        <f>IF(F130&lt;$B$4,0,N130/V130*G130*1000)</f>
        <v/>
      </c>
    </row>
    <row r="131">
      <c r="E131" s="28" t="n"/>
      <c r="F131" s="28">
        <f>+'CPT data &amp; Bearing Capacity'!I131</f>
        <v/>
      </c>
      <c r="G131" s="29">
        <f>'CPT data &amp; Bearing Capacity'!H131</f>
        <v/>
      </c>
      <c r="H131" s="29">
        <f>IF(F131&lt;$B$4,0,F131-$B$4)</f>
        <v/>
      </c>
      <c r="I131" s="30">
        <f>+H131*2/$B$2</f>
        <v/>
      </c>
      <c r="J131" s="31">
        <f>+$D$2*I131/SQRT($D$2^2+I131^2+1)</f>
        <v/>
      </c>
      <c r="K131" s="31">
        <f>+($D$2^2+2*I131^2+1)/($D$2^2+I131^2)/(I131^2+1)</f>
        <v/>
      </c>
      <c r="L131" s="31">
        <f>ASIN($D$2/SQRT($D$2^2+I131^2)/SQRT(1+I131^2))</f>
        <v/>
      </c>
      <c r="M131" s="32">
        <f>2/PI()*(J131*K131+L131)</f>
        <v/>
      </c>
      <c r="N131" s="33">
        <f>+$D$4*M131</f>
        <v/>
      </c>
      <c r="O131" s="59">
        <f>+'CPT data &amp; Bearing Capacity'!N131</f>
        <v/>
      </c>
      <c r="P131" s="59">
        <f>+'CPT data &amp; Bearing Capacity'!O131</f>
        <v/>
      </c>
      <c r="Q131" s="35">
        <f>+'CPT data &amp; Bearing Capacity'!K131</f>
        <v/>
      </c>
      <c r="R131" s="34">
        <f>+'CPT data &amp; Bearing Capacity'!L131</f>
        <v/>
      </c>
      <c r="S131" s="35">
        <f>+'CPT data &amp; Bearing Capacity'!M131</f>
        <v/>
      </c>
      <c r="T131" s="34">
        <f>100*SQRT(O131/(305*SQRT(100*S131)))</f>
        <v/>
      </c>
      <c r="U131" s="36">
        <f>+O131*10^(1.09-0.0075*T131)</f>
        <v/>
      </c>
      <c r="V131" s="33">
        <f>5*(P131-Q131)</f>
        <v/>
      </c>
      <c r="W131" s="37">
        <f>IF(F131&lt;$B$4,0,N131/U131*G131*1000)</f>
        <v/>
      </c>
      <c r="X131" s="37">
        <f>IF(F131&lt;$B$4,0,N131/V131*G131*1000)</f>
        <v/>
      </c>
    </row>
    <row r="132">
      <c r="E132" s="28" t="n"/>
      <c r="F132" s="28">
        <f>+'CPT data &amp; Bearing Capacity'!I132</f>
        <v/>
      </c>
      <c r="G132" s="29">
        <f>'CPT data &amp; Bearing Capacity'!H132</f>
        <v/>
      </c>
      <c r="H132" s="29">
        <f>IF(F132&lt;$B$4,0,F132-$B$4)</f>
        <v/>
      </c>
      <c r="I132" s="30">
        <f>+H132*2/$B$2</f>
        <v/>
      </c>
      <c r="J132" s="31">
        <f>+$D$2*I132/SQRT($D$2^2+I132^2+1)</f>
        <v/>
      </c>
      <c r="K132" s="31">
        <f>+($D$2^2+2*I132^2+1)/($D$2^2+I132^2)/(I132^2+1)</f>
        <v/>
      </c>
      <c r="L132" s="31">
        <f>ASIN($D$2/SQRT($D$2^2+I132^2)/SQRT(1+I132^2))</f>
        <v/>
      </c>
      <c r="M132" s="32">
        <f>2/PI()*(J132*K132+L132)</f>
        <v/>
      </c>
      <c r="N132" s="33">
        <f>+$D$4*M132</f>
        <v/>
      </c>
      <c r="O132" s="59">
        <f>+'CPT data &amp; Bearing Capacity'!N132</f>
        <v/>
      </c>
      <c r="P132" s="59">
        <f>+'CPT data &amp; Bearing Capacity'!O132</f>
        <v/>
      </c>
      <c r="Q132" s="35">
        <f>+'CPT data &amp; Bearing Capacity'!K132</f>
        <v/>
      </c>
      <c r="R132" s="34">
        <f>+'CPT data &amp; Bearing Capacity'!L132</f>
        <v/>
      </c>
      <c r="S132" s="35">
        <f>+'CPT data &amp; Bearing Capacity'!M132</f>
        <v/>
      </c>
      <c r="T132" s="34">
        <f>100*SQRT(O132/(305*SQRT(100*S132)))</f>
        <v/>
      </c>
      <c r="U132" s="36">
        <f>+O132*10^(1.09-0.0075*T132)</f>
        <v/>
      </c>
      <c r="V132" s="33">
        <f>5*(P132-Q132)</f>
        <v/>
      </c>
      <c r="W132" s="37">
        <f>IF(F132&lt;$B$4,0,N132/U132*G132*1000)</f>
        <v/>
      </c>
      <c r="X132" s="37">
        <f>IF(F132&lt;$B$4,0,N132/V132*G132*1000)</f>
        <v/>
      </c>
    </row>
    <row r="133">
      <c r="E133" s="28" t="n"/>
      <c r="F133" s="28">
        <f>+'CPT data &amp; Bearing Capacity'!I133</f>
        <v/>
      </c>
      <c r="G133" s="29">
        <f>'CPT data &amp; Bearing Capacity'!H133</f>
        <v/>
      </c>
      <c r="H133" s="29">
        <f>IF(F133&lt;$B$4,0,F133-$B$4)</f>
        <v/>
      </c>
      <c r="I133" s="30">
        <f>+H133*2/$B$2</f>
        <v/>
      </c>
      <c r="J133" s="31">
        <f>+$D$2*I133/SQRT($D$2^2+I133^2+1)</f>
        <v/>
      </c>
      <c r="K133" s="31">
        <f>+($D$2^2+2*I133^2+1)/($D$2^2+I133^2)/(I133^2+1)</f>
        <v/>
      </c>
      <c r="L133" s="31">
        <f>ASIN($D$2/SQRT($D$2^2+I133^2)/SQRT(1+I133^2))</f>
        <v/>
      </c>
      <c r="M133" s="32">
        <f>2/PI()*(J133*K133+L133)</f>
        <v/>
      </c>
      <c r="N133" s="33">
        <f>+$D$4*M133</f>
        <v/>
      </c>
      <c r="O133" s="59">
        <f>+'CPT data &amp; Bearing Capacity'!N133</f>
        <v/>
      </c>
      <c r="P133" s="59">
        <f>+'CPT data &amp; Bearing Capacity'!O133</f>
        <v/>
      </c>
      <c r="Q133" s="35">
        <f>+'CPT data &amp; Bearing Capacity'!K133</f>
        <v/>
      </c>
      <c r="R133" s="34">
        <f>+'CPT data &amp; Bearing Capacity'!L133</f>
        <v/>
      </c>
      <c r="S133" s="35">
        <f>+'CPT data &amp; Bearing Capacity'!M133</f>
        <v/>
      </c>
      <c r="T133" s="34">
        <f>100*SQRT(O133/(305*SQRT(100*S133)))</f>
        <v/>
      </c>
      <c r="U133" s="36">
        <f>+O133*10^(1.09-0.0075*T133)</f>
        <v/>
      </c>
      <c r="V133" s="33">
        <f>5*(P133-Q133)</f>
        <v/>
      </c>
      <c r="W133" s="37">
        <f>IF(F133&lt;$B$4,0,N133/U133*G133*1000)</f>
        <v/>
      </c>
      <c r="X133" s="37">
        <f>IF(F133&lt;$B$4,0,N133/V133*G133*1000)</f>
        <v/>
      </c>
    </row>
    <row r="134">
      <c r="E134" s="28" t="n"/>
      <c r="F134" s="28">
        <f>+'CPT data &amp; Bearing Capacity'!I134</f>
        <v/>
      </c>
      <c r="G134" s="29">
        <f>'CPT data &amp; Bearing Capacity'!H134</f>
        <v/>
      </c>
      <c r="H134" s="29">
        <f>IF(F134&lt;$B$4,0,F134-$B$4)</f>
        <v/>
      </c>
      <c r="I134" s="30">
        <f>+H134*2/$B$2</f>
        <v/>
      </c>
      <c r="J134" s="31">
        <f>+$D$2*I134/SQRT($D$2^2+I134^2+1)</f>
        <v/>
      </c>
      <c r="K134" s="31">
        <f>+($D$2^2+2*I134^2+1)/($D$2^2+I134^2)/(I134^2+1)</f>
        <v/>
      </c>
      <c r="L134" s="31">
        <f>ASIN($D$2/SQRT($D$2^2+I134^2)/SQRT(1+I134^2))</f>
        <v/>
      </c>
      <c r="M134" s="32">
        <f>2/PI()*(J134*K134+L134)</f>
        <v/>
      </c>
      <c r="N134" s="33">
        <f>+$D$4*M134</f>
        <v/>
      </c>
      <c r="O134" s="59">
        <f>+'CPT data &amp; Bearing Capacity'!N134</f>
        <v/>
      </c>
      <c r="P134" s="59">
        <f>+'CPT data &amp; Bearing Capacity'!O134</f>
        <v/>
      </c>
      <c r="Q134" s="35">
        <f>+'CPT data &amp; Bearing Capacity'!K134</f>
        <v/>
      </c>
      <c r="R134" s="34">
        <f>+'CPT data &amp; Bearing Capacity'!L134</f>
        <v/>
      </c>
      <c r="S134" s="35">
        <f>+'CPT data &amp; Bearing Capacity'!M134</f>
        <v/>
      </c>
      <c r="T134" s="34">
        <f>100*SQRT(O134/(305*SQRT(100*S134)))</f>
        <v/>
      </c>
      <c r="U134" s="36">
        <f>+O134*10^(1.09-0.0075*T134)</f>
        <v/>
      </c>
      <c r="V134" s="33">
        <f>5*(P134-Q134)</f>
        <v/>
      </c>
      <c r="W134" s="37">
        <f>IF(F134&lt;$B$4,0,N134/U134*G134*1000)</f>
        <v/>
      </c>
      <c r="X134" s="37">
        <f>IF(F134&lt;$B$4,0,N134/V134*G134*1000)</f>
        <v/>
      </c>
    </row>
    <row r="135">
      <c r="E135" s="28" t="n"/>
      <c r="F135" s="28">
        <f>+'CPT data &amp; Bearing Capacity'!I135</f>
        <v/>
      </c>
      <c r="G135" s="29">
        <f>'CPT data &amp; Bearing Capacity'!H135</f>
        <v/>
      </c>
      <c r="H135" s="29">
        <f>IF(F135&lt;$B$4,0,F135-$B$4)</f>
        <v/>
      </c>
      <c r="I135" s="30">
        <f>+H135*2/$B$2</f>
        <v/>
      </c>
      <c r="J135" s="31">
        <f>+$D$2*I135/SQRT($D$2^2+I135^2+1)</f>
        <v/>
      </c>
      <c r="K135" s="31">
        <f>+($D$2^2+2*I135^2+1)/($D$2^2+I135^2)/(I135^2+1)</f>
        <v/>
      </c>
      <c r="L135" s="31">
        <f>ASIN($D$2/SQRT($D$2^2+I135^2)/SQRT(1+I135^2))</f>
        <v/>
      </c>
      <c r="M135" s="32">
        <f>2/PI()*(J135*K135+L135)</f>
        <v/>
      </c>
      <c r="N135" s="33">
        <f>+$D$4*M135</f>
        <v/>
      </c>
      <c r="O135" s="59">
        <f>+'CPT data &amp; Bearing Capacity'!N135</f>
        <v/>
      </c>
      <c r="P135" s="59">
        <f>+'CPT data &amp; Bearing Capacity'!O135</f>
        <v/>
      </c>
      <c r="Q135" s="35">
        <f>+'CPT data &amp; Bearing Capacity'!K135</f>
        <v/>
      </c>
      <c r="R135" s="34">
        <f>+'CPT data &amp; Bearing Capacity'!L135</f>
        <v/>
      </c>
      <c r="S135" s="35">
        <f>+'CPT data &amp; Bearing Capacity'!M135</f>
        <v/>
      </c>
      <c r="T135" s="34">
        <f>100*SQRT(O135/(305*SQRT(100*S135)))</f>
        <v/>
      </c>
      <c r="U135" s="36">
        <f>+O135*10^(1.09-0.0075*T135)</f>
        <v/>
      </c>
      <c r="V135" s="33">
        <f>5*(P135-Q135)</f>
        <v/>
      </c>
      <c r="W135" s="37">
        <f>IF(F135&lt;$B$4,0,N135/U135*G135*1000)</f>
        <v/>
      </c>
      <c r="X135" s="37">
        <f>IF(F135&lt;$B$4,0,N135/V135*G135*1000)</f>
        <v/>
      </c>
    </row>
    <row r="136">
      <c r="E136" s="28" t="n"/>
      <c r="F136" s="28">
        <f>+'CPT data &amp; Bearing Capacity'!I136</f>
        <v/>
      </c>
      <c r="G136" s="29">
        <f>'CPT data &amp; Bearing Capacity'!H136</f>
        <v/>
      </c>
      <c r="H136" s="29">
        <f>IF(F136&lt;$B$4,0,F136-$B$4)</f>
        <v/>
      </c>
      <c r="I136" s="30">
        <f>+H136*2/$B$2</f>
        <v/>
      </c>
      <c r="J136" s="31">
        <f>+$D$2*I136/SQRT($D$2^2+I136^2+1)</f>
        <v/>
      </c>
      <c r="K136" s="31">
        <f>+($D$2^2+2*I136^2+1)/($D$2^2+I136^2)/(I136^2+1)</f>
        <v/>
      </c>
      <c r="L136" s="31">
        <f>ASIN($D$2/SQRT($D$2^2+I136^2)/SQRT(1+I136^2))</f>
        <v/>
      </c>
      <c r="M136" s="32">
        <f>2/PI()*(J136*K136+L136)</f>
        <v/>
      </c>
      <c r="N136" s="33">
        <f>+$D$4*M136</f>
        <v/>
      </c>
      <c r="O136" s="59">
        <f>+'CPT data &amp; Bearing Capacity'!N136</f>
        <v/>
      </c>
      <c r="P136" s="59">
        <f>+'CPT data &amp; Bearing Capacity'!O136</f>
        <v/>
      </c>
      <c r="Q136" s="35">
        <f>+'CPT data &amp; Bearing Capacity'!K136</f>
        <v/>
      </c>
      <c r="R136" s="34">
        <f>+'CPT data &amp; Bearing Capacity'!L136</f>
        <v/>
      </c>
      <c r="S136" s="35">
        <f>+'CPT data &amp; Bearing Capacity'!M136</f>
        <v/>
      </c>
      <c r="T136" s="34">
        <f>100*SQRT(O136/(305*SQRT(100*S136)))</f>
        <v/>
      </c>
      <c r="U136" s="36">
        <f>+O136*10^(1.09-0.0075*T136)</f>
        <v/>
      </c>
      <c r="V136" s="33">
        <f>5*(P136-Q136)</f>
        <v/>
      </c>
      <c r="W136" s="37">
        <f>IF(F136&lt;$B$4,0,N136/U136*G136*1000)</f>
        <v/>
      </c>
      <c r="X136" s="37">
        <f>IF(F136&lt;$B$4,0,N136/V136*G136*1000)</f>
        <v/>
      </c>
    </row>
    <row r="137">
      <c r="E137" s="28" t="n"/>
      <c r="F137" s="28">
        <f>+'CPT data &amp; Bearing Capacity'!I137</f>
        <v/>
      </c>
      <c r="G137" s="29">
        <f>'CPT data &amp; Bearing Capacity'!H137</f>
        <v/>
      </c>
      <c r="H137" s="29">
        <f>IF(F137&lt;$B$4,0,F137-$B$4)</f>
        <v/>
      </c>
      <c r="I137" s="30">
        <f>+H137*2/$B$2</f>
        <v/>
      </c>
      <c r="J137" s="31">
        <f>+$D$2*I137/SQRT($D$2^2+I137^2+1)</f>
        <v/>
      </c>
      <c r="K137" s="31">
        <f>+($D$2^2+2*I137^2+1)/($D$2^2+I137^2)/(I137^2+1)</f>
        <v/>
      </c>
      <c r="L137" s="31">
        <f>ASIN($D$2/SQRT($D$2^2+I137^2)/SQRT(1+I137^2))</f>
        <v/>
      </c>
      <c r="M137" s="32">
        <f>2/PI()*(J137*K137+L137)</f>
        <v/>
      </c>
      <c r="N137" s="33">
        <f>+$D$4*M137</f>
        <v/>
      </c>
      <c r="O137" s="59">
        <f>+'CPT data &amp; Bearing Capacity'!N137</f>
        <v/>
      </c>
      <c r="P137" s="59">
        <f>+'CPT data &amp; Bearing Capacity'!O137</f>
        <v/>
      </c>
      <c r="Q137" s="35">
        <f>+'CPT data &amp; Bearing Capacity'!K137</f>
        <v/>
      </c>
      <c r="R137" s="34">
        <f>+'CPT data &amp; Bearing Capacity'!L137</f>
        <v/>
      </c>
      <c r="S137" s="35">
        <f>+'CPT data &amp; Bearing Capacity'!M137</f>
        <v/>
      </c>
      <c r="T137" s="34">
        <f>100*SQRT(O137/(305*SQRT(100*S137)))</f>
        <v/>
      </c>
      <c r="U137" s="36">
        <f>+O137*10^(1.09-0.0075*T137)</f>
        <v/>
      </c>
      <c r="V137" s="33">
        <f>5*(P137-Q137)</f>
        <v/>
      </c>
      <c r="W137" s="37">
        <f>IF(F137&lt;$B$4,0,N137/U137*G137*1000)</f>
        <v/>
      </c>
      <c r="X137" s="37">
        <f>IF(F137&lt;$B$4,0,N137/V137*G137*1000)</f>
        <v/>
      </c>
    </row>
    <row r="138">
      <c r="E138" s="28" t="n"/>
      <c r="F138" s="28">
        <f>+'CPT data &amp; Bearing Capacity'!I138</f>
        <v/>
      </c>
      <c r="G138" s="29">
        <f>'CPT data &amp; Bearing Capacity'!H138</f>
        <v/>
      </c>
      <c r="H138" s="29">
        <f>IF(F138&lt;$B$4,0,F138-$B$4)</f>
        <v/>
      </c>
      <c r="I138" s="30">
        <f>+H138*2/$B$2</f>
        <v/>
      </c>
      <c r="J138" s="31">
        <f>+$D$2*I138/SQRT($D$2^2+I138^2+1)</f>
        <v/>
      </c>
      <c r="K138" s="31">
        <f>+($D$2^2+2*I138^2+1)/($D$2^2+I138^2)/(I138^2+1)</f>
        <v/>
      </c>
      <c r="L138" s="31">
        <f>ASIN($D$2/SQRT($D$2^2+I138^2)/SQRT(1+I138^2))</f>
        <v/>
      </c>
      <c r="M138" s="32">
        <f>2/PI()*(J138*K138+L138)</f>
        <v/>
      </c>
      <c r="N138" s="33">
        <f>+$D$4*M138</f>
        <v/>
      </c>
      <c r="O138" s="59">
        <f>+'CPT data &amp; Bearing Capacity'!N138</f>
        <v/>
      </c>
      <c r="P138" s="59">
        <f>+'CPT data &amp; Bearing Capacity'!O138</f>
        <v/>
      </c>
      <c r="Q138" s="35">
        <f>+'CPT data &amp; Bearing Capacity'!K138</f>
        <v/>
      </c>
      <c r="R138" s="34">
        <f>+'CPT data &amp; Bearing Capacity'!L138</f>
        <v/>
      </c>
      <c r="S138" s="35">
        <f>+'CPT data &amp; Bearing Capacity'!M138</f>
        <v/>
      </c>
      <c r="T138" s="34">
        <f>100*SQRT(O138/(305*SQRT(100*S138)))</f>
        <v/>
      </c>
      <c r="U138" s="36">
        <f>+O138*10^(1.09-0.0075*T138)</f>
        <v/>
      </c>
      <c r="V138" s="33">
        <f>5*(P138-Q138)</f>
        <v/>
      </c>
      <c r="W138" s="37">
        <f>IF(F138&lt;$B$4,0,N138/U138*G138*1000)</f>
        <v/>
      </c>
      <c r="X138" s="37">
        <f>IF(F138&lt;$B$4,0,N138/V138*G138*1000)</f>
        <v/>
      </c>
    </row>
    <row r="139">
      <c r="E139" s="28" t="n"/>
      <c r="F139" s="28">
        <f>+'CPT data &amp; Bearing Capacity'!I139</f>
        <v/>
      </c>
      <c r="G139" s="29">
        <f>'CPT data &amp; Bearing Capacity'!H139</f>
        <v/>
      </c>
      <c r="H139" s="29">
        <f>IF(F139&lt;$B$4,0,F139-$B$4)</f>
        <v/>
      </c>
      <c r="I139" s="30">
        <f>+H139*2/$B$2</f>
        <v/>
      </c>
      <c r="J139" s="31">
        <f>+$D$2*I139/SQRT($D$2^2+I139^2+1)</f>
        <v/>
      </c>
      <c r="K139" s="31">
        <f>+($D$2^2+2*I139^2+1)/($D$2^2+I139^2)/(I139^2+1)</f>
        <v/>
      </c>
      <c r="L139" s="31">
        <f>ASIN($D$2/SQRT($D$2^2+I139^2)/SQRT(1+I139^2))</f>
        <v/>
      </c>
      <c r="M139" s="32">
        <f>2/PI()*(J139*K139+L139)</f>
        <v/>
      </c>
      <c r="N139" s="33">
        <f>+$D$4*M139</f>
        <v/>
      </c>
      <c r="O139" s="59">
        <f>+'CPT data &amp; Bearing Capacity'!N139</f>
        <v/>
      </c>
      <c r="P139" s="59">
        <f>+'CPT data &amp; Bearing Capacity'!O139</f>
        <v/>
      </c>
      <c r="Q139" s="35">
        <f>+'CPT data &amp; Bearing Capacity'!K139</f>
        <v/>
      </c>
      <c r="R139" s="34">
        <f>+'CPT data &amp; Bearing Capacity'!L139</f>
        <v/>
      </c>
      <c r="S139" s="35">
        <f>+'CPT data &amp; Bearing Capacity'!M139</f>
        <v/>
      </c>
      <c r="T139" s="34">
        <f>100*SQRT(O139/(305*SQRT(100*S139)))</f>
        <v/>
      </c>
      <c r="U139" s="36">
        <f>+O139*10^(1.09-0.0075*T139)</f>
        <v/>
      </c>
      <c r="V139" s="33">
        <f>5*(P139-Q139)</f>
        <v/>
      </c>
      <c r="W139" s="37">
        <f>IF(F139&lt;$B$4,0,N139/U139*G139*1000)</f>
        <v/>
      </c>
      <c r="X139" s="37">
        <f>IF(F139&lt;$B$4,0,N139/V139*G139*1000)</f>
        <v/>
      </c>
    </row>
    <row r="140">
      <c r="E140" s="28" t="n"/>
      <c r="F140" s="28">
        <f>+'CPT data &amp; Bearing Capacity'!I140</f>
        <v/>
      </c>
      <c r="G140" s="29">
        <f>'CPT data &amp; Bearing Capacity'!H140</f>
        <v/>
      </c>
      <c r="H140" s="29">
        <f>IF(F140&lt;$B$4,0,F140-$B$4)</f>
        <v/>
      </c>
      <c r="I140" s="30">
        <f>+H140*2/$B$2</f>
        <v/>
      </c>
      <c r="J140" s="31">
        <f>+$D$2*I140/SQRT($D$2^2+I140^2+1)</f>
        <v/>
      </c>
      <c r="K140" s="31">
        <f>+($D$2^2+2*I140^2+1)/($D$2^2+I140^2)/(I140^2+1)</f>
        <v/>
      </c>
      <c r="L140" s="31">
        <f>ASIN($D$2/SQRT($D$2^2+I140^2)/SQRT(1+I140^2))</f>
        <v/>
      </c>
      <c r="M140" s="32">
        <f>2/PI()*(J140*K140+L140)</f>
        <v/>
      </c>
      <c r="N140" s="33">
        <f>+$D$4*M140</f>
        <v/>
      </c>
      <c r="O140" s="59">
        <f>+'CPT data &amp; Bearing Capacity'!N140</f>
        <v/>
      </c>
      <c r="P140" s="59">
        <f>+'CPT data &amp; Bearing Capacity'!O140</f>
        <v/>
      </c>
      <c r="Q140" s="35">
        <f>+'CPT data &amp; Bearing Capacity'!K140</f>
        <v/>
      </c>
      <c r="R140" s="34">
        <f>+'CPT data &amp; Bearing Capacity'!L140</f>
        <v/>
      </c>
      <c r="S140" s="35">
        <f>+'CPT data &amp; Bearing Capacity'!M140</f>
        <v/>
      </c>
      <c r="T140" s="34">
        <f>100*SQRT(O140/(305*SQRT(100*S140)))</f>
        <v/>
      </c>
      <c r="U140" s="36">
        <f>+O140*10^(1.09-0.0075*T140)</f>
        <v/>
      </c>
      <c r="V140" s="33">
        <f>5*(P140-Q140)</f>
        <v/>
      </c>
      <c r="W140" s="37">
        <f>IF(F140&lt;$B$4,0,N140/U140*G140*1000)</f>
        <v/>
      </c>
      <c r="X140" s="37">
        <f>IF(F140&lt;$B$4,0,N140/V140*G140*1000)</f>
        <v/>
      </c>
    </row>
    <row r="141">
      <c r="E141" s="28" t="n"/>
      <c r="F141" s="28">
        <f>+'CPT data &amp; Bearing Capacity'!I141</f>
        <v/>
      </c>
      <c r="G141" s="29">
        <f>'CPT data &amp; Bearing Capacity'!H141</f>
        <v/>
      </c>
      <c r="H141" s="29">
        <f>IF(F141&lt;$B$4,0,F141-$B$4)</f>
        <v/>
      </c>
      <c r="I141" s="30">
        <f>+H141*2/$B$2</f>
        <v/>
      </c>
      <c r="J141" s="31">
        <f>+$D$2*I141/SQRT($D$2^2+I141^2+1)</f>
        <v/>
      </c>
      <c r="K141" s="31">
        <f>+($D$2^2+2*I141^2+1)/($D$2^2+I141^2)/(I141^2+1)</f>
        <v/>
      </c>
      <c r="L141" s="31">
        <f>ASIN($D$2/SQRT($D$2^2+I141^2)/SQRT(1+I141^2))</f>
        <v/>
      </c>
      <c r="M141" s="32">
        <f>2/PI()*(J141*K141+L141)</f>
        <v/>
      </c>
      <c r="N141" s="33">
        <f>+$D$4*M141</f>
        <v/>
      </c>
      <c r="O141" s="59">
        <f>+'CPT data &amp; Bearing Capacity'!N141</f>
        <v/>
      </c>
      <c r="P141" s="59">
        <f>+'CPT data &amp; Bearing Capacity'!O141</f>
        <v/>
      </c>
      <c r="Q141" s="35">
        <f>+'CPT data &amp; Bearing Capacity'!K141</f>
        <v/>
      </c>
      <c r="R141" s="34">
        <f>+'CPT data &amp; Bearing Capacity'!L141</f>
        <v/>
      </c>
      <c r="S141" s="35">
        <f>+'CPT data &amp; Bearing Capacity'!M141</f>
        <v/>
      </c>
      <c r="T141" s="34">
        <f>100*SQRT(O141/(305*SQRT(100*S141)))</f>
        <v/>
      </c>
      <c r="U141" s="36">
        <f>+O141*10^(1.09-0.0075*T141)</f>
        <v/>
      </c>
      <c r="V141" s="33">
        <f>5*(P141-Q141)</f>
        <v/>
      </c>
      <c r="W141" s="37">
        <f>IF(F141&lt;$B$4,0,N141/U141*G141*1000)</f>
        <v/>
      </c>
      <c r="X141" s="37">
        <f>IF(F141&lt;$B$4,0,N141/V141*G141*1000)</f>
        <v/>
      </c>
    </row>
    <row r="142">
      <c r="E142" s="28" t="n"/>
      <c r="F142" s="28">
        <f>+'CPT data &amp; Bearing Capacity'!I142</f>
        <v/>
      </c>
      <c r="G142" s="29">
        <f>'CPT data &amp; Bearing Capacity'!H142</f>
        <v/>
      </c>
      <c r="H142" s="29">
        <f>IF(F142&lt;$B$4,0,F142-$B$4)</f>
        <v/>
      </c>
      <c r="I142" s="30">
        <f>+H142*2/$B$2</f>
        <v/>
      </c>
      <c r="J142" s="31">
        <f>+$D$2*I142/SQRT($D$2^2+I142^2+1)</f>
        <v/>
      </c>
      <c r="K142" s="31">
        <f>+($D$2^2+2*I142^2+1)/($D$2^2+I142^2)/(I142^2+1)</f>
        <v/>
      </c>
      <c r="L142" s="31">
        <f>ASIN($D$2/SQRT($D$2^2+I142^2)/SQRT(1+I142^2))</f>
        <v/>
      </c>
      <c r="M142" s="32">
        <f>2/PI()*(J142*K142+L142)</f>
        <v/>
      </c>
      <c r="N142" s="33">
        <f>+$D$4*M142</f>
        <v/>
      </c>
      <c r="O142" s="59">
        <f>+'CPT data &amp; Bearing Capacity'!N142</f>
        <v/>
      </c>
      <c r="P142" s="59">
        <f>+'CPT data &amp; Bearing Capacity'!O142</f>
        <v/>
      </c>
      <c r="Q142" s="35">
        <f>+'CPT data &amp; Bearing Capacity'!K142</f>
        <v/>
      </c>
      <c r="R142" s="34">
        <f>+'CPT data &amp; Bearing Capacity'!L142</f>
        <v/>
      </c>
      <c r="S142" s="35">
        <f>+'CPT data &amp; Bearing Capacity'!M142</f>
        <v/>
      </c>
      <c r="T142" s="34">
        <f>100*SQRT(O142/(305*SQRT(100*S142)))</f>
        <v/>
      </c>
      <c r="U142" s="36">
        <f>+O142*10^(1.09-0.0075*T142)</f>
        <v/>
      </c>
      <c r="V142" s="33">
        <f>5*(P142-Q142)</f>
        <v/>
      </c>
      <c r="W142" s="37">
        <f>IF(F142&lt;$B$4,0,N142/U142*G142*1000)</f>
        <v/>
      </c>
      <c r="X142" s="37">
        <f>IF(F142&lt;$B$4,0,N142/V142*G142*1000)</f>
        <v/>
      </c>
    </row>
    <row r="143">
      <c r="E143" s="28" t="n"/>
      <c r="F143" s="28">
        <f>+'CPT data &amp; Bearing Capacity'!I143</f>
        <v/>
      </c>
      <c r="G143" s="29">
        <f>'CPT data &amp; Bearing Capacity'!H143</f>
        <v/>
      </c>
      <c r="H143" s="29">
        <f>IF(F143&lt;$B$4,0,F143-$B$4)</f>
        <v/>
      </c>
      <c r="I143" s="30">
        <f>+H143*2/$B$2</f>
        <v/>
      </c>
      <c r="J143" s="31">
        <f>+$D$2*I143/SQRT($D$2^2+I143^2+1)</f>
        <v/>
      </c>
      <c r="K143" s="31">
        <f>+($D$2^2+2*I143^2+1)/($D$2^2+I143^2)/(I143^2+1)</f>
        <v/>
      </c>
      <c r="L143" s="31">
        <f>ASIN($D$2/SQRT($D$2^2+I143^2)/SQRT(1+I143^2))</f>
        <v/>
      </c>
      <c r="M143" s="32">
        <f>2/PI()*(J143*K143+L143)</f>
        <v/>
      </c>
      <c r="N143" s="33">
        <f>+$D$4*M143</f>
        <v/>
      </c>
      <c r="O143" s="59">
        <f>+'CPT data &amp; Bearing Capacity'!N143</f>
        <v/>
      </c>
      <c r="P143" s="59">
        <f>+'CPT data &amp; Bearing Capacity'!O143</f>
        <v/>
      </c>
      <c r="Q143" s="35">
        <f>+'CPT data &amp; Bearing Capacity'!K143</f>
        <v/>
      </c>
      <c r="R143" s="34">
        <f>+'CPT data &amp; Bearing Capacity'!L143</f>
        <v/>
      </c>
      <c r="S143" s="35">
        <f>+'CPT data &amp; Bearing Capacity'!M143</f>
        <v/>
      </c>
      <c r="T143" s="34">
        <f>100*SQRT(O143/(305*SQRT(100*S143)))</f>
        <v/>
      </c>
      <c r="U143" s="36">
        <f>+O143*10^(1.09-0.0075*T143)</f>
        <v/>
      </c>
      <c r="V143" s="33">
        <f>5*(P143-Q143)</f>
        <v/>
      </c>
      <c r="W143" s="37">
        <f>IF(F143&lt;$B$4,0,N143/U143*G143*1000)</f>
        <v/>
      </c>
      <c r="X143" s="37">
        <f>IF(F143&lt;$B$4,0,N143/V143*G143*1000)</f>
        <v/>
      </c>
    </row>
    <row r="144">
      <c r="E144" s="28" t="n"/>
      <c r="F144" s="28">
        <f>+'CPT data &amp; Bearing Capacity'!I144</f>
        <v/>
      </c>
      <c r="G144" s="29">
        <f>'CPT data &amp; Bearing Capacity'!H144</f>
        <v/>
      </c>
      <c r="H144" s="29">
        <f>IF(F144&lt;$B$4,0,F144-$B$4)</f>
        <v/>
      </c>
      <c r="I144" s="30">
        <f>+H144*2/$B$2</f>
        <v/>
      </c>
      <c r="J144" s="31">
        <f>+$D$2*I144/SQRT($D$2^2+I144^2+1)</f>
        <v/>
      </c>
      <c r="K144" s="31">
        <f>+($D$2^2+2*I144^2+1)/($D$2^2+I144^2)/(I144^2+1)</f>
        <v/>
      </c>
      <c r="L144" s="31">
        <f>ASIN($D$2/SQRT($D$2^2+I144^2)/SQRT(1+I144^2))</f>
        <v/>
      </c>
      <c r="M144" s="32">
        <f>2/PI()*(J144*K144+L144)</f>
        <v/>
      </c>
      <c r="N144" s="33">
        <f>+$D$4*M144</f>
        <v/>
      </c>
      <c r="O144" s="59">
        <f>+'CPT data &amp; Bearing Capacity'!N144</f>
        <v/>
      </c>
      <c r="P144" s="59">
        <f>+'CPT data &amp; Bearing Capacity'!O144</f>
        <v/>
      </c>
      <c r="Q144" s="35">
        <f>+'CPT data &amp; Bearing Capacity'!K144</f>
        <v/>
      </c>
      <c r="R144" s="34">
        <f>+'CPT data &amp; Bearing Capacity'!L144</f>
        <v/>
      </c>
      <c r="S144" s="35">
        <f>+'CPT data &amp; Bearing Capacity'!M144</f>
        <v/>
      </c>
      <c r="T144" s="34">
        <f>100*SQRT(O144/(305*SQRT(100*S144)))</f>
        <v/>
      </c>
      <c r="U144" s="36">
        <f>+O144*10^(1.09-0.0075*T144)</f>
        <v/>
      </c>
      <c r="V144" s="33">
        <f>5*(P144-Q144)</f>
        <v/>
      </c>
      <c r="W144" s="37">
        <f>IF(F144&lt;$B$4,0,N144/U144*G144*1000)</f>
        <v/>
      </c>
      <c r="X144" s="37">
        <f>IF(F144&lt;$B$4,0,N144/V144*G144*1000)</f>
        <v/>
      </c>
    </row>
    <row r="145">
      <c r="E145" s="28" t="n"/>
      <c r="F145" s="28">
        <f>+'CPT data &amp; Bearing Capacity'!I145</f>
        <v/>
      </c>
      <c r="G145" s="29">
        <f>'CPT data &amp; Bearing Capacity'!H145</f>
        <v/>
      </c>
      <c r="H145" s="29">
        <f>IF(F145&lt;$B$4,0,F145-$B$4)</f>
        <v/>
      </c>
      <c r="I145" s="30">
        <f>+H145*2/$B$2</f>
        <v/>
      </c>
      <c r="J145" s="31">
        <f>+$D$2*I145/SQRT($D$2^2+I145^2+1)</f>
        <v/>
      </c>
      <c r="K145" s="31">
        <f>+($D$2^2+2*I145^2+1)/($D$2^2+I145^2)/(I145^2+1)</f>
        <v/>
      </c>
      <c r="L145" s="31">
        <f>ASIN($D$2/SQRT($D$2^2+I145^2)/SQRT(1+I145^2))</f>
        <v/>
      </c>
      <c r="M145" s="32">
        <f>2/PI()*(J145*K145+L145)</f>
        <v/>
      </c>
      <c r="N145" s="33">
        <f>+$D$4*M145</f>
        <v/>
      </c>
      <c r="O145" s="59">
        <f>+'CPT data &amp; Bearing Capacity'!N145</f>
        <v/>
      </c>
      <c r="P145" s="59">
        <f>+'CPT data &amp; Bearing Capacity'!O145</f>
        <v/>
      </c>
      <c r="Q145" s="35">
        <f>+'CPT data &amp; Bearing Capacity'!K145</f>
        <v/>
      </c>
      <c r="R145" s="34">
        <f>+'CPT data &amp; Bearing Capacity'!L145</f>
        <v/>
      </c>
      <c r="S145" s="35">
        <f>+'CPT data &amp; Bearing Capacity'!M145</f>
        <v/>
      </c>
      <c r="T145" s="34">
        <f>100*SQRT(O145/(305*SQRT(100*S145)))</f>
        <v/>
      </c>
      <c r="U145" s="36">
        <f>+O145*10^(1.09-0.0075*T145)</f>
        <v/>
      </c>
      <c r="V145" s="33">
        <f>5*(P145-Q145)</f>
        <v/>
      </c>
      <c r="W145" s="37">
        <f>IF(F145&lt;$B$4,0,N145/U145*G145*1000)</f>
        <v/>
      </c>
      <c r="X145" s="37">
        <f>IF(F145&lt;$B$4,0,N145/V145*G145*1000)</f>
        <v/>
      </c>
    </row>
    <row r="146">
      <c r="E146" s="28" t="n"/>
      <c r="F146" s="28">
        <f>+'CPT data &amp; Bearing Capacity'!I146</f>
        <v/>
      </c>
      <c r="G146" s="29">
        <f>'CPT data &amp; Bearing Capacity'!H146</f>
        <v/>
      </c>
      <c r="H146" s="29">
        <f>IF(F146&lt;$B$4,0,F146-$B$4)</f>
        <v/>
      </c>
      <c r="I146" s="30">
        <f>+H146*2/$B$2</f>
        <v/>
      </c>
      <c r="J146" s="31">
        <f>+$D$2*I146/SQRT($D$2^2+I146^2+1)</f>
        <v/>
      </c>
      <c r="K146" s="31">
        <f>+($D$2^2+2*I146^2+1)/($D$2^2+I146^2)/(I146^2+1)</f>
        <v/>
      </c>
      <c r="L146" s="31">
        <f>ASIN($D$2/SQRT($D$2^2+I146^2)/SQRT(1+I146^2))</f>
        <v/>
      </c>
      <c r="M146" s="32">
        <f>2/PI()*(J146*K146+L146)</f>
        <v/>
      </c>
      <c r="N146" s="33">
        <f>+$D$4*M146</f>
        <v/>
      </c>
      <c r="O146" s="59">
        <f>+'CPT data &amp; Bearing Capacity'!N146</f>
        <v/>
      </c>
      <c r="P146" s="59">
        <f>+'CPT data &amp; Bearing Capacity'!O146</f>
        <v/>
      </c>
      <c r="Q146" s="35">
        <f>+'CPT data &amp; Bearing Capacity'!K146</f>
        <v/>
      </c>
      <c r="R146" s="34">
        <f>+'CPT data &amp; Bearing Capacity'!L146</f>
        <v/>
      </c>
      <c r="S146" s="35">
        <f>+'CPT data &amp; Bearing Capacity'!M146</f>
        <v/>
      </c>
      <c r="T146" s="34">
        <f>100*SQRT(O146/(305*SQRT(100*S146)))</f>
        <v/>
      </c>
      <c r="U146" s="36">
        <f>+O146*10^(1.09-0.0075*T146)</f>
        <v/>
      </c>
      <c r="V146" s="33">
        <f>5*(P146-Q146)</f>
        <v/>
      </c>
      <c r="W146" s="37">
        <f>IF(F146&lt;$B$4,0,N146/U146*G146*1000)</f>
        <v/>
      </c>
      <c r="X146" s="37">
        <f>IF(F146&lt;$B$4,0,N146/V146*G146*1000)</f>
        <v/>
      </c>
    </row>
    <row r="147">
      <c r="E147" s="28" t="n"/>
      <c r="F147" s="28">
        <f>+'CPT data &amp; Bearing Capacity'!I147</f>
        <v/>
      </c>
      <c r="G147" s="29">
        <f>'CPT data &amp; Bearing Capacity'!H147</f>
        <v/>
      </c>
      <c r="H147" s="29">
        <f>IF(F147&lt;$B$4,0,F147-$B$4)</f>
        <v/>
      </c>
      <c r="I147" s="30">
        <f>+H147*2/$B$2</f>
        <v/>
      </c>
      <c r="J147" s="31">
        <f>+$D$2*I147/SQRT($D$2^2+I147^2+1)</f>
        <v/>
      </c>
      <c r="K147" s="31">
        <f>+($D$2^2+2*I147^2+1)/($D$2^2+I147^2)/(I147^2+1)</f>
        <v/>
      </c>
      <c r="L147" s="31">
        <f>ASIN($D$2/SQRT($D$2^2+I147^2)/SQRT(1+I147^2))</f>
        <v/>
      </c>
      <c r="M147" s="32">
        <f>2/PI()*(J147*K147+L147)</f>
        <v/>
      </c>
      <c r="N147" s="33">
        <f>+$D$4*M147</f>
        <v/>
      </c>
      <c r="O147" s="59">
        <f>+'CPT data &amp; Bearing Capacity'!N147</f>
        <v/>
      </c>
      <c r="P147" s="59">
        <f>+'CPT data &amp; Bearing Capacity'!O147</f>
        <v/>
      </c>
      <c r="Q147" s="35">
        <f>+'CPT data &amp; Bearing Capacity'!K147</f>
        <v/>
      </c>
      <c r="R147" s="34">
        <f>+'CPT data &amp; Bearing Capacity'!L147</f>
        <v/>
      </c>
      <c r="S147" s="35">
        <f>+'CPT data &amp; Bearing Capacity'!M147</f>
        <v/>
      </c>
      <c r="T147" s="34">
        <f>100*SQRT(O147/(305*SQRT(100*S147)))</f>
        <v/>
      </c>
      <c r="U147" s="36">
        <f>+O147*10^(1.09-0.0075*T147)</f>
        <v/>
      </c>
      <c r="V147" s="33">
        <f>5*(P147-Q147)</f>
        <v/>
      </c>
      <c r="W147" s="37">
        <f>IF(F147&lt;$B$4,0,N147/U147*G147*1000)</f>
        <v/>
      </c>
      <c r="X147" s="37">
        <f>IF(F147&lt;$B$4,0,N147/V147*G147*1000)</f>
        <v/>
      </c>
    </row>
    <row r="148">
      <c r="E148" s="28" t="n"/>
      <c r="F148" s="28">
        <f>+'CPT data &amp; Bearing Capacity'!I148</f>
        <v/>
      </c>
      <c r="G148" s="29">
        <f>'CPT data &amp; Bearing Capacity'!H148</f>
        <v/>
      </c>
      <c r="H148" s="29">
        <f>IF(F148&lt;$B$4,0,F148-$B$4)</f>
        <v/>
      </c>
      <c r="I148" s="30">
        <f>+H148*2/$B$2</f>
        <v/>
      </c>
      <c r="J148" s="31">
        <f>+$D$2*I148/SQRT($D$2^2+I148^2+1)</f>
        <v/>
      </c>
      <c r="K148" s="31">
        <f>+($D$2^2+2*I148^2+1)/($D$2^2+I148^2)/(I148^2+1)</f>
        <v/>
      </c>
      <c r="L148" s="31">
        <f>ASIN($D$2/SQRT($D$2^2+I148^2)/SQRT(1+I148^2))</f>
        <v/>
      </c>
      <c r="M148" s="32">
        <f>2/PI()*(J148*K148+L148)</f>
        <v/>
      </c>
      <c r="N148" s="33">
        <f>+$D$4*M148</f>
        <v/>
      </c>
      <c r="O148" s="59">
        <f>+'CPT data &amp; Bearing Capacity'!N148</f>
        <v/>
      </c>
      <c r="P148" s="59">
        <f>+'CPT data &amp; Bearing Capacity'!O148</f>
        <v/>
      </c>
      <c r="Q148" s="35">
        <f>+'CPT data &amp; Bearing Capacity'!K148</f>
        <v/>
      </c>
      <c r="R148" s="34">
        <f>+'CPT data &amp; Bearing Capacity'!L148</f>
        <v/>
      </c>
      <c r="S148" s="35">
        <f>+'CPT data &amp; Bearing Capacity'!M148</f>
        <v/>
      </c>
      <c r="T148" s="34">
        <f>100*SQRT(O148/(305*SQRT(100*S148)))</f>
        <v/>
      </c>
      <c r="U148" s="36">
        <f>+O148*10^(1.09-0.0075*T148)</f>
        <v/>
      </c>
      <c r="V148" s="33">
        <f>5*(P148-Q148)</f>
        <v/>
      </c>
      <c r="W148" s="37">
        <f>IF(F148&lt;$B$4,0,N148/U148*G148*1000)</f>
        <v/>
      </c>
      <c r="X148" s="37">
        <f>IF(F148&lt;$B$4,0,N148/V148*G148*1000)</f>
        <v/>
      </c>
    </row>
    <row r="149">
      <c r="E149" s="28" t="n"/>
      <c r="F149" s="28">
        <f>+'CPT data &amp; Bearing Capacity'!I149</f>
        <v/>
      </c>
      <c r="G149" s="29">
        <f>'CPT data &amp; Bearing Capacity'!H149</f>
        <v/>
      </c>
      <c r="H149" s="29">
        <f>IF(F149&lt;$B$4,0,F149-$B$4)</f>
        <v/>
      </c>
      <c r="I149" s="30">
        <f>+H149*2/$B$2</f>
        <v/>
      </c>
      <c r="J149" s="31">
        <f>+$D$2*I149/SQRT($D$2^2+I149^2+1)</f>
        <v/>
      </c>
      <c r="K149" s="31">
        <f>+($D$2^2+2*I149^2+1)/($D$2^2+I149^2)/(I149^2+1)</f>
        <v/>
      </c>
      <c r="L149" s="31">
        <f>ASIN($D$2/SQRT($D$2^2+I149^2)/SQRT(1+I149^2))</f>
        <v/>
      </c>
      <c r="M149" s="32">
        <f>2/PI()*(J149*K149+L149)</f>
        <v/>
      </c>
      <c r="N149" s="33">
        <f>+$D$4*M149</f>
        <v/>
      </c>
      <c r="O149" s="59">
        <f>+'CPT data &amp; Bearing Capacity'!N149</f>
        <v/>
      </c>
      <c r="P149" s="59">
        <f>+'CPT data &amp; Bearing Capacity'!O149</f>
        <v/>
      </c>
      <c r="Q149" s="35">
        <f>+'CPT data &amp; Bearing Capacity'!K149</f>
        <v/>
      </c>
      <c r="R149" s="34">
        <f>+'CPT data &amp; Bearing Capacity'!L149</f>
        <v/>
      </c>
      <c r="S149" s="35">
        <f>+'CPT data &amp; Bearing Capacity'!M149</f>
        <v/>
      </c>
      <c r="T149" s="34">
        <f>100*SQRT(O149/(305*SQRT(100*S149)))</f>
        <v/>
      </c>
      <c r="U149" s="36">
        <f>+O149*10^(1.09-0.0075*T149)</f>
        <v/>
      </c>
      <c r="V149" s="33">
        <f>5*(P149-Q149)</f>
        <v/>
      </c>
      <c r="W149" s="37">
        <f>IF(F149&lt;$B$4,0,N149/U149*G149*1000)</f>
        <v/>
      </c>
      <c r="X149" s="37">
        <f>IF(F149&lt;$B$4,0,N149/V149*G149*1000)</f>
        <v/>
      </c>
    </row>
    <row r="150">
      <c r="E150" s="28" t="n"/>
      <c r="F150" s="28">
        <f>+'CPT data &amp; Bearing Capacity'!I150</f>
        <v/>
      </c>
      <c r="G150" s="29">
        <f>'CPT data &amp; Bearing Capacity'!H150</f>
        <v/>
      </c>
      <c r="H150" s="29">
        <f>IF(F150&lt;$B$4,0,F150-$B$4)</f>
        <v/>
      </c>
      <c r="I150" s="30">
        <f>+H150*2/$B$2</f>
        <v/>
      </c>
      <c r="J150" s="31">
        <f>+$D$2*I150/SQRT($D$2^2+I150^2+1)</f>
        <v/>
      </c>
      <c r="K150" s="31">
        <f>+($D$2^2+2*I150^2+1)/($D$2^2+I150^2)/(I150^2+1)</f>
        <v/>
      </c>
      <c r="L150" s="31">
        <f>ASIN($D$2/SQRT($D$2^2+I150^2)/SQRT(1+I150^2))</f>
        <v/>
      </c>
      <c r="M150" s="32">
        <f>2/PI()*(J150*K150+L150)</f>
        <v/>
      </c>
      <c r="N150" s="33">
        <f>+$D$4*M150</f>
        <v/>
      </c>
      <c r="O150" s="59">
        <f>+'CPT data &amp; Bearing Capacity'!N150</f>
        <v/>
      </c>
      <c r="P150" s="59">
        <f>+'CPT data &amp; Bearing Capacity'!O150</f>
        <v/>
      </c>
      <c r="Q150" s="35">
        <f>+'CPT data &amp; Bearing Capacity'!K150</f>
        <v/>
      </c>
      <c r="R150" s="34">
        <f>+'CPT data &amp; Bearing Capacity'!L150</f>
        <v/>
      </c>
      <c r="S150" s="35">
        <f>+'CPT data &amp; Bearing Capacity'!M150</f>
        <v/>
      </c>
      <c r="T150" s="34">
        <f>100*SQRT(O150/(305*SQRT(100*S150)))</f>
        <v/>
      </c>
      <c r="U150" s="36">
        <f>+O150*10^(1.09-0.0075*T150)</f>
        <v/>
      </c>
      <c r="V150" s="33">
        <f>5*(P150-Q150)</f>
        <v/>
      </c>
      <c r="W150" s="37">
        <f>IF(F150&lt;$B$4,0,N150/U150*G150*1000)</f>
        <v/>
      </c>
      <c r="X150" s="37">
        <f>IF(F150&lt;$B$4,0,N150/V150*G150*1000)</f>
        <v/>
      </c>
    </row>
    <row r="151">
      <c r="E151" s="28" t="n"/>
      <c r="F151" s="28">
        <f>+'CPT data &amp; Bearing Capacity'!I151</f>
        <v/>
      </c>
      <c r="G151" s="29">
        <f>'CPT data &amp; Bearing Capacity'!H151</f>
        <v/>
      </c>
      <c r="H151" s="29">
        <f>IF(F151&lt;$B$4,0,F151-$B$4)</f>
        <v/>
      </c>
      <c r="I151" s="30">
        <f>+H151*2/$B$2</f>
        <v/>
      </c>
      <c r="J151" s="31">
        <f>+$D$2*I151/SQRT($D$2^2+I151^2+1)</f>
        <v/>
      </c>
      <c r="K151" s="31">
        <f>+($D$2^2+2*I151^2+1)/($D$2^2+I151^2)/(I151^2+1)</f>
        <v/>
      </c>
      <c r="L151" s="31">
        <f>ASIN($D$2/SQRT($D$2^2+I151^2)/SQRT(1+I151^2))</f>
        <v/>
      </c>
      <c r="M151" s="32">
        <f>2/PI()*(J151*K151+L151)</f>
        <v/>
      </c>
      <c r="N151" s="33">
        <f>+$D$4*M151</f>
        <v/>
      </c>
      <c r="O151" s="59">
        <f>+'CPT data &amp; Bearing Capacity'!N151</f>
        <v/>
      </c>
      <c r="P151" s="59">
        <f>+'CPT data &amp; Bearing Capacity'!O151</f>
        <v/>
      </c>
      <c r="Q151" s="35">
        <f>+'CPT data &amp; Bearing Capacity'!K151</f>
        <v/>
      </c>
      <c r="R151" s="34">
        <f>+'CPT data &amp; Bearing Capacity'!L151</f>
        <v/>
      </c>
      <c r="S151" s="35">
        <f>+'CPT data &amp; Bearing Capacity'!M151</f>
        <v/>
      </c>
      <c r="T151" s="34">
        <f>100*SQRT(O151/(305*SQRT(100*S151)))</f>
        <v/>
      </c>
      <c r="U151" s="36">
        <f>+O151*10^(1.09-0.0075*T151)</f>
        <v/>
      </c>
      <c r="V151" s="33">
        <f>5*(P151-Q151)</f>
        <v/>
      </c>
      <c r="W151" s="37">
        <f>IF(F151&lt;$B$4,0,N151/U151*G151*1000)</f>
        <v/>
      </c>
      <c r="X151" s="37">
        <f>IF(F151&lt;$B$4,0,N151/V151*G151*1000)</f>
        <v/>
      </c>
    </row>
    <row r="152">
      <c r="E152" s="28" t="n"/>
      <c r="F152" s="28">
        <f>+'CPT data &amp; Bearing Capacity'!I152</f>
        <v/>
      </c>
      <c r="G152" s="29">
        <f>'CPT data &amp; Bearing Capacity'!H152</f>
        <v/>
      </c>
      <c r="H152" s="29">
        <f>IF(F152&lt;$B$4,0,F152-$B$4)</f>
        <v/>
      </c>
      <c r="I152" s="30">
        <f>+H152*2/$B$2</f>
        <v/>
      </c>
      <c r="J152" s="31">
        <f>+$D$2*I152/SQRT($D$2^2+I152^2+1)</f>
        <v/>
      </c>
      <c r="K152" s="31">
        <f>+($D$2^2+2*I152^2+1)/($D$2^2+I152^2)/(I152^2+1)</f>
        <v/>
      </c>
      <c r="L152" s="31">
        <f>ASIN($D$2/SQRT($D$2^2+I152^2)/SQRT(1+I152^2))</f>
        <v/>
      </c>
      <c r="M152" s="32">
        <f>2/PI()*(J152*K152+L152)</f>
        <v/>
      </c>
      <c r="N152" s="33">
        <f>+$D$4*M152</f>
        <v/>
      </c>
      <c r="O152" s="59">
        <f>+'CPT data &amp; Bearing Capacity'!N152</f>
        <v/>
      </c>
      <c r="P152" s="59">
        <f>+'CPT data &amp; Bearing Capacity'!O152</f>
        <v/>
      </c>
      <c r="Q152" s="35">
        <f>+'CPT data &amp; Bearing Capacity'!K152</f>
        <v/>
      </c>
      <c r="R152" s="34">
        <f>+'CPT data &amp; Bearing Capacity'!L152</f>
        <v/>
      </c>
      <c r="S152" s="35">
        <f>+'CPT data &amp; Bearing Capacity'!M152</f>
        <v/>
      </c>
      <c r="T152" s="34">
        <f>100*SQRT(O152/(305*SQRT(100*S152)))</f>
        <v/>
      </c>
      <c r="U152" s="36">
        <f>+O152*10^(1.09-0.0075*T152)</f>
        <v/>
      </c>
      <c r="V152" s="33">
        <f>5*(P152-Q152)</f>
        <v/>
      </c>
      <c r="W152" s="37">
        <f>IF(F152&lt;$B$4,0,N152/U152*G152*1000)</f>
        <v/>
      </c>
      <c r="X152" s="37">
        <f>IF(F152&lt;$B$4,0,N152/V152*G152*1000)</f>
        <v/>
      </c>
    </row>
    <row r="153">
      <c r="E153" s="28" t="n"/>
      <c r="F153" s="28">
        <f>+'CPT data &amp; Bearing Capacity'!I153</f>
        <v/>
      </c>
      <c r="G153" s="29">
        <f>'CPT data &amp; Bearing Capacity'!H153</f>
        <v/>
      </c>
      <c r="H153" s="29">
        <f>IF(F153&lt;$B$4,0,F153-$B$4)</f>
        <v/>
      </c>
      <c r="I153" s="30">
        <f>+H153*2/$B$2</f>
        <v/>
      </c>
      <c r="J153" s="31">
        <f>+$D$2*I153/SQRT($D$2^2+I153^2+1)</f>
        <v/>
      </c>
      <c r="K153" s="31">
        <f>+($D$2^2+2*I153^2+1)/($D$2^2+I153^2)/(I153^2+1)</f>
        <v/>
      </c>
      <c r="L153" s="31">
        <f>ASIN($D$2/SQRT($D$2^2+I153^2)/SQRT(1+I153^2))</f>
        <v/>
      </c>
      <c r="M153" s="32">
        <f>2/PI()*(J153*K153+L153)</f>
        <v/>
      </c>
      <c r="N153" s="33">
        <f>+$D$4*M153</f>
        <v/>
      </c>
      <c r="O153" s="59">
        <f>+'CPT data &amp; Bearing Capacity'!N153</f>
        <v/>
      </c>
      <c r="P153" s="59">
        <f>+'CPT data &amp; Bearing Capacity'!O153</f>
        <v/>
      </c>
      <c r="Q153" s="35">
        <f>+'CPT data &amp; Bearing Capacity'!K153</f>
        <v/>
      </c>
      <c r="R153" s="34">
        <f>+'CPT data &amp; Bearing Capacity'!L153</f>
        <v/>
      </c>
      <c r="S153" s="35">
        <f>+'CPT data &amp; Bearing Capacity'!M153</f>
        <v/>
      </c>
      <c r="T153" s="34">
        <f>100*SQRT(O153/(305*SQRT(100*S153)))</f>
        <v/>
      </c>
      <c r="U153" s="36">
        <f>+O153*10^(1.09-0.0075*T153)</f>
        <v/>
      </c>
      <c r="V153" s="33">
        <f>5*(P153-Q153)</f>
        <v/>
      </c>
      <c r="W153" s="37">
        <f>IF(F153&lt;$B$4,0,N153/U153*G153*1000)</f>
        <v/>
      </c>
      <c r="X153" s="37">
        <f>IF(F153&lt;$B$4,0,N153/V153*G153*1000)</f>
        <v/>
      </c>
    </row>
    <row r="154">
      <c r="E154" s="28" t="n"/>
      <c r="F154" s="28">
        <f>+'CPT data &amp; Bearing Capacity'!I154</f>
        <v/>
      </c>
      <c r="G154" s="29">
        <f>'CPT data &amp; Bearing Capacity'!H154</f>
        <v/>
      </c>
      <c r="H154" s="29">
        <f>IF(F154&lt;$B$4,0,F154-$B$4)</f>
        <v/>
      </c>
      <c r="I154" s="30">
        <f>+H154*2/$B$2</f>
        <v/>
      </c>
      <c r="J154" s="31">
        <f>+$D$2*I154/SQRT($D$2^2+I154^2+1)</f>
        <v/>
      </c>
      <c r="K154" s="31">
        <f>+($D$2^2+2*I154^2+1)/($D$2^2+I154^2)/(I154^2+1)</f>
        <v/>
      </c>
      <c r="L154" s="31">
        <f>ASIN($D$2/SQRT($D$2^2+I154^2)/SQRT(1+I154^2))</f>
        <v/>
      </c>
      <c r="M154" s="32">
        <f>2/PI()*(J154*K154+L154)</f>
        <v/>
      </c>
      <c r="N154" s="33">
        <f>+$D$4*M154</f>
        <v/>
      </c>
      <c r="O154" s="59">
        <f>+'CPT data &amp; Bearing Capacity'!N154</f>
        <v/>
      </c>
      <c r="P154" s="59">
        <f>+'CPT data &amp; Bearing Capacity'!O154</f>
        <v/>
      </c>
      <c r="Q154" s="35">
        <f>+'CPT data &amp; Bearing Capacity'!K154</f>
        <v/>
      </c>
      <c r="R154" s="34">
        <f>+'CPT data &amp; Bearing Capacity'!L154</f>
        <v/>
      </c>
      <c r="S154" s="35">
        <f>+'CPT data &amp; Bearing Capacity'!M154</f>
        <v/>
      </c>
      <c r="T154" s="34">
        <f>100*SQRT(O154/(305*SQRT(100*S154)))</f>
        <v/>
      </c>
      <c r="U154" s="36">
        <f>+O154*10^(1.09-0.0075*T154)</f>
        <v/>
      </c>
      <c r="V154" s="33">
        <f>5*(P154-Q154)</f>
        <v/>
      </c>
      <c r="W154" s="37">
        <f>IF(F154&lt;$B$4,0,N154/U154*G154*1000)</f>
        <v/>
      </c>
      <c r="X154" s="37">
        <f>IF(F154&lt;$B$4,0,N154/V154*G154*1000)</f>
        <v/>
      </c>
    </row>
    <row r="155">
      <c r="E155" s="28" t="n"/>
      <c r="F155" s="28">
        <f>+'CPT data &amp; Bearing Capacity'!I155</f>
        <v/>
      </c>
      <c r="G155" s="29">
        <f>'CPT data &amp; Bearing Capacity'!H155</f>
        <v/>
      </c>
      <c r="H155" s="29">
        <f>IF(F155&lt;$B$4,0,F155-$B$4)</f>
        <v/>
      </c>
      <c r="I155" s="30">
        <f>+H155*2/$B$2</f>
        <v/>
      </c>
      <c r="J155" s="31">
        <f>+$D$2*I155/SQRT($D$2^2+I155^2+1)</f>
        <v/>
      </c>
      <c r="K155" s="31">
        <f>+($D$2^2+2*I155^2+1)/($D$2^2+I155^2)/(I155^2+1)</f>
        <v/>
      </c>
      <c r="L155" s="31">
        <f>ASIN($D$2/SQRT($D$2^2+I155^2)/SQRT(1+I155^2))</f>
        <v/>
      </c>
      <c r="M155" s="32">
        <f>2/PI()*(J155*K155+L155)</f>
        <v/>
      </c>
      <c r="N155" s="33">
        <f>+$D$4*M155</f>
        <v/>
      </c>
      <c r="O155" s="59">
        <f>+'CPT data &amp; Bearing Capacity'!N155</f>
        <v/>
      </c>
      <c r="P155" s="59">
        <f>+'CPT data &amp; Bearing Capacity'!O155</f>
        <v/>
      </c>
      <c r="Q155" s="35">
        <f>+'CPT data &amp; Bearing Capacity'!K155</f>
        <v/>
      </c>
      <c r="R155" s="34">
        <f>+'CPT data &amp; Bearing Capacity'!L155</f>
        <v/>
      </c>
      <c r="S155" s="35">
        <f>+'CPT data &amp; Bearing Capacity'!M155</f>
        <v/>
      </c>
      <c r="T155" s="34">
        <f>100*SQRT(O155/(305*SQRT(100*S155)))</f>
        <v/>
      </c>
      <c r="U155" s="36">
        <f>+O155*10^(1.09-0.0075*T155)</f>
        <v/>
      </c>
      <c r="V155" s="33">
        <f>5*(P155-Q155)</f>
        <v/>
      </c>
      <c r="W155" s="37">
        <f>IF(F155&lt;$B$4,0,N155/U155*G155*1000)</f>
        <v/>
      </c>
      <c r="X155" s="37">
        <f>IF(F155&lt;$B$4,0,N155/V155*G155*1000)</f>
        <v/>
      </c>
    </row>
    <row r="156">
      <c r="E156" s="28" t="n"/>
      <c r="F156" s="28">
        <f>+'CPT data &amp; Bearing Capacity'!I156</f>
        <v/>
      </c>
      <c r="G156" s="29">
        <f>'CPT data &amp; Bearing Capacity'!H156</f>
        <v/>
      </c>
      <c r="H156" s="29">
        <f>IF(F156&lt;$B$4,0,F156-$B$4)</f>
        <v/>
      </c>
      <c r="I156" s="30">
        <f>+H156*2/$B$2</f>
        <v/>
      </c>
      <c r="J156" s="31">
        <f>+$D$2*I156/SQRT($D$2^2+I156^2+1)</f>
        <v/>
      </c>
      <c r="K156" s="31">
        <f>+($D$2^2+2*I156^2+1)/($D$2^2+I156^2)/(I156^2+1)</f>
        <v/>
      </c>
      <c r="L156" s="31">
        <f>ASIN($D$2/SQRT($D$2^2+I156^2)/SQRT(1+I156^2))</f>
        <v/>
      </c>
      <c r="M156" s="32">
        <f>2/PI()*(J156*K156+L156)</f>
        <v/>
      </c>
      <c r="N156" s="33">
        <f>+$D$4*M156</f>
        <v/>
      </c>
      <c r="O156" s="59">
        <f>+'CPT data &amp; Bearing Capacity'!N156</f>
        <v/>
      </c>
      <c r="P156" s="59">
        <f>+'CPT data &amp; Bearing Capacity'!O156</f>
        <v/>
      </c>
      <c r="Q156" s="35">
        <f>+'CPT data &amp; Bearing Capacity'!K156</f>
        <v/>
      </c>
      <c r="R156" s="34">
        <f>+'CPT data &amp; Bearing Capacity'!L156</f>
        <v/>
      </c>
      <c r="S156" s="35">
        <f>+'CPT data &amp; Bearing Capacity'!M156</f>
        <v/>
      </c>
      <c r="T156" s="34">
        <f>100*SQRT(O156/(305*SQRT(100*S156)))</f>
        <v/>
      </c>
      <c r="U156" s="36">
        <f>+O156*10^(1.09-0.0075*T156)</f>
        <v/>
      </c>
      <c r="V156" s="33">
        <f>5*(P156-Q156)</f>
        <v/>
      </c>
      <c r="W156" s="37">
        <f>IF(F156&lt;$B$4,0,N156/U156*G156*1000)</f>
        <v/>
      </c>
      <c r="X156" s="37">
        <f>IF(F156&lt;$B$4,0,N156/V156*G156*1000)</f>
        <v/>
      </c>
    </row>
    <row r="157">
      <c r="E157" s="28" t="n"/>
      <c r="F157" s="28">
        <f>+'CPT data &amp; Bearing Capacity'!I157</f>
        <v/>
      </c>
      <c r="G157" s="29">
        <f>'CPT data &amp; Bearing Capacity'!H157</f>
        <v/>
      </c>
      <c r="H157" s="29">
        <f>IF(F157&lt;$B$4,0,F157-$B$4)</f>
        <v/>
      </c>
      <c r="I157" s="30">
        <f>+H157*2/$B$2</f>
        <v/>
      </c>
      <c r="J157" s="31">
        <f>+$D$2*I157/SQRT($D$2^2+I157^2+1)</f>
        <v/>
      </c>
      <c r="K157" s="31">
        <f>+($D$2^2+2*I157^2+1)/($D$2^2+I157^2)/(I157^2+1)</f>
        <v/>
      </c>
      <c r="L157" s="31">
        <f>ASIN($D$2/SQRT($D$2^2+I157^2)/SQRT(1+I157^2))</f>
        <v/>
      </c>
      <c r="M157" s="32">
        <f>2/PI()*(J157*K157+L157)</f>
        <v/>
      </c>
      <c r="N157" s="33">
        <f>+$D$4*M157</f>
        <v/>
      </c>
      <c r="O157" s="59">
        <f>+'CPT data &amp; Bearing Capacity'!N157</f>
        <v/>
      </c>
      <c r="P157" s="59">
        <f>+'CPT data &amp; Bearing Capacity'!O157</f>
        <v/>
      </c>
      <c r="Q157" s="35">
        <f>+'CPT data &amp; Bearing Capacity'!K157</f>
        <v/>
      </c>
      <c r="R157" s="34">
        <f>+'CPT data &amp; Bearing Capacity'!L157</f>
        <v/>
      </c>
      <c r="S157" s="35">
        <f>+'CPT data &amp; Bearing Capacity'!M157</f>
        <v/>
      </c>
      <c r="T157" s="34">
        <f>100*SQRT(O157/(305*SQRT(100*S157)))</f>
        <v/>
      </c>
      <c r="U157" s="36">
        <f>+O157*10^(1.09-0.0075*T157)</f>
        <v/>
      </c>
      <c r="V157" s="33">
        <f>5*(P157-Q157)</f>
        <v/>
      </c>
      <c r="W157" s="37">
        <f>IF(F157&lt;$B$4,0,N157/U157*G157*1000)</f>
        <v/>
      </c>
      <c r="X157" s="37">
        <f>IF(F157&lt;$B$4,0,N157/V157*G157*1000)</f>
        <v/>
      </c>
    </row>
    <row r="158">
      <c r="E158" s="28" t="n"/>
      <c r="F158" s="28">
        <f>+'CPT data &amp; Bearing Capacity'!I158</f>
        <v/>
      </c>
      <c r="G158" s="29">
        <f>'CPT data &amp; Bearing Capacity'!H158</f>
        <v/>
      </c>
      <c r="H158" s="29">
        <f>IF(F158&lt;$B$4,0,F158-$B$4)</f>
        <v/>
      </c>
      <c r="I158" s="30">
        <f>+H158*2/$B$2</f>
        <v/>
      </c>
      <c r="J158" s="31">
        <f>+$D$2*I158/SQRT($D$2^2+I158^2+1)</f>
        <v/>
      </c>
      <c r="K158" s="31">
        <f>+($D$2^2+2*I158^2+1)/($D$2^2+I158^2)/(I158^2+1)</f>
        <v/>
      </c>
      <c r="L158" s="31">
        <f>ASIN($D$2/SQRT($D$2^2+I158^2)/SQRT(1+I158^2))</f>
        <v/>
      </c>
      <c r="M158" s="32">
        <f>2/PI()*(J158*K158+L158)</f>
        <v/>
      </c>
      <c r="N158" s="33">
        <f>+$D$4*M158</f>
        <v/>
      </c>
      <c r="O158" s="59">
        <f>+'CPT data &amp; Bearing Capacity'!N158</f>
        <v/>
      </c>
      <c r="P158" s="59">
        <f>+'CPT data &amp; Bearing Capacity'!O158</f>
        <v/>
      </c>
      <c r="Q158" s="35">
        <f>+'CPT data &amp; Bearing Capacity'!K158</f>
        <v/>
      </c>
      <c r="R158" s="34">
        <f>+'CPT data &amp; Bearing Capacity'!L158</f>
        <v/>
      </c>
      <c r="S158" s="35">
        <f>+'CPT data &amp; Bearing Capacity'!M158</f>
        <v/>
      </c>
      <c r="T158" s="34">
        <f>100*SQRT(O158/(305*SQRT(100*S158)))</f>
        <v/>
      </c>
      <c r="U158" s="36">
        <f>+O158*10^(1.09-0.0075*T158)</f>
        <v/>
      </c>
      <c r="V158" s="33">
        <f>5*(P158-Q158)</f>
        <v/>
      </c>
      <c r="W158" s="37">
        <f>IF(F158&lt;$B$4,0,N158/U158*G158*1000)</f>
        <v/>
      </c>
      <c r="X158" s="37">
        <f>IF(F158&lt;$B$4,0,N158/V158*G158*1000)</f>
        <v/>
      </c>
    </row>
    <row r="159">
      <c r="E159" s="28" t="n"/>
      <c r="F159" s="28">
        <f>+'CPT data &amp; Bearing Capacity'!I159</f>
        <v/>
      </c>
      <c r="G159" s="29">
        <f>'CPT data &amp; Bearing Capacity'!H159</f>
        <v/>
      </c>
      <c r="H159" s="29">
        <f>IF(F159&lt;$B$4,0,F159-$B$4)</f>
        <v/>
      </c>
      <c r="I159" s="30">
        <f>+H159*2/$B$2</f>
        <v/>
      </c>
      <c r="J159" s="31">
        <f>+$D$2*I159/SQRT($D$2^2+I159^2+1)</f>
        <v/>
      </c>
      <c r="K159" s="31">
        <f>+($D$2^2+2*I159^2+1)/($D$2^2+I159^2)/(I159^2+1)</f>
        <v/>
      </c>
      <c r="L159" s="31">
        <f>ASIN($D$2/SQRT($D$2^2+I159^2)/SQRT(1+I159^2))</f>
        <v/>
      </c>
      <c r="M159" s="32">
        <f>2/PI()*(J159*K159+L159)</f>
        <v/>
      </c>
      <c r="N159" s="33">
        <f>+$D$4*M159</f>
        <v/>
      </c>
      <c r="O159" s="59">
        <f>+'CPT data &amp; Bearing Capacity'!N159</f>
        <v/>
      </c>
      <c r="P159" s="59">
        <f>+'CPT data &amp; Bearing Capacity'!O159</f>
        <v/>
      </c>
      <c r="Q159" s="35">
        <f>+'CPT data &amp; Bearing Capacity'!K159</f>
        <v/>
      </c>
      <c r="R159" s="34">
        <f>+'CPT data &amp; Bearing Capacity'!L159</f>
        <v/>
      </c>
      <c r="S159" s="35">
        <f>+'CPT data &amp; Bearing Capacity'!M159</f>
        <v/>
      </c>
      <c r="T159" s="34">
        <f>100*SQRT(O159/(305*SQRT(100*S159)))</f>
        <v/>
      </c>
      <c r="U159" s="36">
        <f>+O159*10^(1.09-0.0075*T159)</f>
        <v/>
      </c>
      <c r="V159" s="33">
        <f>5*(P159-Q159)</f>
        <v/>
      </c>
      <c r="W159" s="37">
        <f>IF(F159&lt;$B$4,0,N159/U159*G159*1000)</f>
        <v/>
      </c>
      <c r="X159" s="37">
        <f>IF(F159&lt;$B$4,0,N159/V159*G159*1000)</f>
        <v/>
      </c>
    </row>
    <row r="160">
      <c r="E160" s="28" t="n"/>
      <c r="F160" s="28">
        <f>+'CPT data &amp; Bearing Capacity'!I160</f>
        <v/>
      </c>
      <c r="G160" s="29">
        <f>'CPT data &amp; Bearing Capacity'!H160</f>
        <v/>
      </c>
      <c r="H160" s="29">
        <f>IF(F160&lt;$B$4,0,F160-$B$4)</f>
        <v/>
      </c>
      <c r="I160" s="30">
        <f>+H160*2/$B$2</f>
        <v/>
      </c>
      <c r="J160" s="31">
        <f>+$D$2*I160/SQRT($D$2^2+I160^2+1)</f>
        <v/>
      </c>
      <c r="K160" s="31">
        <f>+($D$2^2+2*I160^2+1)/($D$2^2+I160^2)/(I160^2+1)</f>
        <v/>
      </c>
      <c r="L160" s="31">
        <f>ASIN($D$2/SQRT($D$2^2+I160^2)/SQRT(1+I160^2))</f>
        <v/>
      </c>
      <c r="M160" s="32">
        <f>2/PI()*(J160*K160+L160)</f>
        <v/>
      </c>
      <c r="N160" s="33">
        <f>+$D$4*M160</f>
        <v/>
      </c>
      <c r="O160" s="59">
        <f>+'CPT data &amp; Bearing Capacity'!N160</f>
        <v/>
      </c>
      <c r="P160" s="59">
        <f>+'CPT data &amp; Bearing Capacity'!O160</f>
        <v/>
      </c>
      <c r="Q160" s="35">
        <f>+'CPT data &amp; Bearing Capacity'!K160</f>
        <v/>
      </c>
      <c r="R160" s="34">
        <f>+'CPT data &amp; Bearing Capacity'!L160</f>
        <v/>
      </c>
      <c r="S160" s="35">
        <f>+'CPT data &amp; Bearing Capacity'!M160</f>
        <v/>
      </c>
      <c r="T160" s="34">
        <f>100*SQRT(O160/(305*SQRT(100*S160)))</f>
        <v/>
      </c>
      <c r="U160" s="36">
        <f>+O160*10^(1.09-0.0075*T160)</f>
        <v/>
      </c>
      <c r="V160" s="33">
        <f>5*(P160-Q160)</f>
        <v/>
      </c>
      <c r="W160" s="37">
        <f>IF(F160&lt;$B$4,0,N160/U160*G160*1000)</f>
        <v/>
      </c>
      <c r="X160" s="37">
        <f>IF(F160&lt;$B$4,0,N160/V160*G160*1000)</f>
        <v/>
      </c>
    </row>
    <row r="161">
      <c r="E161" s="28" t="n"/>
      <c r="F161" s="28">
        <f>+'CPT data &amp; Bearing Capacity'!I161</f>
        <v/>
      </c>
      <c r="G161" s="29">
        <f>'CPT data &amp; Bearing Capacity'!H161</f>
        <v/>
      </c>
      <c r="H161" s="29">
        <f>IF(F161&lt;$B$4,0,F161-$B$4)</f>
        <v/>
      </c>
      <c r="I161" s="30">
        <f>+H161*2/$B$2</f>
        <v/>
      </c>
      <c r="J161" s="31">
        <f>+$D$2*I161/SQRT($D$2^2+I161^2+1)</f>
        <v/>
      </c>
      <c r="K161" s="31">
        <f>+($D$2^2+2*I161^2+1)/($D$2^2+I161^2)/(I161^2+1)</f>
        <v/>
      </c>
      <c r="L161" s="31">
        <f>ASIN($D$2/SQRT($D$2^2+I161^2)/SQRT(1+I161^2))</f>
        <v/>
      </c>
      <c r="M161" s="32">
        <f>2/PI()*(J161*K161+L161)</f>
        <v/>
      </c>
      <c r="N161" s="33">
        <f>+$D$4*M161</f>
        <v/>
      </c>
      <c r="O161" s="59">
        <f>+'CPT data &amp; Bearing Capacity'!N161</f>
        <v/>
      </c>
      <c r="P161" s="59">
        <f>+'CPT data &amp; Bearing Capacity'!O161</f>
        <v/>
      </c>
      <c r="Q161" s="35">
        <f>+'CPT data &amp; Bearing Capacity'!K161</f>
        <v/>
      </c>
      <c r="R161" s="34">
        <f>+'CPT data &amp; Bearing Capacity'!L161</f>
        <v/>
      </c>
      <c r="S161" s="35">
        <f>+'CPT data &amp; Bearing Capacity'!M161</f>
        <v/>
      </c>
      <c r="T161" s="34">
        <f>100*SQRT(O161/(305*SQRT(100*S161)))</f>
        <v/>
      </c>
      <c r="U161" s="36">
        <f>+O161*10^(1.09-0.0075*T161)</f>
        <v/>
      </c>
      <c r="V161" s="33">
        <f>5*(P161-Q161)</f>
        <v/>
      </c>
      <c r="W161" s="37">
        <f>IF(F161&lt;$B$4,0,N161/U161*G161*1000)</f>
        <v/>
      </c>
      <c r="X161" s="37">
        <f>IF(F161&lt;$B$4,0,N161/V161*G161*1000)</f>
        <v/>
      </c>
    </row>
    <row r="162">
      <c r="E162" s="28" t="n"/>
      <c r="F162" s="28">
        <f>+'CPT data &amp; Bearing Capacity'!I162</f>
        <v/>
      </c>
      <c r="G162" s="29">
        <f>'CPT data &amp; Bearing Capacity'!H162</f>
        <v/>
      </c>
      <c r="H162" s="29">
        <f>IF(F162&lt;$B$4,0,F162-$B$4)</f>
        <v/>
      </c>
      <c r="I162" s="30">
        <f>+H162*2/$B$2</f>
        <v/>
      </c>
      <c r="J162" s="31">
        <f>+$D$2*I162/SQRT($D$2^2+I162^2+1)</f>
        <v/>
      </c>
      <c r="K162" s="31">
        <f>+($D$2^2+2*I162^2+1)/($D$2^2+I162^2)/(I162^2+1)</f>
        <v/>
      </c>
      <c r="L162" s="31">
        <f>ASIN($D$2/SQRT($D$2^2+I162^2)/SQRT(1+I162^2))</f>
        <v/>
      </c>
      <c r="M162" s="32">
        <f>2/PI()*(J162*K162+L162)</f>
        <v/>
      </c>
      <c r="N162" s="33">
        <f>+$D$4*M162</f>
        <v/>
      </c>
      <c r="O162" s="59">
        <f>+'CPT data &amp; Bearing Capacity'!N162</f>
        <v/>
      </c>
      <c r="P162" s="59">
        <f>+'CPT data &amp; Bearing Capacity'!O162</f>
        <v/>
      </c>
      <c r="Q162" s="35">
        <f>+'CPT data &amp; Bearing Capacity'!K162</f>
        <v/>
      </c>
      <c r="R162" s="34">
        <f>+'CPT data &amp; Bearing Capacity'!L162</f>
        <v/>
      </c>
      <c r="S162" s="35">
        <f>+'CPT data &amp; Bearing Capacity'!M162</f>
        <v/>
      </c>
      <c r="T162" s="34">
        <f>100*SQRT(O162/(305*SQRT(100*S162)))</f>
        <v/>
      </c>
      <c r="U162" s="36">
        <f>+O162*10^(1.09-0.0075*T162)</f>
        <v/>
      </c>
      <c r="V162" s="33">
        <f>5*(P162-Q162)</f>
        <v/>
      </c>
      <c r="W162" s="37">
        <f>IF(F162&lt;$B$4,0,N162/U162*G162*1000)</f>
        <v/>
      </c>
      <c r="X162" s="37">
        <f>IF(F162&lt;$B$4,0,N162/V162*G162*1000)</f>
        <v/>
      </c>
    </row>
    <row r="163">
      <c r="E163" s="28" t="n"/>
      <c r="F163" s="28">
        <f>+'CPT data &amp; Bearing Capacity'!I163</f>
        <v/>
      </c>
      <c r="G163" s="29">
        <f>'CPT data &amp; Bearing Capacity'!H163</f>
        <v/>
      </c>
      <c r="H163" s="29">
        <f>IF(F163&lt;$B$4,0,F163-$B$4)</f>
        <v/>
      </c>
      <c r="I163" s="30">
        <f>+H163*2/$B$2</f>
        <v/>
      </c>
      <c r="J163" s="31">
        <f>+$D$2*I163/SQRT($D$2^2+I163^2+1)</f>
        <v/>
      </c>
      <c r="K163" s="31">
        <f>+($D$2^2+2*I163^2+1)/($D$2^2+I163^2)/(I163^2+1)</f>
        <v/>
      </c>
      <c r="L163" s="31">
        <f>ASIN($D$2/SQRT($D$2^2+I163^2)/SQRT(1+I163^2))</f>
        <v/>
      </c>
      <c r="M163" s="32">
        <f>2/PI()*(J163*K163+L163)</f>
        <v/>
      </c>
      <c r="N163" s="33">
        <f>+$D$4*M163</f>
        <v/>
      </c>
      <c r="O163" s="59">
        <f>+'CPT data &amp; Bearing Capacity'!N163</f>
        <v/>
      </c>
      <c r="P163" s="59">
        <f>+'CPT data &amp; Bearing Capacity'!O163</f>
        <v/>
      </c>
      <c r="Q163" s="35">
        <f>+'CPT data &amp; Bearing Capacity'!K163</f>
        <v/>
      </c>
      <c r="R163" s="34">
        <f>+'CPT data &amp; Bearing Capacity'!L163</f>
        <v/>
      </c>
      <c r="S163" s="35">
        <f>+'CPT data &amp; Bearing Capacity'!M163</f>
        <v/>
      </c>
      <c r="T163" s="34">
        <f>100*SQRT(O163/(305*SQRT(100*S163)))</f>
        <v/>
      </c>
      <c r="U163" s="36">
        <f>+O163*10^(1.09-0.0075*T163)</f>
        <v/>
      </c>
      <c r="V163" s="33">
        <f>5*(P163-Q163)</f>
        <v/>
      </c>
      <c r="W163" s="37">
        <f>IF(F163&lt;$B$4,0,N163/U163*G163*1000)</f>
        <v/>
      </c>
      <c r="X163" s="37">
        <f>IF(F163&lt;$B$4,0,N163/V163*G163*1000)</f>
        <v/>
      </c>
    </row>
    <row r="164">
      <c r="E164" s="28" t="n"/>
      <c r="F164" s="28">
        <f>+'CPT data &amp; Bearing Capacity'!I164</f>
        <v/>
      </c>
      <c r="G164" s="29">
        <f>'CPT data &amp; Bearing Capacity'!H164</f>
        <v/>
      </c>
      <c r="H164" s="29">
        <f>IF(F164&lt;$B$4,0,F164-$B$4)</f>
        <v/>
      </c>
      <c r="I164" s="30">
        <f>+H164*2/$B$2</f>
        <v/>
      </c>
      <c r="J164" s="31">
        <f>+$D$2*I164/SQRT($D$2^2+I164^2+1)</f>
        <v/>
      </c>
      <c r="K164" s="31">
        <f>+($D$2^2+2*I164^2+1)/($D$2^2+I164^2)/(I164^2+1)</f>
        <v/>
      </c>
      <c r="L164" s="31">
        <f>ASIN($D$2/SQRT($D$2^2+I164^2)/SQRT(1+I164^2))</f>
        <v/>
      </c>
      <c r="M164" s="32">
        <f>2/PI()*(J164*K164+L164)</f>
        <v/>
      </c>
      <c r="N164" s="33">
        <f>+$D$4*M164</f>
        <v/>
      </c>
      <c r="O164" s="59">
        <f>+'CPT data &amp; Bearing Capacity'!N164</f>
        <v/>
      </c>
      <c r="P164" s="59">
        <f>+'CPT data &amp; Bearing Capacity'!O164</f>
        <v/>
      </c>
      <c r="Q164" s="35">
        <f>+'CPT data &amp; Bearing Capacity'!K164</f>
        <v/>
      </c>
      <c r="R164" s="34">
        <f>+'CPT data &amp; Bearing Capacity'!L164</f>
        <v/>
      </c>
      <c r="S164" s="35">
        <f>+'CPT data &amp; Bearing Capacity'!M164</f>
        <v/>
      </c>
      <c r="T164" s="34">
        <f>100*SQRT(O164/(305*SQRT(100*S164)))</f>
        <v/>
      </c>
      <c r="U164" s="36">
        <f>+O164*10^(1.09-0.0075*T164)</f>
        <v/>
      </c>
      <c r="V164" s="33">
        <f>5*(P164-Q164)</f>
        <v/>
      </c>
      <c r="W164" s="37">
        <f>IF(F164&lt;$B$4,0,N164/U164*G164*1000)</f>
        <v/>
      </c>
      <c r="X164" s="37">
        <f>IF(F164&lt;$B$4,0,N164/V164*G164*1000)</f>
        <v/>
      </c>
    </row>
    <row r="165">
      <c r="E165" s="28" t="n"/>
      <c r="F165" s="28">
        <f>+'CPT data &amp; Bearing Capacity'!I165</f>
        <v/>
      </c>
      <c r="G165" s="29">
        <f>'CPT data &amp; Bearing Capacity'!H165</f>
        <v/>
      </c>
      <c r="H165" s="29">
        <f>IF(F165&lt;$B$4,0,F165-$B$4)</f>
        <v/>
      </c>
      <c r="I165" s="30">
        <f>+H165*2/$B$2</f>
        <v/>
      </c>
      <c r="J165" s="31">
        <f>+$D$2*I165/SQRT($D$2^2+I165^2+1)</f>
        <v/>
      </c>
      <c r="K165" s="31">
        <f>+($D$2^2+2*I165^2+1)/($D$2^2+I165^2)/(I165^2+1)</f>
        <v/>
      </c>
      <c r="L165" s="31">
        <f>ASIN($D$2/SQRT($D$2^2+I165^2)/SQRT(1+I165^2))</f>
        <v/>
      </c>
      <c r="M165" s="32">
        <f>2/PI()*(J165*K165+L165)</f>
        <v/>
      </c>
      <c r="N165" s="33">
        <f>+$D$4*M165</f>
        <v/>
      </c>
      <c r="O165" s="59">
        <f>+'CPT data &amp; Bearing Capacity'!N165</f>
        <v/>
      </c>
      <c r="P165" s="59">
        <f>+'CPT data &amp; Bearing Capacity'!O165</f>
        <v/>
      </c>
      <c r="Q165" s="35">
        <f>+'CPT data &amp; Bearing Capacity'!K165</f>
        <v/>
      </c>
      <c r="R165" s="34">
        <f>+'CPT data &amp; Bearing Capacity'!L165</f>
        <v/>
      </c>
      <c r="S165" s="35">
        <f>+'CPT data &amp; Bearing Capacity'!M165</f>
        <v/>
      </c>
      <c r="T165" s="34">
        <f>100*SQRT(O165/(305*SQRT(100*S165)))</f>
        <v/>
      </c>
      <c r="U165" s="36">
        <f>+O165*10^(1.09-0.0075*T165)</f>
        <v/>
      </c>
      <c r="V165" s="33">
        <f>5*(P165-Q165)</f>
        <v/>
      </c>
      <c r="W165" s="37">
        <f>IF(F165&lt;$B$4,0,N165/U165*G165*1000)</f>
        <v/>
      </c>
      <c r="X165" s="37">
        <f>IF(F165&lt;$B$4,0,N165/V165*G165*1000)</f>
        <v/>
      </c>
    </row>
    <row r="166">
      <c r="E166" s="28" t="n"/>
      <c r="F166" s="28">
        <f>+'CPT data &amp; Bearing Capacity'!I166</f>
        <v/>
      </c>
      <c r="G166" s="29">
        <f>'CPT data &amp; Bearing Capacity'!H166</f>
        <v/>
      </c>
      <c r="H166" s="29">
        <f>IF(F166&lt;$B$4,0,F166-$B$4)</f>
        <v/>
      </c>
      <c r="I166" s="30">
        <f>+H166*2/$B$2</f>
        <v/>
      </c>
      <c r="J166" s="31">
        <f>+$D$2*I166/SQRT($D$2^2+I166^2+1)</f>
        <v/>
      </c>
      <c r="K166" s="31">
        <f>+($D$2^2+2*I166^2+1)/($D$2^2+I166^2)/(I166^2+1)</f>
        <v/>
      </c>
      <c r="L166" s="31">
        <f>ASIN($D$2/SQRT($D$2^2+I166^2)/SQRT(1+I166^2))</f>
        <v/>
      </c>
      <c r="M166" s="32">
        <f>2/PI()*(J166*K166+L166)</f>
        <v/>
      </c>
      <c r="N166" s="33">
        <f>+$D$4*M166</f>
        <v/>
      </c>
      <c r="O166" s="59">
        <f>+'CPT data &amp; Bearing Capacity'!N166</f>
        <v/>
      </c>
      <c r="P166" s="59">
        <f>+'CPT data &amp; Bearing Capacity'!O166</f>
        <v/>
      </c>
      <c r="Q166" s="35">
        <f>+'CPT data &amp; Bearing Capacity'!K166</f>
        <v/>
      </c>
      <c r="R166" s="34">
        <f>+'CPT data &amp; Bearing Capacity'!L166</f>
        <v/>
      </c>
      <c r="S166" s="35">
        <f>+'CPT data &amp; Bearing Capacity'!M166</f>
        <v/>
      </c>
      <c r="T166" s="34">
        <f>100*SQRT(O166/(305*SQRT(100*S166)))</f>
        <v/>
      </c>
      <c r="U166" s="36">
        <f>+O166*10^(1.09-0.0075*T166)</f>
        <v/>
      </c>
      <c r="V166" s="33">
        <f>5*(P166-Q166)</f>
        <v/>
      </c>
      <c r="W166" s="37">
        <f>IF(F166&lt;$B$4,0,N166/U166*G166*1000)</f>
        <v/>
      </c>
      <c r="X166" s="37">
        <f>IF(F166&lt;$B$4,0,N166/V166*G166*1000)</f>
        <v/>
      </c>
    </row>
    <row r="167">
      <c r="E167" s="28" t="n"/>
      <c r="F167" s="28">
        <f>+'CPT data &amp; Bearing Capacity'!I167</f>
        <v/>
      </c>
      <c r="G167" s="29">
        <f>'CPT data &amp; Bearing Capacity'!H167</f>
        <v/>
      </c>
      <c r="H167" s="29">
        <f>IF(F167&lt;$B$4,0,F167-$B$4)</f>
        <v/>
      </c>
      <c r="I167" s="30">
        <f>+H167*2/$B$2</f>
        <v/>
      </c>
      <c r="J167" s="31">
        <f>+$D$2*I167/SQRT($D$2^2+I167^2+1)</f>
        <v/>
      </c>
      <c r="K167" s="31">
        <f>+($D$2^2+2*I167^2+1)/($D$2^2+I167^2)/(I167^2+1)</f>
        <v/>
      </c>
      <c r="L167" s="31">
        <f>ASIN($D$2/SQRT($D$2^2+I167^2)/SQRT(1+I167^2))</f>
        <v/>
      </c>
      <c r="M167" s="32">
        <f>2/PI()*(J167*K167+L167)</f>
        <v/>
      </c>
      <c r="N167" s="33">
        <f>+$D$4*M167</f>
        <v/>
      </c>
      <c r="O167" s="59">
        <f>+'CPT data &amp; Bearing Capacity'!N167</f>
        <v/>
      </c>
      <c r="P167" s="59">
        <f>+'CPT data &amp; Bearing Capacity'!O167</f>
        <v/>
      </c>
      <c r="Q167" s="35">
        <f>+'CPT data &amp; Bearing Capacity'!K167</f>
        <v/>
      </c>
      <c r="R167" s="34">
        <f>+'CPT data &amp; Bearing Capacity'!L167</f>
        <v/>
      </c>
      <c r="S167" s="35">
        <f>+'CPT data &amp; Bearing Capacity'!M167</f>
        <v/>
      </c>
      <c r="T167" s="34">
        <f>100*SQRT(O167/(305*SQRT(100*S167)))</f>
        <v/>
      </c>
      <c r="U167" s="36">
        <f>+O167*10^(1.09-0.0075*T167)</f>
        <v/>
      </c>
      <c r="V167" s="33">
        <f>5*(P167-Q167)</f>
        <v/>
      </c>
      <c r="W167" s="37">
        <f>IF(F167&lt;$B$4,0,N167/U167*G167*1000)</f>
        <v/>
      </c>
      <c r="X167" s="37">
        <f>IF(F167&lt;$B$4,0,N167/V167*G167*1000)</f>
        <v/>
      </c>
    </row>
    <row r="168">
      <c r="E168" s="28" t="n"/>
      <c r="F168" s="28">
        <f>+'CPT data &amp; Bearing Capacity'!I168</f>
        <v/>
      </c>
      <c r="G168" s="29">
        <f>'CPT data &amp; Bearing Capacity'!H168</f>
        <v/>
      </c>
      <c r="H168" s="29">
        <f>IF(F168&lt;$B$4,0,F168-$B$4)</f>
        <v/>
      </c>
      <c r="I168" s="30">
        <f>+H168*2/$B$2</f>
        <v/>
      </c>
      <c r="J168" s="31">
        <f>+$D$2*I168/SQRT($D$2^2+I168^2+1)</f>
        <v/>
      </c>
      <c r="K168" s="31">
        <f>+($D$2^2+2*I168^2+1)/($D$2^2+I168^2)/(I168^2+1)</f>
        <v/>
      </c>
      <c r="L168" s="31">
        <f>ASIN($D$2/SQRT($D$2^2+I168^2)/SQRT(1+I168^2))</f>
        <v/>
      </c>
      <c r="M168" s="32">
        <f>2/PI()*(J168*K168+L168)</f>
        <v/>
      </c>
      <c r="N168" s="33">
        <f>+$D$4*M168</f>
        <v/>
      </c>
      <c r="O168" s="59">
        <f>+'CPT data &amp; Bearing Capacity'!N168</f>
        <v/>
      </c>
      <c r="P168" s="59">
        <f>+'CPT data &amp; Bearing Capacity'!O168</f>
        <v/>
      </c>
      <c r="Q168" s="35">
        <f>+'CPT data &amp; Bearing Capacity'!K168</f>
        <v/>
      </c>
      <c r="R168" s="34">
        <f>+'CPT data &amp; Bearing Capacity'!L168</f>
        <v/>
      </c>
      <c r="S168" s="35">
        <f>+'CPT data &amp; Bearing Capacity'!M168</f>
        <v/>
      </c>
      <c r="T168" s="34">
        <f>100*SQRT(O168/(305*SQRT(100*S168)))</f>
        <v/>
      </c>
      <c r="U168" s="36">
        <f>+O168*10^(1.09-0.0075*T168)</f>
        <v/>
      </c>
      <c r="V168" s="33">
        <f>5*(P168-Q168)</f>
        <v/>
      </c>
      <c r="W168" s="37">
        <f>IF(F168&lt;$B$4,0,N168/U168*G168*1000)</f>
        <v/>
      </c>
      <c r="X168" s="37">
        <f>IF(F168&lt;$B$4,0,N168/V168*G168*1000)</f>
        <v/>
      </c>
    </row>
    <row r="169">
      <c r="E169" s="28" t="n"/>
      <c r="F169" s="28">
        <f>+'CPT data &amp; Bearing Capacity'!I169</f>
        <v/>
      </c>
      <c r="G169" s="29">
        <f>'CPT data &amp; Bearing Capacity'!H169</f>
        <v/>
      </c>
      <c r="H169" s="29">
        <f>IF(F169&lt;$B$4,0,F169-$B$4)</f>
        <v/>
      </c>
      <c r="I169" s="30">
        <f>+H169*2/$B$2</f>
        <v/>
      </c>
      <c r="J169" s="31">
        <f>+$D$2*I169/SQRT($D$2^2+I169^2+1)</f>
        <v/>
      </c>
      <c r="K169" s="31">
        <f>+($D$2^2+2*I169^2+1)/($D$2^2+I169^2)/(I169^2+1)</f>
        <v/>
      </c>
      <c r="L169" s="31">
        <f>ASIN($D$2/SQRT($D$2^2+I169^2)/SQRT(1+I169^2))</f>
        <v/>
      </c>
      <c r="M169" s="32">
        <f>2/PI()*(J169*K169+L169)</f>
        <v/>
      </c>
      <c r="N169" s="33">
        <f>+$D$4*M169</f>
        <v/>
      </c>
      <c r="O169" s="59">
        <f>+'CPT data &amp; Bearing Capacity'!N169</f>
        <v/>
      </c>
      <c r="P169" s="59">
        <f>+'CPT data &amp; Bearing Capacity'!O169</f>
        <v/>
      </c>
      <c r="Q169" s="35">
        <f>+'CPT data &amp; Bearing Capacity'!K169</f>
        <v/>
      </c>
      <c r="R169" s="34">
        <f>+'CPT data &amp; Bearing Capacity'!L169</f>
        <v/>
      </c>
      <c r="S169" s="35">
        <f>+'CPT data &amp; Bearing Capacity'!M169</f>
        <v/>
      </c>
      <c r="T169" s="34">
        <f>100*SQRT(O169/(305*SQRT(100*S169)))</f>
        <v/>
      </c>
      <c r="U169" s="36">
        <f>+O169*10^(1.09-0.0075*T169)</f>
        <v/>
      </c>
      <c r="V169" s="33">
        <f>5*(P169-Q169)</f>
        <v/>
      </c>
      <c r="W169" s="37">
        <f>IF(F169&lt;$B$4,0,N169/U169*G169*1000)</f>
        <v/>
      </c>
      <c r="X169" s="37">
        <f>IF(F169&lt;$B$4,0,N169/V169*G169*1000)</f>
        <v/>
      </c>
    </row>
    <row r="170">
      <c r="E170" s="28" t="n"/>
      <c r="F170" s="28">
        <f>+'CPT data &amp; Bearing Capacity'!I170</f>
        <v/>
      </c>
      <c r="G170" s="29">
        <f>'CPT data &amp; Bearing Capacity'!H170</f>
        <v/>
      </c>
      <c r="H170" s="29">
        <f>IF(F170&lt;$B$4,0,F170-$B$4)</f>
        <v/>
      </c>
      <c r="I170" s="30">
        <f>+H170*2/$B$2</f>
        <v/>
      </c>
      <c r="J170" s="31">
        <f>+$D$2*I170/SQRT($D$2^2+I170^2+1)</f>
        <v/>
      </c>
      <c r="K170" s="31">
        <f>+($D$2^2+2*I170^2+1)/($D$2^2+I170^2)/(I170^2+1)</f>
        <v/>
      </c>
      <c r="L170" s="31">
        <f>ASIN($D$2/SQRT($D$2^2+I170^2)/SQRT(1+I170^2))</f>
        <v/>
      </c>
      <c r="M170" s="32">
        <f>2/PI()*(J170*K170+L170)</f>
        <v/>
      </c>
      <c r="N170" s="33">
        <f>+$D$4*M170</f>
        <v/>
      </c>
      <c r="O170" s="59">
        <f>+'CPT data &amp; Bearing Capacity'!N170</f>
        <v/>
      </c>
      <c r="P170" s="59">
        <f>+'CPT data &amp; Bearing Capacity'!O170</f>
        <v/>
      </c>
      <c r="Q170" s="35">
        <f>+'CPT data &amp; Bearing Capacity'!K170</f>
        <v/>
      </c>
      <c r="R170" s="34">
        <f>+'CPT data &amp; Bearing Capacity'!L170</f>
        <v/>
      </c>
      <c r="S170" s="35">
        <f>+'CPT data &amp; Bearing Capacity'!M170</f>
        <v/>
      </c>
      <c r="T170" s="34">
        <f>100*SQRT(O170/(305*SQRT(100*S170)))</f>
        <v/>
      </c>
      <c r="U170" s="36">
        <f>+O170*10^(1.09-0.0075*T170)</f>
        <v/>
      </c>
      <c r="V170" s="33">
        <f>5*(P170-Q170)</f>
        <v/>
      </c>
      <c r="W170" s="37">
        <f>IF(F170&lt;$B$4,0,N170/U170*G170*1000)</f>
        <v/>
      </c>
      <c r="X170" s="37">
        <f>IF(F170&lt;$B$4,0,N170/V170*G170*1000)</f>
        <v/>
      </c>
    </row>
    <row r="171">
      <c r="E171" s="28" t="n"/>
      <c r="F171" s="28">
        <f>+'CPT data &amp; Bearing Capacity'!I171</f>
        <v/>
      </c>
      <c r="G171" s="29">
        <f>'CPT data &amp; Bearing Capacity'!H171</f>
        <v/>
      </c>
      <c r="H171" s="29">
        <f>IF(F171&lt;$B$4,0,F171-$B$4)</f>
        <v/>
      </c>
      <c r="I171" s="30">
        <f>+H171*2/$B$2</f>
        <v/>
      </c>
      <c r="J171" s="31">
        <f>+$D$2*I171/SQRT($D$2^2+I171^2+1)</f>
        <v/>
      </c>
      <c r="K171" s="31">
        <f>+($D$2^2+2*I171^2+1)/($D$2^2+I171^2)/(I171^2+1)</f>
        <v/>
      </c>
      <c r="L171" s="31">
        <f>ASIN($D$2/SQRT($D$2^2+I171^2)/SQRT(1+I171^2))</f>
        <v/>
      </c>
      <c r="M171" s="32">
        <f>2/PI()*(J171*K171+L171)</f>
        <v/>
      </c>
      <c r="N171" s="33">
        <f>+$D$4*M171</f>
        <v/>
      </c>
      <c r="O171" s="59">
        <f>+'CPT data &amp; Bearing Capacity'!N171</f>
        <v/>
      </c>
      <c r="P171" s="59">
        <f>+'CPT data &amp; Bearing Capacity'!O171</f>
        <v/>
      </c>
      <c r="Q171" s="35">
        <f>+'CPT data &amp; Bearing Capacity'!K171</f>
        <v/>
      </c>
      <c r="R171" s="34">
        <f>+'CPT data &amp; Bearing Capacity'!L171</f>
        <v/>
      </c>
      <c r="S171" s="35">
        <f>+'CPT data &amp; Bearing Capacity'!M171</f>
        <v/>
      </c>
      <c r="T171" s="34">
        <f>100*SQRT(O171/(305*SQRT(100*S171)))</f>
        <v/>
      </c>
      <c r="U171" s="36">
        <f>+O171*10^(1.09-0.0075*T171)</f>
        <v/>
      </c>
      <c r="V171" s="33">
        <f>5*(P171-Q171)</f>
        <v/>
      </c>
      <c r="W171" s="37">
        <f>IF(F171&lt;$B$4,0,N171/U171*G171*1000)</f>
        <v/>
      </c>
      <c r="X171" s="37">
        <f>IF(F171&lt;$B$4,0,N171/V171*G171*1000)</f>
        <v/>
      </c>
    </row>
    <row r="172">
      <c r="E172" s="28" t="n"/>
      <c r="F172" s="28">
        <f>+'CPT data &amp; Bearing Capacity'!I172</f>
        <v/>
      </c>
      <c r="G172" s="29">
        <f>'CPT data &amp; Bearing Capacity'!H172</f>
        <v/>
      </c>
      <c r="H172" s="29">
        <f>IF(F172&lt;$B$4,0,F172-$B$4)</f>
        <v/>
      </c>
      <c r="I172" s="30">
        <f>+H172*2/$B$2</f>
        <v/>
      </c>
      <c r="J172" s="31">
        <f>+$D$2*I172/SQRT($D$2^2+I172^2+1)</f>
        <v/>
      </c>
      <c r="K172" s="31">
        <f>+($D$2^2+2*I172^2+1)/($D$2^2+I172^2)/(I172^2+1)</f>
        <v/>
      </c>
      <c r="L172" s="31">
        <f>ASIN($D$2/SQRT($D$2^2+I172^2)/SQRT(1+I172^2))</f>
        <v/>
      </c>
      <c r="M172" s="32">
        <f>2/PI()*(J172*K172+L172)</f>
        <v/>
      </c>
      <c r="N172" s="33">
        <f>+$D$4*M172</f>
        <v/>
      </c>
      <c r="O172" s="59">
        <f>+'CPT data &amp; Bearing Capacity'!N172</f>
        <v/>
      </c>
      <c r="P172" s="59">
        <f>+'CPT data &amp; Bearing Capacity'!O172</f>
        <v/>
      </c>
      <c r="Q172" s="35">
        <f>+'CPT data &amp; Bearing Capacity'!K172</f>
        <v/>
      </c>
      <c r="R172" s="34">
        <f>+'CPT data &amp; Bearing Capacity'!L172</f>
        <v/>
      </c>
      <c r="S172" s="35">
        <f>+'CPT data &amp; Bearing Capacity'!M172</f>
        <v/>
      </c>
      <c r="T172" s="34">
        <f>100*SQRT(O172/(305*SQRT(100*S172)))</f>
        <v/>
      </c>
      <c r="U172" s="36">
        <f>+O172*10^(1.09-0.0075*T172)</f>
        <v/>
      </c>
      <c r="V172" s="33">
        <f>5*(P172-Q172)</f>
        <v/>
      </c>
      <c r="W172" s="37">
        <f>IF(F172&lt;$B$4,0,N172/U172*G172*1000)</f>
        <v/>
      </c>
      <c r="X172" s="37">
        <f>IF(F172&lt;$B$4,0,N172/V172*G172*1000)</f>
        <v/>
      </c>
    </row>
    <row r="173">
      <c r="E173" s="28" t="n"/>
      <c r="F173" s="28">
        <f>+'CPT data &amp; Bearing Capacity'!I173</f>
        <v/>
      </c>
      <c r="G173" s="29">
        <f>'CPT data &amp; Bearing Capacity'!H173</f>
        <v/>
      </c>
      <c r="H173" s="29">
        <f>IF(F173&lt;$B$4,0,F173-$B$4)</f>
        <v/>
      </c>
      <c r="I173" s="30">
        <f>+H173*2/$B$2</f>
        <v/>
      </c>
      <c r="J173" s="31">
        <f>+$D$2*I173/SQRT($D$2^2+I173^2+1)</f>
        <v/>
      </c>
      <c r="K173" s="31">
        <f>+($D$2^2+2*I173^2+1)/($D$2^2+I173^2)/(I173^2+1)</f>
        <v/>
      </c>
      <c r="L173" s="31">
        <f>ASIN($D$2/SQRT($D$2^2+I173^2)/SQRT(1+I173^2))</f>
        <v/>
      </c>
      <c r="M173" s="32">
        <f>2/PI()*(J173*K173+L173)</f>
        <v/>
      </c>
      <c r="N173" s="33">
        <f>+$D$4*M173</f>
        <v/>
      </c>
      <c r="O173" s="59">
        <f>+'CPT data &amp; Bearing Capacity'!N173</f>
        <v/>
      </c>
      <c r="P173" s="59">
        <f>+'CPT data &amp; Bearing Capacity'!O173</f>
        <v/>
      </c>
      <c r="Q173" s="35">
        <f>+'CPT data &amp; Bearing Capacity'!K173</f>
        <v/>
      </c>
      <c r="R173" s="34">
        <f>+'CPT data &amp; Bearing Capacity'!L173</f>
        <v/>
      </c>
      <c r="S173" s="35">
        <f>+'CPT data &amp; Bearing Capacity'!M173</f>
        <v/>
      </c>
      <c r="T173" s="34">
        <f>100*SQRT(O173/(305*SQRT(100*S173)))</f>
        <v/>
      </c>
      <c r="U173" s="36">
        <f>+O173*10^(1.09-0.0075*T173)</f>
        <v/>
      </c>
      <c r="V173" s="33">
        <f>5*(P173-Q173)</f>
        <v/>
      </c>
      <c r="W173" s="37">
        <f>IF(F173&lt;$B$4,0,N173/U173*G173*1000)</f>
        <v/>
      </c>
      <c r="X173" s="37">
        <f>IF(F173&lt;$B$4,0,N173/V173*G173*1000)</f>
        <v/>
      </c>
    </row>
    <row r="174">
      <c r="E174" s="28" t="n"/>
      <c r="F174" s="28">
        <f>+'CPT data &amp; Bearing Capacity'!I174</f>
        <v/>
      </c>
      <c r="G174" s="29">
        <f>'CPT data &amp; Bearing Capacity'!H174</f>
        <v/>
      </c>
      <c r="H174" s="29">
        <f>IF(F174&lt;$B$4,0,F174-$B$4)</f>
        <v/>
      </c>
      <c r="I174" s="30">
        <f>+H174*2/$B$2</f>
        <v/>
      </c>
      <c r="J174" s="31">
        <f>+$D$2*I174/SQRT($D$2^2+I174^2+1)</f>
        <v/>
      </c>
      <c r="K174" s="31">
        <f>+($D$2^2+2*I174^2+1)/($D$2^2+I174^2)/(I174^2+1)</f>
        <v/>
      </c>
      <c r="L174" s="31">
        <f>ASIN($D$2/SQRT($D$2^2+I174^2)/SQRT(1+I174^2))</f>
        <v/>
      </c>
      <c r="M174" s="32">
        <f>2/PI()*(J174*K174+L174)</f>
        <v/>
      </c>
      <c r="N174" s="33">
        <f>+$D$4*M174</f>
        <v/>
      </c>
      <c r="O174" s="59">
        <f>+'CPT data &amp; Bearing Capacity'!N174</f>
        <v/>
      </c>
      <c r="P174" s="59">
        <f>+'CPT data &amp; Bearing Capacity'!O174</f>
        <v/>
      </c>
      <c r="Q174" s="35">
        <f>+'CPT data &amp; Bearing Capacity'!K174</f>
        <v/>
      </c>
      <c r="R174" s="34">
        <f>+'CPT data &amp; Bearing Capacity'!L174</f>
        <v/>
      </c>
      <c r="S174" s="35">
        <f>+'CPT data &amp; Bearing Capacity'!M174</f>
        <v/>
      </c>
      <c r="T174" s="34">
        <f>100*SQRT(O174/(305*SQRT(100*S174)))</f>
        <v/>
      </c>
      <c r="U174" s="36">
        <f>+O174*10^(1.09-0.0075*T174)</f>
        <v/>
      </c>
      <c r="V174" s="33">
        <f>5*(P174-Q174)</f>
        <v/>
      </c>
      <c r="W174" s="37">
        <f>IF(F174&lt;$B$4,0,N174/U174*G174*1000)</f>
        <v/>
      </c>
      <c r="X174" s="37">
        <f>IF(F174&lt;$B$4,0,N174/V174*G174*1000)</f>
        <v/>
      </c>
    </row>
    <row r="175">
      <c r="E175" s="28" t="n"/>
      <c r="F175" s="28">
        <f>+'CPT data &amp; Bearing Capacity'!I175</f>
        <v/>
      </c>
      <c r="G175" s="29">
        <f>'CPT data &amp; Bearing Capacity'!H175</f>
        <v/>
      </c>
      <c r="H175" s="29">
        <f>IF(F175&lt;$B$4,0,F175-$B$4)</f>
        <v/>
      </c>
      <c r="I175" s="30">
        <f>+H175*2/$B$2</f>
        <v/>
      </c>
      <c r="J175" s="31">
        <f>+$D$2*I175/SQRT($D$2^2+I175^2+1)</f>
        <v/>
      </c>
      <c r="K175" s="31">
        <f>+($D$2^2+2*I175^2+1)/($D$2^2+I175^2)/(I175^2+1)</f>
        <v/>
      </c>
      <c r="L175" s="31">
        <f>ASIN($D$2/SQRT($D$2^2+I175^2)/SQRT(1+I175^2))</f>
        <v/>
      </c>
      <c r="M175" s="32">
        <f>2/PI()*(J175*K175+L175)</f>
        <v/>
      </c>
      <c r="N175" s="33">
        <f>+$D$4*M175</f>
        <v/>
      </c>
      <c r="O175" s="59">
        <f>+'CPT data &amp; Bearing Capacity'!N175</f>
        <v/>
      </c>
      <c r="P175" s="59">
        <f>+'CPT data &amp; Bearing Capacity'!O175</f>
        <v/>
      </c>
      <c r="Q175" s="35">
        <f>+'CPT data &amp; Bearing Capacity'!K175</f>
        <v/>
      </c>
      <c r="R175" s="34">
        <f>+'CPT data &amp; Bearing Capacity'!L175</f>
        <v/>
      </c>
      <c r="S175" s="35">
        <f>+'CPT data &amp; Bearing Capacity'!M175</f>
        <v/>
      </c>
      <c r="T175" s="34">
        <f>100*SQRT(O175/(305*SQRT(100*S175)))</f>
        <v/>
      </c>
      <c r="U175" s="36">
        <f>+O175*10^(1.09-0.0075*T175)</f>
        <v/>
      </c>
      <c r="V175" s="33">
        <f>5*(P175-Q175)</f>
        <v/>
      </c>
      <c r="W175" s="37">
        <f>IF(F175&lt;$B$4,0,N175/U175*G175*1000)</f>
        <v/>
      </c>
      <c r="X175" s="37">
        <f>IF(F175&lt;$B$4,0,N175/V175*G175*1000)</f>
        <v/>
      </c>
    </row>
    <row r="176">
      <c r="E176" s="28" t="n"/>
      <c r="F176" s="28">
        <f>+'CPT data &amp; Bearing Capacity'!I176</f>
        <v/>
      </c>
      <c r="G176" s="29">
        <f>'CPT data &amp; Bearing Capacity'!H176</f>
        <v/>
      </c>
      <c r="H176" s="29">
        <f>IF(F176&lt;$B$4,0,F176-$B$4)</f>
        <v/>
      </c>
      <c r="I176" s="30">
        <f>+H176*2/$B$2</f>
        <v/>
      </c>
      <c r="J176" s="31">
        <f>+$D$2*I176/SQRT($D$2^2+I176^2+1)</f>
        <v/>
      </c>
      <c r="K176" s="31">
        <f>+($D$2^2+2*I176^2+1)/($D$2^2+I176^2)/(I176^2+1)</f>
        <v/>
      </c>
      <c r="L176" s="31">
        <f>ASIN($D$2/SQRT($D$2^2+I176^2)/SQRT(1+I176^2))</f>
        <v/>
      </c>
      <c r="M176" s="32">
        <f>2/PI()*(J176*K176+L176)</f>
        <v/>
      </c>
      <c r="N176" s="33">
        <f>+$D$4*M176</f>
        <v/>
      </c>
      <c r="O176" s="59">
        <f>+'CPT data &amp; Bearing Capacity'!N176</f>
        <v/>
      </c>
      <c r="P176" s="59">
        <f>+'CPT data &amp; Bearing Capacity'!O176</f>
        <v/>
      </c>
      <c r="Q176" s="35">
        <f>+'CPT data &amp; Bearing Capacity'!K176</f>
        <v/>
      </c>
      <c r="R176" s="34">
        <f>+'CPT data &amp; Bearing Capacity'!L176</f>
        <v/>
      </c>
      <c r="S176" s="35">
        <f>+'CPT data &amp; Bearing Capacity'!M176</f>
        <v/>
      </c>
      <c r="T176" s="34">
        <f>100*SQRT(O176/(305*SQRT(100*S176)))</f>
        <v/>
      </c>
      <c r="U176" s="36">
        <f>+O176*10^(1.09-0.0075*T176)</f>
        <v/>
      </c>
      <c r="V176" s="33">
        <f>5*(P176-Q176)</f>
        <v/>
      </c>
      <c r="W176" s="37">
        <f>IF(F176&lt;$B$4,0,N176/U176*G176*1000)</f>
        <v/>
      </c>
      <c r="X176" s="37">
        <f>IF(F176&lt;$B$4,0,N176/V176*G176*1000)</f>
        <v/>
      </c>
    </row>
    <row r="177">
      <c r="E177" s="28" t="n"/>
      <c r="F177" s="28">
        <f>+'CPT data &amp; Bearing Capacity'!I177</f>
        <v/>
      </c>
      <c r="G177" s="29">
        <f>'CPT data &amp; Bearing Capacity'!H177</f>
        <v/>
      </c>
      <c r="H177" s="29">
        <f>IF(F177&lt;$B$4,0,F177-$B$4)</f>
        <v/>
      </c>
      <c r="I177" s="30">
        <f>+H177*2/$B$2</f>
        <v/>
      </c>
      <c r="J177" s="31">
        <f>+$D$2*I177/SQRT($D$2^2+I177^2+1)</f>
        <v/>
      </c>
      <c r="K177" s="31">
        <f>+($D$2^2+2*I177^2+1)/($D$2^2+I177^2)/(I177^2+1)</f>
        <v/>
      </c>
      <c r="L177" s="31">
        <f>ASIN($D$2/SQRT($D$2^2+I177^2)/SQRT(1+I177^2))</f>
        <v/>
      </c>
      <c r="M177" s="32">
        <f>2/PI()*(J177*K177+L177)</f>
        <v/>
      </c>
      <c r="N177" s="33">
        <f>+$D$4*M177</f>
        <v/>
      </c>
      <c r="O177" s="59">
        <f>+'CPT data &amp; Bearing Capacity'!N177</f>
        <v/>
      </c>
      <c r="P177" s="59">
        <f>+'CPT data &amp; Bearing Capacity'!O177</f>
        <v/>
      </c>
      <c r="Q177" s="35">
        <f>+'CPT data &amp; Bearing Capacity'!K177</f>
        <v/>
      </c>
      <c r="R177" s="34">
        <f>+'CPT data &amp; Bearing Capacity'!L177</f>
        <v/>
      </c>
      <c r="S177" s="35">
        <f>+'CPT data &amp; Bearing Capacity'!M177</f>
        <v/>
      </c>
      <c r="T177" s="34">
        <f>100*SQRT(O177/(305*SQRT(100*S177)))</f>
        <v/>
      </c>
      <c r="U177" s="36">
        <f>+O177*10^(1.09-0.0075*T177)</f>
        <v/>
      </c>
      <c r="V177" s="33">
        <f>5*(P177-Q177)</f>
        <v/>
      </c>
      <c r="W177" s="37">
        <f>IF(F177&lt;$B$4,0,N177/U177*G177*1000)</f>
        <v/>
      </c>
      <c r="X177" s="37">
        <f>IF(F177&lt;$B$4,0,N177/V177*G177*1000)</f>
        <v/>
      </c>
    </row>
    <row r="178">
      <c r="E178" s="28" t="n"/>
      <c r="F178" s="28">
        <f>+'CPT data &amp; Bearing Capacity'!I178</f>
        <v/>
      </c>
      <c r="G178" s="29">
        <f>'CPT data &amp; Bearing Capacity'!H178</f>
        <v/>
      </c>
      <c r="H178" s="29">
        <f>IF(F178&lt;$B$4,0,F178-$B$4)</f>
        <v/>
      </c>
      <c r="I178" s="30">
        <f>+H178*2/$B$2</f>
        <v/>
      </c>
      <c r="J178" s="31">
        <f>+$D$2*I178/SQRT($D$2^2+I178^2+1)</f>
        <v/>
      </c>
      <c r="K178" s="31">
        <f>+($D$2^2+2*I178^2+1)/($D$2^2+I178^2)/(I178^2+1)</f>
        <v/>
      </c>
      <c r="L178" s="31">
        <f>ASIN($D$2/SQRT($D$2^2+I178^2)/SQRT(1+I178^2))</f>
        <v/>
      </c>
      <c r="M178" s="32">
        <f>2/PI()*(J178*K178+L178)</f>
        <v/>
      </c>
      <c r="N178" s="33">
        <f>+$D$4*M178</f>
        <v/>
      </c>
      <c r="O178" s="59">
        <f>+'CPT data &amp; Bearing Capacity'!N178</f>
        <v/>
      </c>
      <c r="P178" s="59">
        <f>+'CPT data &amp; Bearing Capacity'!O178</f>
        <v/>
      </c>
      <c r="Q178" s="35">
        <f>+'CPT data &amp; Bearing Capacity'!K178</f>
        <v/>
      </c>
      <c r="R178" s="34">
        <f>+'CPT data &amp; Bearing Capacity'!L178</f>
        <v/>
      </c>
      <c r="S178" s="35">
        <f>+'CPT data &amp; Bearing Capacity'!M178</f>
        <v/>
      </c>
      <c r="T178" s="34">
        <f>100*SQRT(O178/(305*SQRT(100*S178)))</f>
        <v/>
      </c>
      <c r="U178" s="36">
        <f>+O178*10^(1.09-0.0075*T178)</f>
        <v/>
      </c>
      <c r="V178" s="33">
        <f>5*(P178-Q178)</f>
        <v/>
      </c>
      <c r="W178" s="37">
        <f>IF(F178&lt;$B$4,0,N178/U178*G178*1000)</f>
        <v/>
      </c>
      <c r="X178" s="37">
        <f>IF(F178&lt;$B$4,0,N178/V178*G178*1000)</f>
        <v/>
      </c>
    </row>
    <row r="179">
      <c r="E179" s="28" t="n"/>
      <c r="F179" s="28">
        <f>+'CPT data &amp; Bearing Capacity'!I179</f>
        <v/>
      </c>
      <c r="G179" s="29">
        <f>'CPT data &amp; Bearing Capacity'!H179</f>
        <v/>
      </c>
      <c r="H179" s="29">
        <f>IF(F179&lt;$B$4,0,F179-$B$4)</f>
        <v/>
      </c>
      <c r="I179" s="30">
        <f>+H179*2/$B$2</f>
        <v/>
      </c>
      <c r="J179" s="31">
        <f>+$D$2*I179/SQRT($D$2^2+I179^2+1)</f>
        <v/>
      </c>
      <c r="K179" s="31">
        <f>+($D$2^2+2*I179^2+1)/($D$2^2+I179^2)/(I179^2+1)</f>
        <v/>
      </c>
      <c r="L179" s="31">
        <f>ASIN($D$2/SQRT($D$2^2+I179^2)/SQRT(1+I179^2))</f>
        <v/>
      </c>
      <c r="M179" s="32">
        <f>2/PI()*(J179*K179+L179)</f>
        <v/>
      </c>
      <c r="N179" s="33">
        <f>+$D$4*M179</f>
        <v/>
      </c>
      <c r="O179" s="59">
        <f>+'CPT data &amp; Bearing Capacity'!N179</f>
        <v/>
      </c>
      <c r="P179" s="59">
        <f>+'CPT data &amp; Bearing Capacity'!O179</f>
        <v/>
      </c>
      <c r="Q179" s="35">
        <f>+'CPT data &amp; Bearing Capacity'!K179</f>
        <v/>
      </c>
      <c r="R179" s="34">
        <f>+'CPT data &amp; Bearing Capacity'!L179</f>
        <v/>
      </c>
      <c r="S179" s="35">
        <f>+'CPT data &amp; Bearing Capacity'!M179</f>
        <v/>
      </c>
      <c r="T179" s="34">
        <f>100*SQRT(O179/(305*SQRT(100*S179)))</f>
        <v/>
      </c>
      <c r="U179" s="36">
        <f>+O179*10^(1.09-0.0075*T179)</f>
        <v/>
      </c>
      <c r="V179" s="33">
        <f>5*(P179-Q179)</f>
        <v/>
      </c>
      <c r="W179" s="37">
        <f>IF(F179&lt;$B$4,0,N179/U179*G179*1000)</f>
        <v/>
      </c>
      <c r="X179" s="37">
        <f>IF(F179&lt;$B$4,0,N179/V179*G179*1000)</f>
        <v/>
      </c>
    </row>
    <row r="180">
      <c r="E180" s="28" t="n"/>
      <c r="F180" s="28">
        <f>+'CPT data &amp; Bearing Capacity'!I180</f>
        <v/>
      </c>
      <c r="G180" s="29">
        <f>'CPT data &amp; Bearing Capacity'!H180</f>
        <v/>
      </c>
      <c r="H180" s="29">
        <f>IF(F180&lt;$B$4,0,F180-$B$4)</f>
        <v/>
      </c>
      <c r="I180" s="30">
        <f>+H180*2/$B$2</f>
        <v/>
      </c>
      <c r="J180" s="31">
        <f>+$D$2*I180/SQRT($D$2^2+I180^2+1)</f>
        <v/>
      </c>
      <c r="K180" s="31">
        <f>+($D$2^2+2*I180^2+1)/($D$2^2+I180^2)/(I180^2+1)</f>
        <v/>
      </c>
      <c r="L180" s="31">
        <f>ASIN($D$2/SQRT($D$2^2+I180^2)/SQRT(1+I180^2))</f>
        <v/>
      </c>
      <c r="M180" s="32">
        <f>2/PI()*(J180*K180+L180)</f>
        <v/>
      </c>
      <c r="N180" s="33">
        <f>+$D$4*M180</f>
        <v/>
      </c>
      <c r="O180" s="59">
        <f>+'CPT data &amp; Bearing Capacity'!N180</f>
        <v/>
      </c>
      <c r="P180" s="59">
        <f>+'CPT data &amp; Bearing Capacity'!O180</f>
        <v/>
      </c>
      <c r="Q180" s="35">
        <f>+'CPT data &amp; Bearing Capacity'!K180</f>
        <v/>
      </c>
      <c r="R180" s="34">
        <f>+'CPT data &amp; Bearing Capacity'!L180</f>
        <v/>
      </c>
      <c r="S180" s="35">
        <f>+'CPT data &amp; Bearing Capacity'!M180</f>
        <v/>
      </c>
      <c r="T180" s="34">
        <f>100*SQRT(O180/(305*SQRT(100*S180)))</f>
        <v/>
      </c>
      <c r="U180" s="36">
        <f>+O180*10^(1.09-0.0075*T180)</f>
        <v/>
      </c>
      <c r="V180" s="33">
        <f>5*(P180-Q180)</f>
        <v/>
      </c>
      <c r="W180" s="37">
        <f>IF(F180&lt;$B$4,0,N180/U180*G180*1000)</f>
        <v/>
      </c>
      <c r="X180" s="37">
        <f>IF(F180&lt;$B$4,0,N180/V180*G180*1000)</f>
        <v/>
      </c>
    </row>
    <row r="181">
      <c r="E181" s="28" t="n"/>
      <c r="F181" s="28">
        <f>+'CPT data &amp; Bearing Capacity'!I181</f>
        <v/>
      </c>
      <c r="G181" s="29">
        <f>'CPT data &amp; Bearing Capacity'!H181</f>
        <v/>
      </c>
      <c r="H181" s="29">
        <f>IF(F181&lt;$B$4,0,F181-$B$4)</f>
        <v/>
      </c>
      <c r="I181" s="30">
        <f>+H181*2/$B$2</f>
        <v/>
      </c>
      <c r="J181" s="31">
        <f>+$D$2*I181/SQRT($D$2^2+I181^2+1)</f>
        <v/>
      </c>
      <c r="K181" s="31">
        <f>+($D$2^2+2*I181^2+1)/($D$2^2+I181^2)/(I181^2+1)</f>
        <v/>
      </c>
      <c r="L181" s="31">
        <f>ASIN($D$2/SQRT($D$2^2+I181^2)/SQRT(1+I181^2))</f>
        <v/>
      </c>
      <c r="M181" s="32">
        <f>2/PI()*(J181*K181+L181)</f>
        <v/>
      </c>
      <c r="N181" s="33">
        <f>+$D$4*M181</f>
        <v/>
      </c>
      <c r="O181" s="59">
        <f>+'CPT data &amp; Bearing Capacity'!N181</f>
        <v/>
      </c>
      <c r="P181" s="59">
        <f>+'CPT data &amp; Bearing Capacity'!O181</f>
        <v/>
      </c>
      <c r="Q181" s="35">
        <f>+'CPT data &amp; Bearing Capacity'!K181</f>
        <v/>
      </c>
      <c r="R181" s="34">
        <f>+'CPT data &amp; Bearing Capacity'!L181</f>
        <v/>
      </c>
      <c r="S181" s="35">
        <f>+'CPT data &amp; Bearing Capacity'!M181</f>
        <v/>
      </c>
      <c r="T181" s="34">
        <f>100*SQRT(O181/(305*SQRT(100*S181)))</f>
        <v/>
      </c>
      <c r="U181" s="36">
        <f>+O181*10^(1.09-0.0075*T181)</f>
        <v/>
      </c>
      <c r="V181" s="33">
        <f>5*(P181-Q181)</f>
        <v/>
      </c>
      <c r="W181" s="37">
        <f>IF(F181&lt;$B$4,0,N181/U181*G181*1000)</f>
        <v/>
      </c>
      <c r="X181" s="37">
        <f>IF(F181&lt;$B$4,0,N181/V181*G181*1000)</f>
        <v/>
      </c>
    </row>
    <row r="182">
      <c r="E182" s="28" t="n"/>
      <c r="F182" s="28">
        <f>+'CPT data &amp; Bearing Capacity'!I182</f>
        <v/>
      </c>
      <c r="G182" s="29">
        <f>'CPT data &amp; Bearing Capacity'!H182</f>
        <v/>
      </c>
      <c r="H182" s="29">
        <f>IF(F182&lt;$B$4,0,F182-$B$4)</f>
        <v/>
      </c>
      <c r="I182" s="30">
        <f>+H182*2/$B$2</f>
        <v/>
      </c>
      <c r="J182" s="31">
        <f>+$D$2*I182/SQRT($D$2^2+I182^2+1)</f>
        <v/>
      </c>
      <c r="K182" s="31">
        <f>+($D$2^2+2*I182^2+1)/($D$2^2+I182^2)/(I182^2+1)</f>
        <v/>
      </c>
      <c r="L182" s="31">
        <f>ASIN($D$2/SQRT($D$2^2+I182^2)/SQRT(1+I182^2))</f>
        <v/>
      </c>
      <c r="M182" s="32">
        <f>2/PI()*(J182*K182+L182)</f>
        <v/>
      </c>
      <c r="N182" s="33">
        <f>+$D$4*M182</f>
        <v/>
      </c>
      <c r="O182" s="59">
        <f>+'CPT data &amp; Bearing Capacity'!N182</f>
        <v/>
      </c>
      <c r="P182" s="59">
        <f>+'CPT data &amp; Bearing Capacity'!O182</f>
        <v/>
      </c>
      <c r="Q182" s="35">
        <f>+'CPT data &amp; Bearing Capacity'!K182</f>
        <v/>
      </c>
      <c r="R182" s="34">
        <f>+'CPT data &amp; Bearing Capacity'!L182</f>
        <v/>
      </c>
      <c r="S182" s="35">
        <f>+'CPT data &amp; Bearing Capacity'!M182</f>
        <v/>
      </c>
      <c r="T182" s="34">
        <f>100*SQRT(O182/(305*SQRT(100*S182)))</f>
        <v/>
      </c>
      <c r="U182" s="36">
        <f>+O182*10^(1.09-0.0075*T182)</f>
        <v/>
      </c>
      <c r="V182" s="33">
        <f>5*(P182-Q182)</f>
        <v/>
      </c>
      <c r="W182" s="37">
        <f>IF(F182&lt;$B$4,0,N182/U182*G182*1000)</f>
        <v/>
      </c>
      <c r="X182" s="37">
        <f>IF(F182&lt;$B$4,0,N182/V182*G182*1000)</f>
        <v/>
      </c>
    </row>
    <row r="183">
      <c r="E183" s="28" t="n"/>
      <c r="F183" s="28">
        <f>+'CPT data &amp; Bearing Capacity'!I183</f>
        <v/>
      </c>
      <c r="G183" s="29">
        <f>'CPT data &amp; Bearing Capacity'!H183</f>
        <v/>
      </c>
      <c r="H183" s="29">
        <f>IF(F183&lt;$B$4,0,F183-$B$4)</f>
        <v/>
      </c>
      <c r="I183" s="30">
        <f>+H183*2/$B$2</f>
        <v/>
      </c>
      <c r="J183" s="31">
        <f>+$D$2*I183/SQRT($D$2^2+I183^2+1)</f>
        <v/>
      </c>
      <c r="K183" s="31">
        <f>+($D$2^2+2*I183^2+1)/($D$2^2+I183^2)/(I183^2+1)</f>
        <v/>
      </c>
      <c r="L183" s="31">
        <f>ASIN($D$2/SQRT($D$2^2+I183^2)/SQRT(1+I183^2))</f>
        <v/>
      </c>
      <c r="M183" s="32">
        <f>2/PI()*(J183*K183+L183)</f>
        <v/>
      </c>
      <c r="N183" s="33">
        <f>+$D$4*M183</f>
        <v/>
      </c>
      <c r="O183" s="59">
        <f>+'CPT data &amp; Bearing Capacity'!N183</f>
        <v/>
      </c>
      <c r="P183" s="59">
        <f>+'CPT data &amp; Bearing Capacity'!O183</f>
        <v/>
      </c>
      <c r="Q183" s="35">
        <f>+'CPT data &amp; Bearing Capacity'!K183</f>
        <v/>
      </c>
      <c r="R183" s="34">
        <f>+'CPT data &amp; Bearing Capacity'!L183</f>
        <v/>
      </c>
      <c r="S183" s="35">
        <f>+'CPT data &amp; Bearing Capacity'!M183</f>
        <v/>
      </c>
      <c r="T183" s="34">
        <f>100*SQRT(O183/(305*SQRT(100*S183)))</f>
        <v/>
      </c>
      <c r="U183" s="36">
        <f>+O183*10^(1.09-0.0075*T183)</f>
        <v/>
      </c>
      <c r="V183" s="33">
        <f>5*(P183-Q183)</f>
        <v/>
      </c>
      <c r="W183" s="37">
        <f>IF(F183&lt;$B$4,0,N183/U183*G183*1000)</f>
        <v/>
      </c>
      <c r="X183" s="37">
        <f>IF(F183&lt;$B$4,0,N183/V183*G183*1000)</f>
        <v/>
      </c>
    </row>
    <row r="184">
      <c r="E184" s="28" t="n"/>
      <c r="F184" s="28">
        <f>+'CPT data &amp; Bearing Capacity'!I184</f>
        <v/>
      </c>
      <c r="G184" s="29">
        <f>'CPT data &amp; Bearing Capacity'!H184</f>
        <v/>
      </c>
      <c r="H184" s="29">
        <f>IF(F184&lt;$B$4,0,F184-$B$4)</f>
        <v/>
      </c>
      <c r="I184" s="30">
        <f>+H184*2/$B$2</f>
        <v/>
      </c>
      <c r="J184" s="31">
        <f>+$D$2*I184/SQRT($D$2^2+I184^2+1)</f>
        <v/>
      </c>
      <c r="K184" s="31">
        <f>+($D$2^2+2*I184^2+1)/($D$2^2+I184^2)/(I184^2+1)</f>
        <v/>
      </c>
      <c r="L184" s="31">
        <f>ASIN($D$2/SQRT($D$2^2+I184^2)/SQRT(1+I184^2))</f>
        <v/>
      </c>
      <c r="M184" s="32">
        <f>2/PI()*(J184*K184+L184)</f>
        <v/>
      </c>
      <c r="N184" s="33">
        <f>+$D$4*M184</f>
        <v/>
      </c>
      <c r="O184" s="59">
        <f>+'CPT data &amp; Bearing Capacity'!N184</f>
        <v/>
      </c>
      <c r="P184" s="59">
        <f>+'CPT data &amp; Bearing Capacity'!O184</f>
        <v/>
      </c>
      <c r="Q184" s="35">
        <f>+'CPT data &amp; Bearing Capacity'!K184</f>
        <v/>
      </c>
      <c r="R184" s="34">
        <f>+'CPT data &amp; Bearing Capacity'!L184</f>
        <v/>
      </c>
      <c r="S184" s="35">
        <f>+'CPT data &amp; Bearing Capacity'!M184</f>
        <v/>
      </c>
      <c r="T184" s="34">
        <f>100*SQRT(O184/(305*SQRT(100*S184)))</f>
        <v/>
      </c>
      <c r="U184" s="36">
        <f>+O184*10^(1.09-0.0075*T184)</f>
        <v/>
      </c>
      <c r="V184" s="33">
        <f>5*(P184-Q184)</f>
        <v/>
      </c>
      <c r="W184" s="37">
        <f>IF(F184&lt;$B$4,0,N184/U184*G184*1000)</f>
        <v/>
      </c>
      <c r="X184" s="37">
        <f>IF(F184&lt;$B$4,0,N184/V184*G184*1000)</f>
        <v/>
      </c>
    </row>
    <row r="185">
      <c r="E185" s="28" t="n"/>
      <c r="F185" s="28">
        <f>+'CPT data &amp; Bearing Capacity'!I185</f>
        <v/>
      </c>
      <c r="G185" s="29">
        <f>'CPT data &amp; Bearing Capacity'!H185</f>
        <v/>
      </c>
      <c r="H185" s="29">
        <f>IF(F185&lt;$B$4,0,F185-$B$4)</f>
        <v/>
      </c>
      <c r="I185" s="30">
        <f>+H185*2/$B$2</f>
        <v/>
      </c>
      <c r="J185" s="31">
        <f>+$D$2*I185/SQRT($D$2^2+I185^2+1)</f>
        <v/>
      </c>
      <c r="K185" s="31">
        <f>+($D$2^2+2*I185^2+1)/($D$2^2+I185^2)/(I185^2+1)</f>
        <v/>
      </c>
      <c r="L185" s="31">
        <f>ASIN($D$2/SQRT($D$2^2+I185^2)/SQRT(1+I185^2))</f>
        <v/>
      </c>
      <c r="M185" s="32">
        <f>2/PI()*(J185*K185+L185)</f>
        <v/>
      </c>
      <c r="N185" s="33">
        <f>+$D$4*M185</f>
        <v/>
      </c>
      <c r="O185" s="59">
        <f>+'CPT data &amp; Bearing Capacity'!N185</f>
        <v/>
      </c>
      <c r="P185" s="59">
        <f>+'CPT data &amp; Bearing Capacity'!O185</f>
        <v/>
      </c>
      <c r="Q185" s="35">
        <f>+'CPT data &amp; Bearing Capacity'!K185</f>
        <v/>
      </c>
      <c r="R185" s="34">
        <f>+'CPT data &amp; Bearing Capacity'!L185</f>
        <v/>
      </c>
      <c r="S185" s="35">
        <f>+'CPT data &amp; Bearing Capacity'!M185</f>
        <v/>
      </c>
      <c r="T185" s="34">
        <f>100*SQRT(O185/(305*SQRT(100*S185)))</f>
        <v/>
      </c>
      <c r="U185" s="36">
        <f>+O185*10^(1.09-0.0075*T185)</f>
        <v/>
      </c>
      <c r="V185" s="33">
        <f>5*(P185-Q185)</f>
        <v/>
      </c>
      <c r="W185" s="37">
        <f>IF(F185&lt;$B$4,0,N185/U185*G185*1000)</f>
        <v/>
      </c>
      <c r="X185" s="37">
        <f>IF(F185&lt;$B$4,0,N185/V185*G185*1000)</f>
        <v/>
      </c>
    </row>
    <row r="186">
      <c r="E186" s="28" t="n"/>
      <c r="F186" s="28">
        <f>+'CPT data &amp; Bearing Capacity'!I186</f>
        <v/>
      </c>
      <c r="G186" s="29">
        <f>'CPT data &amp; Bearing Capacity'!H186</f>
        <v/>
      </c>
      <c r="H186" s="29">
        <f>IF(F186&lt;$B$4,0,F186-$B$4)</f>
        <v/>
      </c>
      <c r="I186" s="30">
        <f>+H186*2/$B$2</f>
        <v/>
      </c>
      <c r="J186" s="31">
        <f>+$D$2*I186/SQRT($D$2^2+I186^2+1)</f>
        <v/>
      </c>
      <c r="K186" s="31">
        <f>+($D$2^2+2*I186^2+1)/($D$2^2+I186^2)/(I186^2+1)</f>
        <v/>
      </c>
      <c r="L186" s="31">
        <f>ASIN($D$2/SQRT($D$2^2+I186^2)/SQRT(1+I186^2))</f>
        <v/>
      </c>
      <c r="M186" s="32">
        <f>2/PI()*(J186*K186+L186)</f>
        <v/>
      </c>
      <c r="N186" s="33">
        <f>+$D$4*M186</f>
        <v/>
      </c>
      <c r="O186" s="59">
        <f>+'CPT data &amp; Bearing Capacity'!N186</f>
        <v/>
      </c>
      <c r="P186" s="59">
        <f>+'CPT data &amp; Bearing Capacity'!O186</f>
        <v/>
      </c>
      <c r="Q186" s="35">
        <f>+'CPT data &amp; Bearing Capacity'!K186</f>
        <v/>
      </c>
      <c r="R186" s="34">
        <f>+'CPT data &amp; Bearing Capacity'!L186</f>
        <v/>
      </c>
      <c r="S186" s="35">
        <f>+'CPT data &amp; Bearing Capacity'!M186</f>
        <v/>
      </c>
      <c r="T186" s="34">
        <f>100*SQRT(O186/(305*SQRT(100*S186)))</f>
        <v/>
      </c>
      <c r="U186" s="36">
        <f>+O186*10^(1.09-0.0075*T186)</f>
        <v/>
      </c>
      <c r="V186" s="33">
        <f>5*(P186-Q186)</f>
        <v/>
      </c>
      <c r="W186" s="37">
        <f>IF(F186&lt;$B$4,0,N186/U186*G186*1000)</f>
        <v/>
      </c>
      <c r="X186" s="37">
        <f>IF(F186&lt;$B$4,0,N186/V186*G186*1000)</f>
        <v/>
      </c>
    </row>
    <row r="187">
      <c r="E187" s="28" t="n"/>
      <c r="F187" s="28">
        <f>+'CPT data &amp; Bearing Capacity'!I187</f>
        <v/>
      </c>
      <c r="G187" s="29">
        <f>'CPT data &amp; Bearing Capacity'!H187</f>
        <v/>
      </c>
      <c r="H187" s="29">
        <f>IF(F187&lt;$B$4,0,F187-$B$4)</f>
        <v/>
      </c>
      <c r="I187" s="30">
        <f>+H187*2/$B$2</f>
        <v/>
      </c>
      <c r="J187" s="31">
        <f>+$D$2*I187/SQRT($D$2^2+I187^2+1)</f>
        <v/>
      </c>
      <c r="K187" s="31">
        <f>+($D$2^2+2*I187^2+1)/($D$2^2+I187^2)/(I187^2+1)</f>
        <v/>
      </c>
      <c r="L187" s="31">
        <f>ASIN($D$2/SQRT($D$2^2+I187^2)/SQRT(1+I187^2))</f>
        <v/>
      </c>
      <c r="M187" s="32">
        <f>2/PI()*(J187*K187+L187)</f>
        <v/>
      </c>
      <c r="N187" s="33">
        <f>+$D$4*M187</f>
        <v/>
      </c>
      <c r="O187" s="59">
        <f>+'CPT data &amp; Bearing Capacity'!N187</f>
        <v/>
      </c>
      <c r="P187" s="59">
        <f>+'CPT data &amp; Bearing Capacity'!O187</f>
        <v/>
      </c>
      <c r="Q187" s="35">
        <f>+'CPT data &amp; Bearing Capacity'!K187</f>
        <v/>
      </c>
      <c r="R187" s="34">
        <f>+'CPT data &amp; Bearing Capacity'!L187</f>
        <v/>
      </c>
      <c r="S187" s="35">
        <f>+'CPT data &amp; Bearing Capacity'!M187</f>
        <v/>
      </c>
      <c r="T187" s="34">
        <f>100*SQRT(O187/(305*SQRT(100*S187)))</f>
        <v/>
      </c>
      <c r="U187" s="36">
        <f>+O187*10^(1.09-0.0075*T187)</f>
        <v/>
      </c>
      <c r="V187" s="33">
        <f>5*(P187-Q187)</f>
        <v/>
      </c>
      <c r="W187" s="37">
        <f>IF(F187&lt;$B$4,0,N187/U187*G187*1000)</f>
        <v/>
      </c>
      <c r="X187" s="37">
        <f>IF(F187&lt;$B$4,0,N187/V187*G187*1000)</f>
        <v/>
      </c>
    </row>
    <row r="188">
      <c r="E188" s="28" t="n"/>
      <c r="F188" s="28">
        <f>+'CPT data &amp; Bearing Capacity'!I188</f>
        <v/>
      </c>
      <c r="G188" s="29">
        <f>'CPT data &amp; Bearing Capacity'!H188</f>
        <v/>
      </c>
      <c r="H188" s="29">
        <f>IF(F188&lt;$B$4,0,F188-$B$4)</f>
        <v/>
      </c>
      <c r="I188" s="30">
        <f>+H188*2/$B$2</f>
        <v/>
      </c>
      <c r="J188" s="31">
        <f>+$D$2*I188/SQRT($D$2^2+I188^2+1)</f>
        <v/>
      </c>
      <c r="K188" s="31">
        <f>+($D$2^2+2*I188^2+1)/($D$2^2+I188^2)/(I188^2+1)</f>
        <v/>
      </c>
      <c r="L188" s="31">
        <f>ASIN($D$2/SQRT($D$2^2+I188^2)/SQRT(1+I188^2))</f>
        <v/>
      </c>
      <c r="M188" s="32">
        <f>2/PI()*(J188*K188+L188)</f>
        <v/>
      </c>
      <c r="N188" s="33">
        <f>+$D$4*M188</f>
        <v/>
      </c>
      <c r="O188" s="59">
        <f>+'CPT data &amp; Bearing Capacity'!N188</f>
        <v/>
      </c>
      <c r="P188" s="59">
        <f>+'CPT data &amp; Bearing Capacity'!O188</f>
        <v/>
      </c>
      <c r="Q188" s="35">
        <f>+'CPT data &amp; Bearing Capacity'!K188</f>
        <v/>
      </c>
      <c r="R188" s="34">
        <f>+'CPT data &amp; Bearing Capacity'!L188</f>
        <v/>
      </c>
      <c r="S188" s="35">
        <f>+'CPT data &amp; Bearing Capacity'!M188</f>
        <v/>
      </c>
      <c r="T188" s="34">
        <f>100*SQRT(O188/(305*SQRT(100*S188)))</f>
        <v/>
      </c>
      <c r="U188" s="36">
        <f>+O188*10^(1.09-0.0075*T188)</f>
        <v/>
      </c>
      <c r="V188" s="33">
        <f>5*(P188-Q188)</f>
        <v/>
      </c>
      <c r="W188" s="37">
        <f>IF(F188&lt;$B$4,0,N188/U188*G188*1000)</f>
        <v/>
      </c>
      <c r="X188" s="37">
        <f>IF(F188&lt;$B$4,0,N188/V188*G188*1000)</f>
        <v/>
      </c>
    </row>
    <row r="189">
      <c r="E189" s="28" t="n"/>
      <c r="F189" s="28">
        <f>+'CPT data &amp; Bearing Capacity'!I189</f>
        <v/>
      </c>
      <c r="G189" s="29">
        <f>'CPT data &amp; Bearing Capacity'!H189</f>
        <v/>
      </c>
      <c r="H189" s="29">
        <f>IF(F189&lt;$B$4,0,F189-$B$4)</f>
        <v/>
      </c>
      <c r="I189" s="30">
        <f>+H189*2/$B$2</f>
        <v/>
      </c>
      <c r="J189" s="31">
        <f>+$D$2*I189/SQRT($D$2^2+I189^2+1)</f>
        <v/>
      </c>
      <c r="K189" s="31">
        <f>+($D$2^2+2*I189^2+1)/($D$2^2+I189^2)/(I189^2+1)</f>
        <v/>
      </c>
      <c r="L189" s="31">
        <f>ASIN($D$2/SQRT($D$2^2+I189^2)/SQRT(1+I189^2))</f>
        <v/>
      </c>
      <c r="M189" s="32">
        <f>2/PI()*(J189*K189+L189)</f>
        <v/>
      </c>
      <c r="N189" s="33">
        <f>+$D$4*M189</f>
        <v/>
      </c>
      <c r="O189" s="59">
        <f>+'CPT data &amp; Bearing Capacity'!N189</f>
        <v/>
      </c>
      <c r="P189" s="59">
        <f>+'CPT data &amp; Bearing Capacity'!O189</f>
        <v/>
      </c>
      <c r="Q189" s="35">
        <f>+'CPT data &amp; Bearing Capacity'!K189</f>
        <v/>
      </c>
      <c r="R189" s="34">
        <f>+'CPT data &amp; Bearing Capacity'!L189</f>
        <v/>
      </c>
      <c r="S189" s="35">
        <f>+'CPT data &amp; Bearing Capacity'!M189</f>
        <v/>
      </c>
      <c r="T189" s="34">
        <f>100*SQRT(O189/(305*SQRT(100*S189)))</f>
        <v/>
      </c>
      <c r="U189" s="36">
        <f>+O189*10^(1.09-0.0075*T189)</f>
        <v/>
      </c>
      <c r="V189" s="33">
        <f>5*(P189-Q189)</f>
        <v/>
      </c>
      <c r="W189" s="37">
        <f>IF(F189&lt;$B$4,0,N189/U189*G189*1000)</f>
        <v/>
      </c>
      <c r="X189" s="37">
        <f>IF(F189&lt;$B$4,0,N189/V189*G189*1000)</f>
        <v/>
      </c>
    </row>
    <row r="190">
      <c r="E190" s="28" t="n"/>
      <c r="F190" s="28">
        <f>+'CPT data &amp; Bearing Capacity'!I190</f>
        <v/>
      </c>
      <c r="G190" s="29">
        <f>'CPT data &amp; Bearing Capacity'!H190</f>
        <v/>
      </c>
      <c r="H190" s="29">
        <f>IF(F190&lt;$B$4,0,F190-$B$4)</f>
        <v/>
      </c>
      <c r="I190" s="30">
        <f>+H190*2/$B$2</f>
        <v/>
      </c>
      <c r="J190" s="31">
        <f>+$D$2*I190/SQRT($D$2^2+I190^2+1)</f>
        <v/>
      </c>
      <c r="K190" s="31">
        <f>+($D$2^2+2*I190^2+1)/($D$2^2+I190^2)/(I190^2+1)</f>
        <v/>
      </c>
      <c r="L190" s="31">
        <f>ASIN($D$2/SQRT($D$2^2+I190^2)/SQRT(1+I190^2))</f>
        <v/>
      </c>
      <c r="M190" s="32">
        <f>2/PI()*(J190*K190+L190)</f>
        <v/>
      </c>
      <c r="N190" s="33">
        <f>+$D$4*M190</f>
        <v/>
      </c>
      <c r="O190" s="59">
        <f>+'CPT data &amp; Bearing Capacity'!N190</f>
        <v/>
      </c>
      <c r="P190" s="59">
        <f>+'CPT data &amp; Bearing Capacity'!O190</f>
        <v/>
      </c>
      <c r="Q190" s="35">
        <f>+'CPT data &amp; Bearing Capacity'!K190</f>
        <v/>
      </c>
      <c r="R190" s="34">
        <f>+'CPT data &amp; Bearing Capacity'!L190</f>
        <v/>
      </c>
      <c r="S190" s="35">
        <f>+'CPT data &amp; Bearing Capacity'!M190</f>
        <v/>
      </c>
      <c r="T190" s="34">
        <f>100*SQRT(O190/(305*SQRT(100*S190)))</f>
        <v/>
      </c>
      <c r="U190" s="36">
        <f>+O190*10^(1.09-0.0075*T190)</f>
        <v/>
      </c>
      <c r="V190" s="33">
        <f>5*(P190-Q190)</f>
        <v/>
      </c>
      <c r="W190" s="37">
        <f>IF(F190&lt;$B$4,0,N190/U190*G190*1000)</f>
        <v/>
      </c>
      <c r="X190" s="37">
        <f>IF(F190&lt;$B$4,0,N190/V190*G190*1000)</f>
        <v/>
      </c>
    </row>
    <row r="191">
      <c r="E191" s="28" t="n"/>
      <c r="F191" s="28">
        <f>+'CPT data &amp; Bearing Capacity'!I191</f>
        <v/>
      </c>
      <c r="G191" s="29">
        <f>'CPT data &amp; Bearing Capacity'!H191</f>
        <v/>
      </c>
      <c r="H191" s="29">
        <f>IF(F191&lt;$B$4,0,F191-$B$4)</f>
        <v/>
      </c>
      <c r="I191" s="30">
        <f>+H191*2/$B$2</f>
        <v/>
      </c>
      <c r="J191" s="31">
        <f>+$D$2*I191/SQRT($D$2^2+I191^2+1)</f>
        <v/>
      </c>
      <c r="K191" s="31">
        <f>+($D$2^2+2*I191^2+1)/($D$2^2+I191^2)/(I191^2+1)</f>
        <v/>
      </c>
      <c r="L191" s="31">
        <f>ASIN($D$2/SQRT($D$2^2+I191^2)/SQRT(1+I191^2))</f>
        <v/>
      </c>
      <c r="M191" s="32">
        <f>2/PI()*(J191*K191+L191)</f>
        <v/>
      </c>
      <c r="N191" s="33">
        <f>+$D$4*M191</f>
        <v/>
      </c>
      <c r="O191" s="59">
        <f>+'CPT data &amp; Bearing Capacity'!N191</f>
        <v/>
      </c>
      <c r="P191" s="59">
        <f>+'CPT data &amp; Bearing Capacity'!O191</f>
        <v/>
      </c>
      <c r="Q191" s="35">
        <f>+'CPT data &amp; Bearing Capacity'!K191</f>
        <v/>
      </c>
      <c r="R191" s="34">
        <f>+'CPT data &amp; Bearing Capacity'!L191</f>
        <v/>
      </c>
      <c r="S191" s="35">
        <f>+'CPT data &amp; Bearing Capacity'!M191</f>
        <v/>
      </c>
      <c r="T191" s="34">
        <f>100*SQRT(O191/(305*SQRT(100*S191)))</f>
        <v/>
      </c>
      <c r="U191" s="36">
        <f>+O191*10^(1.09-0.0075*T191)</f>
        <v/>
      </c>
      <c r="V191" s="33">
        <f>5*(P191-Q191)</f>
        <v/>
      </c>
      <c r="W191" s="37">
        <f>IF(F191&lt;$B$4,0,N191/U191*G191*1000)</f>
        <v/>
      </c>
      <c r="X191" s="37">
        <f>IF(F191&lt;$B$4,0,N191/V191*G191*1000)</f>
        <v/>
      </c>
    </row>
    <row r="192">
      <c r="E192" s="28" t="n"/>
      <c r="F192" s="28">
        <f>+'CPT data &amp; Bearing Capacity'!I192</f>
        <v/>
      </c>
      <c r="G192" s="29">
        <f>'CPT data &amp; Bearing Capacity'!H192</f>
        <v/>
      </c>
      <c r="H192" s="29">
        <f>IF(F192&lt;$B$4,0,F192-$B$4)</f>
        <v/>
      </c>
      <c r="I192" s="30">
        <f>+H192*2/$B$2</f>
        <v/>
      </c>
      <c r="J192" s="31">
        <f>+$D$2*I192/SQRT($D$2^2+I192^2+1)</f>
        <v/>
      </c>
      <c r="K192" s="31">
        <f>+($D$2^2+2*I192^2+1)/($D$2^2+I192^2)/(I192^2+1)</f>
        <v/>
      </c>
      <c r="L192" s="31">
        <f>ASIN($D$2/SQRT($D$2^2+I192^2)/SQRT(1+I192^2))</f>
        <v/>
      </c>
      <c r="M192" s="32">
        <f>2/PI()*(J192*K192+L192)</f>
        <v/>
      </c>
      <c r="N192" s="33">
        <f>+$D$4*M192</f>
        <v/>
      </c>
      <c r="O192" s="59">
        <f>+'CPT data &amp; Bearing Capacity'!N192</f>
        <v/>
      </c>
      <c r="P192" s="59">
        <f>+'CPT data &amp; Bearing Capacity'!O192</f>
        <v/>
      </c>
      <c r="Q192" s="35">
        <f>+'CPT data &amp; Bearing Capacity'!K192</f>
        <v/>
      </c>
      <c r="R192" s="34">
        <f>+'CPT data &amp; Bearing Capacity'!L192</f>
        <v/>
      </c>
      <c r="S192" s="35">
        <f>+'CPT data &amp; Bearing Capacity'!M192</f>
        <v/>
      </c>
      <c r="T192" s="34">
        <f>100*SQRT(O192/(305*SQRT(100*S192)))</f>
        <v/>
      </c>
      <c r="U192" s="36">
        <f>+O192*10^(1.09-0.0075*T192)</f>
        <v/>
      </c>
      <c r="V192" s="33">
        <f>5*(P192-Q192)</f>
        <v/>
      </c>
      <c r="W192" s="37">
        <f>IF(F192&lt;$B$4,0,N192/U192*G192*1000)</f>
        <v/>
      </c>
      <c r="X192" s="37">
        <f>IF(F192&lt;$B$4,0,N192/V192*G192*1000)</f>
        <v/>
      </c>
    </row>
    <row r="193">
      <c r="E193" s="28" t="n"/>
      <c r="F193" s="28">
        <f>+'CPT data &amp; Bearing Capacity'!I193</f>
        <v/>
      </c>
      <c r="G193" s="29">
        <f>'CPT data &amp; Bearing Capacity'!H193</f>
        <v/>
      </c>
      <c r="H193" s="29">
        <f>IF(F193&lt;$B$4,0,F193-$B$4)</f>
        <v/>
      </c>
      <c r="I193" s="30">
        <f>+H193*2/$B$2</f>
        <v/>
      </c>
      <c r="J193" s="31">
        <f>+$D$2*I193/SQRT($D$2^2+I193^2+1)</f>
        <v/>
      </c>
      <c r="K193" s="31">
        <f>+($D$2^2+2*I193^2+1)/($D$2^2+I193^2)/(I193^2+1)</f>
        <v/>
      </c>
      <c r="L193" s="31">
        <f>ASIN($D$2/SQRT($D$2^2+I193^2)/SQRT(1+I193^2))</f>
        <v/>
      </c>
      <c r="M193" s="32">
        <f>2/PI()*(J193*K193+L193)</f>
        <v/>
      </c>
      <c r="N193" s="33">
        <f>+$D$4*M193</f>
        <v/>
      </c>
      <c r="O193" s="59">
        <f>+'CPT data &amp; Bearing Capacity'!N193</f>
        <v/>
      </c>
      <c r="P193" s="59">
        <f>+'CPT data &amp; Bearing Capacity'!O193</f>
        <v/>
      </c>
      <c r="Q193" s="35">
        <f>+'CPT data &amp; Bearing Capacity'!K193</f>
        <v/>
      </c>
      <c r="R193" s="34">
        <f>+'CPT data &amp; Bearing Capacity'!L193</f>
        <v/>
      </c>
      <c r="S193" s="35">
        <f>+'CPT data &amp; Bearing Capacity'!M193</f>
        <v/>
      </c>
      <c r="T193" s="34">
        <f>100*SQRT(O193/(305*SQRT(100*S193)))</f>
        <v/>
      </c>
      <c r="U193" s="36">
        <f>+O193*10^(1.09-0.0075*T193)</f>
        <v/>
      </c>
      <c r="V193" s="33">
        <f>5*(P193-Q193)</f>
        <v/>
      </c>
      <c r="W193" s="37">
        <f>IF(F193&lt;$B$4,0,N193/U193*G193*1000)</f>
        <v/>
      </c>
      <c r="X193" s="37">
        <f>IF(F193&lt;$B$4,0,N193/V193*G193*1000)</f>
        <v/>
      </c>
    </row>
    <row r="194">
      <c r="E194" s="28" t="n"/>
      <c r="F194" s="28">
        <f>+'CPT data &amp; Bearing Capacity'!I194</f>
        <v/>
      </c>
      <c r="G194" s="29">
        <f>'CPT data &amp; Bearing Capacity'!H194</f>
        <v/>
      </c>
      <c r="H194" s="29">
        <f>IF(F194&lt;$B$4,0,F194-$B$4)</f>
        <v/>
      </c>
      <c r="I194" s="30">
        <f>+H194*2/$B$2</f>
        <v/>
      </c>
      <c r="J194" s="31">
        <f>+$D$2*I194/SQRT($D$2^2+I194^2+1)</f>
        <v/>
      </c>
      <c r="K194" s="31">
        <f>+($D$2^2+2*I194^2+1)/($D$2^2+I194^2)/(I194^2+1)</f>
        <v/>
      </c>
      <c r="L194" s="31">
        <f>ASIN($D$2/SQRT($D$2^2+I194^2)/SQRT(1+I194^2))</f>
        <v/>
      </c>
      <c r="M194" s="32">
        <f>2/PI()*(J194*K194+L194)</f>
        <v/>
      </c>
      <c r="N194" s="33">
        <f>+$D$4*M194</f>
        <v/>
      </c>
      <c r="O194" s="59">
        <f>+'CPT data &amp; Bearing Capacity'!N194</f>
        <v/>
      </c>
      <c r="P194" s="59">
        <f>+'CPT data &amp; Bearing Capacity'!O194</f>
        <v/>
      </c>
      <c r="Q194" s="35">
        <f>+'CPT data &amp; Bearing Capacity'!K194</f>
        <v/>
      </c>
      <c r="R194" s="34">
        <f>+'CPT data &amp; Bearing Capacity'!L194</f>
        <v/>
      </c>
      <c r="S194" s="35">
        <f>+'CPT data &amp; Bearing Capacity'!M194</f>
        <v/>
      </c>
      <c r="T194" s="34">
        <f>100*SQRT(O194/(305*SQRT(100*S194)))</f>
        <v/>
      </c>
      <c r="U194" s="36">
        <f>+O194*10^(1.09-0.0075*T194)</f>
        <v/>
      </c>
      <c r="V194" s="33">
        <f>5*(P194-Q194)</f>
        <v/>
      </c>
      <c r="W194" s="37">
        <f>IF(F194&lt;$B$4,0,N194/U194*G194*1000)</f>
        <v/>
      </c>
      <c r="X194" s="37">
        <f>IF(F194&lt;$B$4,0,N194/V194*G194*1000)</f>
        <v/>
      </c>
    </row>
    <row r="195">
      <c r="E195" s="28" t="n"/>
      <c r="F195" s="28">
        <f>+'CPT data &amp; Bearing Capacity'!I195</f>
        <v/>
      </c>
      <c r="G195" s="29">
        <f>'CPT data &amp; Bearing Capacity'!H195</f>
        <v/>
      </c>
      <c r="H195" s="29">
        <f>IF(F195&lt;$B$4,0,F195-$B$4)</f>
        <v/>
      </c>
      <c r="I195" s="30">
        <f>+H195*2/$B$2</f>
        <v/>
      </c>
      <c r="J195" s="31">
        <f>+$D$2*I195/SQRT($D$2^2+I195^2+1)</f>
        <v/>
      </c>
      <c r="K195" s="31">
        <f>+($D$2^2+2*I195^2+1)/($D$2^2+I195^2)/(I195^2+1)</f>
        <v/>
      </c>
      <c r="L195" s="31">
        <f>ASIN($D$2/SQRT($D$2^2+I195^2)/SQRT(1+I195^2))</f>
        <v/>
      </c>
      <c r="M195" s="32">
        <f>2/PI()*(J195*K195+L195)</f>
        <v/>
      </c>
      <c r="N195" s="33">
        <f>+$D$4*M195</f>
        <v/>
      </c>
      <c r="O195" s="59">
        <f>+'CPT data &amp; Bearing Capacity'!N195</f>
        <v/>
      </c>
      <c r="P195" s="59">
        <f>+'CPT data &amp; Bearing Capacity'!O195</f>
        <v/>
      </c>
      <c r="Q195" s="35">
        <f>+'CPT data &amp; Bearing Capacity'!K195</f>
        <v/>
      </c>
      <c r="R195" s="34">
        <f>+'CPT data &amp; Bearing Capacity'!L195</f>
        <v/>
      </c>
      <c r="S195" s="35">
        <f>+'CPT data &amp; Bearing Capacity'!M195</f>
        <v/>
      </c>
      <c r="T195" s="34">
        <f>100*SQRT(O195/(305*SQRT(100*S195)))</f>
        <v/>
      </c>
      <c r="U195" s="36">
        <f>+O195*10^(1.09-0.0075*T195)</f>
        <v/>
      </c>
      <c r="V195" s="33">
        <f>5*(P195-Q195)</f>
        <v/>
      </c>
      <c r="W195" s="37">
        <f>IF(F195&lt;$B$4,0,N195/U195*G195*1000)</f>
        <v/>
      </c>
      <c r="X195" s="37">
        <f>IF(F195&lt;$B$4,0,N195/V195*G195*1000)</f>
        <v/>
      </c>
    </row>
    <row r="196">
      <c r="E196" s="28" t="n"/>
      <c r="F196" s="28">
        <f>+'CPT data &amp; Bearing Capacity'!I196</f>
        <v/>
      </c>
      <c r="G196" s="29">
        <f>'CPT data &amp; Bearing Capacity'!H196</f>
        <v/>
      </c>
      <c r="H196" s="29">
        <f>IF(F196&lt;$B$4,0,F196-$B$4)</f>
        <v/>
      </c>
      <c r="I196" s="30">
        <f>+H196*2/$B$2</f>
        <v/>
      </c>
      <c r="J196" s="31">
        <f>+$D$2*I196/SQRT($D$2^2+I196^2+1)</f>
        <v/>
      </c>
      <c r="K196" s="31">
        <f>+($D$2^2+2*I196^2+1)/($D$2^2+I196^2)/(I196^2+1)</f>
        <v/>
      </c>
      <c r="L196" s="31">
        <f>ASIN($D$2/SQRT($D$2^2+I196^2)/SQRT(1+I196^2))</f>
        <v/>
      </c>
      <c r="M196" s="32">
        <f>2/PI()*(J196*K196+L196)</f>
        <v/>
      </c>
      <c r="N196" s="33">
        <f>+$D$4*M196</f>
        <v/>
      </c>
      <c r="O196" s="59">
        <f>+'CPT data &amp; Bearing Capacity'!N196</f>
        <v/>
      </c>
      <c r="P196" s="59">
        <f>+'CPT data &amp; Bearing Capacity'!O196</f>
        <v/>
      </c>
      <c r="Q196" s="35">
        <f>+'CPT data &amp; Bearing Capacity'!K196</f>
        <v/>
      </c>
      <c r="R196" s="34">
        <f>+'CPT data &amp; Bearing Capacity'!L196</f>
        <v/>
      </c>
      <c r="S196" s="35">
        <f>+'CPT data &amp; Bearing Capacity'!M196</f>
        <v/>
      </c>
      <c r="T196" s="34">
        <f>100*SQRT(O196/(305*SQRT(100*S196)))</f>
        <v/>
      </c>
      <c r="U196" s="36">
        <f>+O196*10^(1.09-0.0075*T196)</f>
        <v/>
      </c>
      <c r="V196" s="33">
        <f>5*(P196-Q196)</f>
        <v/>
      </c>
      <c r="W196" s="37">
        <f>IF(F196&lt;$B$4,0,N196/U196*G196*1000)</f>
        <v/>
      </c>
      <c r="X196" s="37">
        <f>IF(F196&lt;$B$4,0,N196/V196*G196*1000)</f>
        <v/>
      </c>
    </row>
    <row r="197">
      <c r="E197" s="28" t="n"/>
      <c r="F197" s="28">
        <f>+'CPT data &amp; Bearing Capacity'!I197</f>
        <v/>
      </c>
      <c r="G197" s="29">
        <f>'CPT data &amp; Bearing Capacity'!H197</f>
        <v/>
      </c>
      <c r="H197" s="29">
        <f>IF(F197&lt;$B$4,0,F197-$B$4)</f>
        <v/>
      </c>
      <c r="I197" s="30">
        <f>+H197*2/$B$2</f>
        <v/>
      </c>
      <c r="J197" s="31">
        <f>+$D$2*I197/SQRT($D$2^2+I197^2+1)</f>
        <v/>
      </c>
      <c r="K197" s="31">
        <f>+($D$2^2+2*I197^2+1)/($D$2^2+I197^2)/(I197^2+1)</f>
        <v/>
      </c>
      <c r="L197" s="31">
        <f>ASIN($D$2/SQRT($D$2^2+I197^2)/SQRT(1+I197^2))</f>
        <v/>
      </c>
      <c r="M197" s="32">
        <f>2/PI()*(J197*K197+L197)</f>
        <v/>
      </c>
      <c r="N197" s="33">
        <f>+$D$4*M197</f>
        <v/>
      </c>
      <c r="O197" s="59">
        <f>+'CPT data &amp; Bearing Capacity'!N197</f>
        <v/>
      </c>
      <c r="P197" s="59">
        <f>+'CPT data &amp; Bearing Capacity'!O197</f>
        <v/>
      </c>
      <c r="Q197" s="35">
        <f>+'CPT data &amp; Bearing Capacity'!K197</f>
        <v/>
      </c>
      <c r="R197" s="34">
        <f>+'CPT data &amp; Bearing Capacity'!L197</f>
        <v/>
      </c>
      <c r="S197" s="35">
        <f>+'CPT data &amp; Bearing Capacity'!M197</f>
        <v/>
      </c>
      <c r="T197" s="34">
        <f>100*SQRT(O197/(305*SQRT(100*S197)))</f>
        <v/>
      </c>
      <c r="U197" s="36">
        <f>+O197*10^(1.09-0.0075*T197)</f>
        <v/>
      </c>
      <c r="V197" s="33">
        <f>5*(P197-Q197)</f>
        <v/>
      </c>
      <c r="W197" s="37">
        <f>IF(F197&lt;$B$4,0,N197/U197*G197*1000)</f>
        <v/>
      </c>
      <c r="X197" s="37">
        <f>IF(F197&lt;$B$4,0,N197/V197*G197*1000)</f>
        <v/>
      </c>
    </row>
    <row r="198">
      <c r="E198" s="28" t="n"/>
      <c r="F198" s="28">
        <f>+'CPT data &amp; Bearing Capacity'!I198</f>
        <v/>
      </c>
      <c r="G198" s="29">
        <f>'CPT data &amp; Bearing Capacity'!H198</f>
        <v/>
      </c>
      <c r="H198" s="29">
        <f>IF(F198&lt;$B$4,0,F198-$B$4)</f>
        <v/>
      </c>
      <c r="I198" s="30">
        <f>+H198*2/$B$2</f>
        <v/>
      </c>
      <c r="J198" s="31">
        <f>+$D$2*I198/SQRT($D$2^2+I198^2+1)</f>
        <v/>
      </c>
      <c r="K198" s="31">
        <f>+($D$2^2+2*I198^2+1)/($D$2^2+I198^2)/(I198^2+1)</f>
        <v/>
      </c>
      <c r="L198" s="31">
        <f>ASIN($D$2/SQRT($D$2^2+I198^2)/SQRT(1+I198^2))</f>
        <v/>
      </c>
      <c r="M198" s="32">
        <f>2/PI()*(J198*K198+L198)</f>
        <v/>
      </c>
      <c r="N198" s="33">
        <f>+$D$4*M198</f>
        <v/>
      </c>
      <c r="O198" s="59">
        <f>+'CPT data &amp; Bearing Capacity'!N198</f>
        <v/>
      </c>
      <c r="P198" s="59">
        <f>+'CPT data &amp; Bearing Capacity'!O198</f>
        <v/>
      </c>
      <c r="Q198" s="35">
        <f>+'CPT data &amp; Bearing Capacity'!K198</f>
        <v/>
      </c>
      <c r="R198" s="34">
        <f>+'CPT data &amp; Bearing Capacity'!L198</f>
        <v/>
      </c>
      <c r="S198" s="35">
        <f>+'CPT data &amp; Bearing Capacity'!M198</f>
        <v/>
      </c>
      <c r="T198" s="34">
        <f>100*SQRT(O198/(305*SQRT(100*S198)))</f>
        <v/>
      </c>
      <c r="U198" s="36">
        <f>+O198*10^(1.09-0.0075*T198)</f>
        <v/>
      </c>
      <c r="V198" s="33">
        <f>5*(P198-Q198)</f>
        <v/>
      </c>
      <c r="W198" s="37">
        <f>IF(F198&lt;$B$4,0,N198/U198*G198*1000)</f>
        <v/>
      </c>
      <c r="X198" s="37">
        <f>IF(F198&lt;$B$4,0,N198/V198*G198*1000)</f>
        <v/>
      </c>
    </row>
    <row r="199">
      <c r="E199" s="28" t="n"/>
      <c r="F199" s="28">
        <f>+'CPT data &amp; Bearing Capacity'!I199</f>
        <v/>
      </c>
      <c r="G199" s="29">
        <f>'CPT data &amp; Bearing Capacity'!H199</f>
        <v/>
      </c>
      <c r="H199" s="29">
        <f>IF(F199&lt;$B$4,0,F199-$B$4)</f>
        <v/>
      </c>
      <c r="I199" s="30">
        <f>+H199*2/$B$2</f>
        <v/>
      </c>
      <c r="J199" s="31">
        <f>+$D$2*I199/SQRT($D$2^2+I199^2+1)</f>
        <v/>
      </c>
      <c r="K199" s="31">
        <f>+($D$2^2+2*I199^2+1)/($D$2^2+I199^2)/(I199^2+1)</f>
        <v/>
      </c>
      <c r="L199" s="31">
        <f>ASIN($D$2/SQRT($D$2^2+I199^2)/SQRT(1+I199^2))</f>
        <v/>
      </c>
      <c r="M199" s="32">
        <f>2/PI()*(J199*K199+L199)</f>
        <v/>
      </c>
      <c r="N199" s="33">
        <f>+$D$4*M199</f>
        <v/>
      </c>
      <c r="O199" s="59">
        <f>+'CPT data &amp; Bearing Capacity'!N199</f>
        <v/>
      </c>
      <c r="P199" s="59">
        <f>+'CPT data &amp; Bearing Capacity'!O199</f>
        <v/>
      </c>
      <c r="Q199" s="35">
        <f>+'CPT data &amp; Bearing Capacity'!K199</f>
        <v/>
      </c>
      <c r="R199" s="34">
        <f>+'CPT data &amp; Bearing Capacity'!L199</f>
        <v/>
      </c>
      <c r="S199" s="35">
        <f>+'CPT data &amp; Bearing Capacity'!M199</f>
        <v/>
      </c>
      <c r="T199" s="34">
        <f>100*SQRT(O199/(305*SQRT(100*S199)))</f>
        <v/>
      </c>
      <c r="U199" s="36">
        <f>+O199*10^(1.09-0.0075*T199)</f>
        <v/>
      </c>
      <c r="V199" s="33">
        <f>5*(P199-Q199)</f>
        <v/>
      </c>
      <c r="W199" s="37">
        <f>IF(F199&lt;$B$4,0,N199/U199*G199*1000)</f>
        <v/>
      </c>
      <c r="X199" s="37">
        <f>IF(F199&lt;$B$4,0,N199/V199*G199*1000)</f>
        <v/>
      </c>
    </row>
    <row r="200">
      <c r="E200" s="28" t="n"/>
      <c r="F200" s="28">
        <f>+'CPT data &amp; Bearing Capacity'!I200</f>
        <v/>
      </c>
      <c r="G200" s="29">
        <f>'CPT data &amp; Bearing Capacity'!H200</f>
        <v/>
      </c>
      <c r="H200" s="29">
        <f>IF(F200&lt;$B$4,0,F200-$B$4)</f>
        <v/>
      </c>
      <c r="I200" s="30">
        <f>+H200*2/$B$2</f>
        <v/>
      </c>
      <c r="J200" s="31">
        <f>+$D$2*I200/SQRT($D$2^2+I200^2+1)</f>
        <v/>
      </c>
      <c r="K200" s="31">
        <f>+($D$2^2+2*I200^2+1)/($D$2^2+I200^2)/(I200^2+1)</f>
        <v/>
      </c>
      <c r="L200" s="31">
        <f>ASIN($D$2/SQRT($D$2^2+I200^2)/SQRT(1+I200^2))</f>
        <v/>
      </c>
      <c r="M200" s="32">
        <f>2/PI()*(J200*K200+L200)</f>
        <v/>
      </c>
      <c r="N200" s="33">
        <f>+$D$4*M200</f>
        <v/>
      </c>
      <c r="O200" s="59">
        <f>+'CPT data &amp; Bearing Capacity'!N200</f>
        <v/>
      </c>
      <c r="P200" s="59">
        <f>+'CPT data &amp; Bearing Capacity'!O200</f>
        <v/>
      </c>
      <c r="Q200" s="35">
        <f>+'CPT data &amp; Bearing Capacity'!K200</f>
        <v/>
      </c>
      <c r="R200" s="34">
        <f>+'CPT data &amp; Bearing Capacity'!L200</f>
        <v/>
      </c>
      <c r="S200" s="35">
        <f>+'CPT data &amp; Bearing Capacity'!M200</f>
        <v/>
      </c>
      <c r="T200" s="34">
        <f>100*SQRT(O200/(305*SQRT(100*S200)))</f>
        <v/>
      </c>
      <c r="U200" s="36">
        <f>+O200*10^(1.09-0.0075*T200)</f>
        <v/>
      </c>
      <c r="V200" s="33">
        <f>5*(P200-Q200)</f>
        <v/>
      </c>
      <c r="W200" s="37">
        <f>IF(F200&lt;$B$4,0,N200/U200*G200*1000)</f>
        <v/>
      </c>
      <c r="X200" s="37">
        <f>IF(F200&lt;$B$4,0,N200/V200*G200*1000)</f>
        <v/>
      </c>
    </row>
    <row r="201">
      <c r="E201" s="28" t="n"/>
      <c r="F201" s="28">
        <f>+'CPT data &amp; Bearing Capacity'!I201</f>
        <v/>
      </c>
      <c r="G201" s="29">
        <f>'CPT data &amp; Bearing Capacity'!H201</f>
        <v/>
      </c>
      <c r="H201" s="29">
        <f>IF(F201&lt;$B$4,0,F201-$B$4)</f>
        <v/>
      </c>
      <c r="I201" s="30">
        <f>+H201*2/$B$2</f>
        <v/>
      </c>
      <c r="J201" s="31">
        <f>+$D$2*I201/SQRT($D$2^2+I201^2+1)</f>
        <v/>
      </c>
      <c r="K201" s="31">
        <f>+($D$2^2+2*I201^2+1)/($D$2^2+I201^2)/(I201^2+1)</f>
        <v/>
      </c>
      <c r="L201" s="31">
        <f>ASIN($D$2/SQRT($D$2^2+I201^2)/SQRT(1+I201^2))</f>
        <v/>
      </c>
      <c r="M201" s="32">
        <f>2/PI()*(J201*K201+L201)</f>
        <v/>
      </c>
      <c r="N201" s="33">
        <f>+$D$4*M201</f>
        <v/>
      </c>
      <c r="O201" s="59">
        <f>+'CPT data &amp; Bearing Capacity'!N201</f>
        <v/>
      </c>
      <c r="P201" s="59">
        <f>+'CPT data &amp; Bearing Capacity'!O201</f>
        <v/>
      </c>
      <c r="Q201" s="35">
        <f>+'CPT data &amp; Bearing Capacity'!K201</f>
        <v/>
      </c>
      <c r="R201" s="34">
        <f>+'CPT data &amp; Bearing Capacity'!L201</f>
        <v/>
      </c>
      <c r="S201" s="35">
        <f>+'CPT data &amp; Bearing Capacity'!M201</f>
        <v/>
      </c>
      <c r="T201" s="34">
        <f>100*SQRT(O201/(305*SQRT(100*S201)))</f>
        <v/>
      </c>
      <c r="U201" s="36">
        <f>+O201*10^(1.09-0.0075*T201)</f>
        <v/>
      </c>
      <c r="V201" s="33">
        <f>5*(P201-Q201)</f>
        <v/>
      </c>
      <c r="W201" s="37">
        <f>IF(F201&lt;$B$4,0,N201/U201*G201*1000)</f>
        <v/>
      </c>
      <c r="X201" s="37">
        <f>IF(F201&lt;$B$4,0,N201/V201*G201*1000)</f>
        <v/>
      </c>
    </row>
    <row r="202">
      <c r="E202" s="28" t="n"/>
      <c r="F202" s="28">
        <f>+'CPT data &amp; Bearing Capacity'!I202</f>
        <v/>
      </c>
      <c r="G202" s="29">
        <f>'CPT data &amp; Bearing Capacity'!H202</f>
        <v/>
      </c>
      <c r="H202" s="29">
        <f>IF(F202&lt;$B$4,0,F202-$B$4)</f>
        <v/>
      </c>
      <c r="I202" s="30">
        <f>+H202*2/$B$2</f>
        <v/>
      </c>
      <c r="J202" s="31">
        <f>+$D$2*I202/SQRT($D$2^2+I202^2+1)</f>
        <v/>
      </c>
      <c r="K202" s="31">
        <f>+($D$2^2+2*I202^2+1)/($D$2^2+I202^2)/(I202^2+1)</f>
        <v/>
      </c>
      <c r="L202" s="31">
        <f>ASIN($D$2/SQRT($D$2^2+I202^2)/SQRT(1+I202^2))</f>
        <v/>
      </c>
      <c r="M202" s="32">
        <f>2/PI()*(J202*K202+L202)</f>
        <v/>
      </c>
      <c r="N202" s="33">
        <f>+$D$4*M202</f>
        <v/>
      </c>
      <c r="O202" s="59">
        <f>+'CPT data &amp; Bearing Capacity'!N202</f>
        <v/>
      </c>
      <c r="P202" s="59">
        <f>+'CPT data &amp; Bearing Capacity'!O202</f>
        <v/>
      </c>
      <c r="Q202" s="35">
        <f>+'CPT data &amp; Bearing Capacity'!K202</f>
        <v/>
      </c>
      <c r="R202" s="34">
        <f>+'CPT data &amp; Bearing Capacity'!L202</f>
        <v/>
      </c>
      <c r="S202" s="35">
        <f>+'CPT data &amp; Bearing Capacity'!M202</f>
        <v/>
      </c>
      <c r="T202" s="34">
        <f>100*SQRT(O202/(305*SQRT(100*S202)))</f>
        <v/>
      </c>
      <c r="U202" s="36">
        <f>+O202*10^(1.09-0.0075*T202)</f>
        <v/>
      </c>
      <c r="V202" s="33">
        <f>5*(P202-Q202)</f>
        <v/>
      </c>
      <c r="W202" s="37">
        <f>IF(F202&lt;$B$4,0,N202/U202*G202*1000)</f>
        <v/>
      </c>
      <c r="X202" s="37">
        <f>IF(F202&lt;$B$4,0,N202/V202*G202*1000)</f>
        <v/>
      </c>
    </row>
    <row r="203">
      <c r="E203" s="28" t="n"/>
      <c r="F203" s="28">
        <f>+'CPT data &amp; Bearing Capacity'!I203</f>
        <v/>
      </c>
      <c r="G203" s="29">
        <f>'CPT data &amp; Bearing Capacity'!H203</f>
        <v/>
      </c>
      <c r="H203" s="29">
        <f>IF(F203&lt;$B$4,0,F203-$B$4)</f>
        <v/>
      </c>
      <c r="I203" s="30">
        <f>+H203*2/$B$2</f>
        <v/>
      </c>
      <c r="J203" s="31">
        <f>+$D$2*I203/SQRT($D$2^2+I203^2+1)</f>
        <v/>
      </c>
      <c r="K203" s="31">
        <f>+($D$2^2+2*I203^2+1)/($D$2^2+I203^2)/(I203^2+1)</f>
        <v/>
      </c>
      <c r="L203" s="31">
        <f>ASIN($D$2/SQRT($D$2^2+I203^2)/SQRT(1+I203^2))</f>
        <v/>
      </c>
      <c r="M203" s="32">
        <f>2/PI()*(J203*K203+L203)</f>
        <v/>
      </c>
      <c r="N203" s="33">
        <f>+$D$4*M203</f>
        <v/>
      </c>
      <c r="O203" s="59">
        <f>+'CPT data &amp; Bearing Capacity'!N203</f>
        <v/>
      </c>
      <c r="P203" s="59">
        <f>+'CPT data &amp; Bearing Capacity'!O203</f>
        <v/>
      </c>
      <c r="Q203" s="35">
        <f>+'CPT data &amp; Bearing Capacity'!K203</f>
        <v/>
      </c>
      <c r="R203" s="34">
        <f>+'CPT data &amp; Bearing Capacity'!L203</f>
        <v/>
      </c>
      <c r="S203" s="35">
        <f>+'CPT data &amp; Bearing Capacity'!M203</f>
        <v/>
      </c>
      <c r="T203" s="34">
        <f>100*SQRT(O203/(305*SQRT(100*S203)))</f>
        <v/>
      </c>
      <c r="U203" s="36">
        <f>+O203*10^(1.09-0.0075*T203)</f>
        <v/>
      </c>
      <c r="V203" s="33">
        <f>5*(P203-Q203)</f>
        <v/>
      </c>
      <c r="W203" s="37">
        <f>IF(F203&lt;$B$4,0,N203/U203*G203*1000)</f>
        <v/>
      </c>
      <c r="X203" s="37">
        <f>IF(F203&lt;$B$4,0,N203/V203*G203*1000)</f>
        <v/>
      </c>
    </row>
    <row r="204">
      <c r="E204" s="28" t="n"/>
      <c r="F204" s="28">
        <f>+'CPT data &amp; Bearing Capacity'!I204</f>
        <v/>
      </c>
      <c r="G204" s="29">
        <f>'CPT data &amp; Bearing Capacity'!H204</f>
        <v/>
      </c>
      <c r="H204" s="29">
        <f>IF(F204&lt;$B$4,0,F204-$B$4)</f>
        <v/>
      </c>
      <c r="I204" s="30">
        <f>+H204*2/$B$2</f>
        <v/>
      </c>
      <c r="J204" s="31">
        <f>+$D$2*I204/SQRT($D$2^2+I204^2+1)</f>
        <v/>
      </c>
      <c r="K204" s="31">
        <f>+($D$2^2+2*I204^2+1)/($D$2^2+I204^2)/(I204^2+1)</f>
        <v/>
      </c>
      <c r="L204" s="31">
        <f>ASIN($D$2/SQRT($D$2^2+I204^2)/SQRT(1+I204^2))</f>
        <v/>
      </c>
      <c r="M204" s="32">
        <f>2/PI()*(J204*K204+L204)</f>
        <v/>
      </c>
      <c r="N204" s="33">
        <f>+$D$4*M204</f>
        <v/>
      </c>
      <c r="O204" s="59">
        <f>+'CPT data &amp; Bearing Capacity'!N204</f>
        <v/>
      </c>
      <c r="P204" s="59">
        <f>+'CPT data &amp; Bearing Capacity'!O204</f>
        <v/>
      </c>
      <c r="Q204" s="35">
        <f>+'CPT data &amp; Bearing Capacity'!K204</f>
        <v/>
      </c>
      <c r="R204" s="34">
        <f>+'CPT data &amp; Bearing Capacity'!L204</f>
        <v/>
      </c>
      <c r="S204" s="35">
        <f>+'CPT data &amp; Bearing Capacity'!M204</f>
        <v/>
      </c>
      <c r="T204" s="34">
        <f>100*SQRT(O204/(305*SQRT(100*S204)))</f>
        <v/>
      </c>
      <c r="U204" s="36">
        <f>+O204*10^(1.09-0.0075*T204)</f>
        <v/>
      </c>
      <c r="V204" s="33">
        <f>5*(P204-Q204)</f>
        <v/>
      </c>
      <c r="W204" s="37">
        <f>IF(F204&lt;$B$4,0,N204/U204*G204*1000)</f>
        <v/>
      </c>
      <c r="X204" s="37">
        <f>IF(F204&lt;$B$4,0,N204/V204*G204*1000)</f>
        <v/>
      </c>
    </row>
    <row r="205">
      <c r="E205" s="28" t="n"/>
      <c r="F205" s="28">
        <f>+'CPT data &amp; Bearing Capacity'!I205</f>
        <v/>
      </c>
      <c r="G205" s="29">
        <f>'CPT data &amp; Bearing Capacity'!H205</f>
        <v/>
      </c>
      <c r="H205" s="29">
        <f>IF(F205&lt;$B$4,0,F205-$B$4)</f>
        <v/>
      </c>
      <c r="I205" s="30">
        <f>+H205*2/$B$2</f>
        <v/>
      </c>
      <c r="J205" s="31">
        <f>+$D$2*I205/SQRT($D$2^2+I205^2+1)</f>
        <v/>
      </c>
      <c r="K205" s="31">
        <f>+($D$2^2+2*I205^2+1)/($D$2^2+I205^2)/(I205^2+1)</f>
        <v/>
      </c>
      <c r="L205" s="31">
        <f>ASIN($D$2/SQRT($D$2^2+I205^2)/SQRT(1+I205^2))</f>
        <v/>
      </c>
      <c r="M205" s="32">
        <f>2/PI()*(J205*K205+L205)</f>
        <v/>
      </c>
      <c r="N205" s="33">
        <f>+$D$4*M205</f>
        <v/>
      </c>
      <c r="O205" s="59">
        <f>+'CPT data &amp; Bearing Capacity'!N205</f>
        <v/>
      </c>
      <c r="P205" s="59">
        <f>+'CPT data &amp; Bearing Capacity'!O205</f>
        <v/>
      </c>
      <c r="Q205" s="35">
        <f>+'CPT data &amp; Bearing Capacity'!K205</f>
        <v/>
      </c>
      <c r="R205" s="34">
        <f>+'CPT data &amp; Bearing Capacity'!L205</f>
        <v/>
      </c>
      <c r="S205" s="35">
        <f>+'CPT data &amp; Bearing Capacity'!M205</f>
        <v/>
      </c>
      <c r="T205" s="34">
        <f>100*SQRT(O205/(305*SQRT(100*S205)))</f>
        <v/>
      </c>
      <c r="U205" s="36">
        <f>+O205*10^(1.09-0.0075*T205)</f>
        <v/>
      </c>
      <c r="V205" s="33">
        <f>5*(P205-Q205)</f>
        <v/>
      </c>
      <c r="W205" s="37">
        <f>IF(F205&lt;$B$4,0,N205/U205*G205*1000)</f>
        <v/>
      </c>
      <c r="X205" s="37">
        <f>IF(F205&lt;$B$4,0,N205/V205*G205*1000)</f>
        <v/>
      </c>
    </row>
    <row r="206">
      <c r="E206" s="28" t="n"/>
      <c r="F206" s="28">
        <f>+'CPT data &amp; Bearing Capacity'!I206</f>
        <v/>
      </c>
      <c r="G206" s="29">
        <f>'CPT data &amp; Bearing Capacity'!H206</f>
        <v/>
      </c>
      <c r="H206" s="29">
        <f>IF(F206&lt;$B$4,0,F206-$B$4)</f>
        <v/>
      </c>
      <c r="I206" s="30">
        <f>+H206*2/$B$2</f>
        <v/>
      </c>
      <c r="J206" s="31">
        <f>+$D$2*I206/SQRT($D$2^2+I206^2+1)</f>
        <v/>
      </c>
      <c r="K206" s="31">
        <f>+($D$2^2+2*I206^2+1)/($D$2^2+I206^2)/(I206^2+1)</f>
        <v/>
      </c>
      <c r="L206" s="31">
        <f>ASIN($D$2/SQRT($D$2^2+I206^2)/SQRT(1+I206^2))</f>
        <v/>
      </c>
      <c r="M206" s="32">
        <f>2/PI()*(J206*K206+L206)</f>
        <v/>
      </c>
      <c r="N206" s="33">
        <f>+$D$4*M206</f>
        <v/>
      </c>
      <c r="O206" s="59">
        <f>+'CPT data &amp; Bearing Capacity'!N206</f>
        <v/>
      </c>
      <c r="P206" s="59">
        <f>+'CPT data &amp; Bearing Capacity'!O206</f>
        <v/>
      </c>
      <c r="Q206" s="35">
        <f>+'CPT data &amp; Bearing Capacity'!K206</f>
        <v/>
      </c>
      <c r="R206" s="34">
        <f>+'CPT data &amp; Bearing Capacity'!L206</f>
        <v/>
      </c>
      <c r="S206" s="35">
        <f>+'CPT data &amp; Bearing Capacity'!M206</f>
        <v/>
      </c>
      <c r="T206" s="34">
        <f>100*SQRT(O206/(305*SQRT(100*S206)))</f>
        <v/>
      </c>
      <c r="U206" s="36">
        <f>+O206*10^(1.09-0.0075*T206)</f>
        <v/>
      </c>
      <c r="V206" s="33">
        <f>5*(P206-Q206)</f>
        <v/>
      </c>
      <c r="W206" s="37">
        <f>IF(F206&lt;$B$4,0,N206/U206*G206*1000)</f>
        <v/>
      </c>
      <c r="X206" s="37">
        <f>IF(F206&lt;$B$4,0,N206/V206*G206*1000)</f>
        <v/>
      </c>
    </row>
    <row r="207">
      <c r="E207" s="28" t="n"/>
      <c r="F207" s="28">
        <f>+'CPT data &amp; Bearing Capacity'!I207</f>
        <v/>
      </c>
      <c r="G207" s="29">
        <f>'CPT data &amp; Bearing Capacity'!H207</f>
        <v/>
      </c>
      <c r="H207" s="29">
        <f>IF(F207&lt;$B$4,0,F207-$B$4)</f>
        <v/>
      </c>
      <c r="I207" s="30">
        <f>+H207*2/$B$2</f>
        <v/>
      </c>
      <c r="J207" s="31">
        <f>+$D$2*I207/SQRT($D$2^2+I207^2+1)</f>
        <v/>
      </c>
      <c r="K207" s="31">
        <f>+($D$2^2+2*I207^2+1)/($D$2^2+I207^2)/(I207^2+1)</f>
        <v/>
      </c>
      <c r="L207" s="31">
        <f>ASIN($D$2/SQRT($D$2^2+I207^2)/SQRT(1+I207^2))</f>
        <v/>
      </c>
      <c r="M207" s="32">
        <f>2/PI()*(J207*K207+L207)</f>
        <v/>
      </c>
      <c r="N207" s="33">
        <f>+$D$4*M207</f>
        <v/>
      </c>
      <c r="O207" s="59">
        <f>+'CPT data &amp; Bearing Capacity'!N207</f>
        <v/>
      </c>
      <c r="P207" s="59">
        <f>+'CPT data &amp; Bearing Capacity'!O207</f>
        <v/>
      </c>
      <c r="Q207" s="35">
        <f>+'CPT data &amp; Bearing Capacity'!K207</f>
        <v/>
      </c>
      <c r="R207" s="34">
        <f>+'CPT data &amp; Bearing Capacity'!L207</f>
        <v/>
      </c>
      <c r="S207" s="35">
        <f>+'CPT data &amp; Bearing Capacity'!M207</f>
        <v/>
      </c>
      <c r="T207" s="34">
        <f>100*SQRT(O207/(305*SQRT(100*S207)))</f>
        <v/>
      </c>
      <c r="U207" s="36">
        <f>+O207*10^(1.09-0.0075*T207)</f>
        <v/>
      </c>
      <c r="V207" s="33">
        <f>5*(P207-Q207)</f>
        <v/>
      </c>
      <c r="W207" s="37">
        <f>IF(F207&lt;$B$4,0,N207/U207*G207*1000)</f>
        <v/>
      </c>
      <c r="X207" s="37">
        <f>IF(F207&lt;$B$4,0,N207/V207*G207*1000)</f>
        <v/>
      </c>
    </row>
    <row r="208">
      <c r="E208" s="28" t="n"/>
      <c r="F208" s="28">
        <f>+'CPT data &amp; Bearing Capacity'!I208</f>
        <v/>
      </c>
      <c r="G208" s="29">
        <f>'CPT data &amp; Bearing Capacity'!H208</f>
        <v/>
      </c>
      <c r="H208" s="29">
        <f>IF(F208&lt;$B$4,0,F208-$B$4)</f>
        <v/>
      </c>
      <c r="I208" s="30">
        <f>+H208*2/$B$2</f>
        <v/>
      </c>
      <c r="J208" s="31">
        <f>+$D$2*I208/SQRT($D$2^2+I208^2+1)</f>
        <v/>
      </c>
      <c r="K208" s="31">
        <f>+($D$2^2+2*I208^2+1)/($D$2^2+I208^2)/(I208^2+1)</f>
        <v/>
      </c>
      <c r="L208" s="31">
        <f>ASIN($D$2/SQRT($D$2^2+I208^2)/SQRT(1+I208^2))</f>
        <v/>
      </c>
      <c r="M208" s="32">
        <f>2/PI()*(J208*K208+L208)</f>
        <v/>
      </c>
      <c r="N208" s="33">
        <f>+$D$4*M208</f>
        <v/>
      </c>
      <c r="O208" s="59">
        <f>+'CPT data &amp; Bearing Capacity'!N208</f>
        <v/>
      </c>
      <c r="P208" s="59">
        <f>+'CPT data &amp; Bearing Capacity'!O208</f>
        <v/>
      </c>
      <c r="Q208" s="35">
        <f>+'CPT data &amp; Bearing Capacity'!K208</f>
        <v/>
      </c>
      <c r="R208" s="34">
        <f>+'CPT data &amp; Bearing Capacity'!L208</f>
        <v/>
      </c>
      <c r="S208" s="35">
        <f>+'CPT data &amp; Bearing Capacity'!M208</f>
        <v/>
      </c>
      <c r="T208" s="34">
        <f>100*SQRT(O208/(305*SQRT(100*S208)))</f>
        <v/>
      </c>
      <c r="U208" s="36">
        <f>+O208*10^(1.09-0.0075*T208)</f>
        <v/>
      </c>
      <c r="V208" s="33">
        <f>5*(P208-Q208)</f>
        <v/>
      </c>
      <c r="W208" s="37">
        <f>IF(F208&lt;$B$4,0,N208/U208*G208*1000)</f>
        <v/>
      </c>
      <c r="X208" s="37">
        <f>IF(F208&lt;$B$4,0,N208/V208*G208*1000)</f>
        <v/>
      </c>
    </row>
    <row r="209">
      <c r="E209" s="28" t="n"/>
      <c r="F209" s="28">
        <f>+'CPT data &amp; Bearing Capacity'!I209</f>
        <v/>
      </c>
      <c r="G209" s="29">
        <f>'CPT data &amp; Bearing Capacity'!H209</f>
        <v/>
      </c>
      <c r="H209" s="29">
        <f>IF(F209&lt;$B$4,0,F209-$B$4)</f>
        <v/>
      </c>
      <c r="I209" s="30">
        <f>+H209*2/$B$2</f>
        <v/>
      </c>
      <c r="J209" s="31">
        <f>+$D$2*I209/SQRT($D$2^2+I209^2+1)</f>
        <v/>
      </c>
      <c r="K209" s="31">
        <f>+($D$2^2+2*I209^2+1)/($D$2^2+I209^2)/(I209^2+1)</f>
        <v/>
      </c>
      <c r="L209" s="31">
        <f>ASIN($D$2/SQRT($D$2^2+I209^2)/SQRT(1+I209^2))</f>
        <v/>
      </c>
      <c r="M209" s="32">
        <f>2/PI()*(J209*K209+L209)</f>
        <v/>
      </c>
      <c r="N209" s="33">
        <f>+$D$4*M209</f>
        <v/>
      </c>
      <c r="O209" s="59">
        <f>+'CPT data &amp; Bearing Capacity'!N209</f>
        <v/>
      </c>
      <c r="P209" s="59">
        <f>+'CPT data &amp; Bearing Capacity'!O209</f>
        <v/>
      </c>
      <c r="Q209" s="35">
        <f>+'CPT data &amp; Bearing Capacity'!K209</f>
        <v/>
      </c>
      <c r="R209" s="34">
        <f>+'CPT data &amp; Bearing Capacity'!L209</f>
        <v/>
      </c>
      <c r="S209" s="35">
        <f>+'CPT data &amp; Bearing Capacity'!M209</f>
        <v/>
      </c>
      <c r="T209" s="34">
        <f>100*SQRT(O209/(305*SQRT(100*S209)))</f>
        <v/>
      </c>
      <c r="U209" s="36">
        <f>+O209*10^(1.09-0.0075*T209)</f>
        <v/>
      </c>
      <c r="V209" s="33">
        <f>5*(P209-Q209)</f>
        <v/>
      </c>
      <c r="W209" s="37">
        <f>IF(F209&lt;$B$4,0,N209/U209*G209*1000)</f>
        <v/>
      </c>
      <c r="X209" s="37">
        <f>IF(F209&lt;$B$4,0,N209/V209*G209*1000)</f>
        <v/>
      </c>
    </row>
    <row r="210">
      <c r="E210" s="28" t="n"/>
      <c r="F210" s="28">
        <f>+'CPT data &amp; Bearing Capacity'!I210</f>
        <v/>
      </c>
      <c r="G210" s="29">
        <f>'CPT data &amp; Bearing Capacity'!H210</f>
        <v/>
      </c>
      <c r="H210" s="29">
        <f>IF(F210&lt;$B$4,0,F210-$B$4)</f>
        <v/>
      </c>
      <c r="I210" s="30">
        <f>+H210*2/$B$2</f>
        <v/>
      </c>
      <c r="J210" s="31">
        <f>+$D$2*I210/SQRT($D$2^2+I210^2+1)</f>
        <v/>
      </c>
      <c r="K210" s="31">
        <f>+($D$2^2+2*I210^2+1)/($D$2^2+I210^2)/(I210^2+1)</f>
        <v/>
      </c>
      <c r="L210" s="31">
        <f>ASIN($D$2/SQRT($D$2^2+I210^2)/SQRT(1+I210^2))</f>
        <v/>
      </c>
      <c r="M210" s="32">
        <f>2/PI()*(J210*K210+L210)</f>
        <v/>
      </c>
      <c r="N210" s="33">
        <f>+$D$4*M210</f>
        <v/>
      </c>
      <c r="O210" s="59">
        <f>+'CPT data &amp; Bearing Capacity'!N210</f>
        <v/>
      </c>
      <c r="P210" s="59">
        <f>+'CPT data &amp; Bearing Capacity'!O210</f>
        <v/>
      </c>
      <c r="Q210" s="35">
        <f>+'CPT data &amp; Bearing Capacity'!K210</f>
        <v/>
      </c>
      <c r="R210" s="34">
        <f>+'CPT data &amp; Bearing Capacity'!L210</f>
        <v/>
      </c>
      <c r="S210" s="35">
        <f>+'CPT data &amp; Bearing Capacity'!M210</f>
        <v/>
      </c>
      <c r="T210" s="34">
        <f>100*SQRT(O210/(305*SQRT(100*S210)))</f>
        <v/>
      </c>
      <c r="U210" s="36">
        <f>+O210*10^(1.09-0.0075*T210)</f>
        <v/>
      </c>
      <c r="V210" s="33">
        <f>5*(P210-Q210)</f>
        <v/>
      </c>
      <c r="W210" s="37">
        <f>IF(F210&lt;$B$4,0,N210/U210*G210*1000)</f>
        <v/>
      </c>
      <c r="X210" s="37">
        <f>IF(F210&lt;$B$4,0,N210/V210*G210*1000)</f>
        <v/>
      </c>
    </row>
    <row r="211">
      <c r="E211" s="28" t="n"/>
      <c r="F211" s="28">
        <f>+'CPT data &amp; Bearing Capacity'!I211</f>
        <v/>
      </c>
      <c r="G211" s="29">
        <f>'CPT data &amp; Bearing Capacity'!H211</f>
        <v/>
      </c>
      <c r="H211" s="29">
        <f>IF(F211&lt;$B$4,0,F211-$B$4)</f>
        <v/>
      </c>
      <c r="I211" s="30">
        <f>+H211*2/$B$2</f>
        <v/>
      </c>
      <c r="J211" s="31">
        <f>+$D$2*I211/SQRT($D$2^2+I211^2+1)</f>
        <v/>
      </c>
      <c r="K211" s="31">
        <f>+($D$2^2+2*I211^2+1)/($D$2^2+I211^2)/(I211^2+1)</f>
        <v/>
      </c>
      <c r="L211" s="31">
        <f>ASIN($D$2/SQRT($D$2^2+I211^2)/SQRT(1+I211^2))</f>
        <v/>
      </c>
      <c r="M211" s="32">
        <f>2/PI()*(J211*K211+L211)</f>
        <v/>
      </c>
      <c r="N211" s="33">
        <f>+$D$4*M211</f>
        <v/>
      </c>
      <c r="O211" s="59">
        <f>+'CPT data &amp; Bearing Capacity'!N211</f>
        <v/>
      </c>
      <c r="P211" s="59">
        <f>+'CPT data &amp; Bearing Capacity'!O211</f>
        <v/>
      </c>
      <c r="Q211" s="35">
        <f>+'CPT data &amp; Bearing Capacity'!K211</f>
        <v/>
      </c>
      <c r="R211" s="34">
        <f>+'CPT data &amp; Bearing Capacity'!L211</f>
        <v/>
      </c>
      <c r="S211" s="35">
        <f>+'CPT data &amp; Bearing Capacity'!M211</f>
        <v/>
      </c>
      <c r="T211" s="34">
        <f>100*SQRT(O211/(305*SQRT(100*S211)))</f>
        <v/>
      </c>
      <c r="U211" s="36">
        <f>+O211*10^(1.09-0.0075*T211)</f>
        <v/>
      </c>
      <c r="V211" s="33">
        <f>5*(P211-Q211)</f>
        <v/>
      </c>
      <c r="W211" s="37">
        <f>IF(F211&lt;$B$4,0,N211/U211*G211*1000)</f>
        <v/>
      </c>
      <c r="X211" s="37">
        <f>IF(F211&lt;$B$4,0,N211/V211*G211*1000)</f>
        <v/>
      </c>
    </row>
    <row r="212">
      <c r="E212" s="28" t="n"/>
      <c r="F212" s="28">
        <f>+'CPT data &amp; Bearing Capacity'!I212</f>
        <v/>
      </c>
      <c r="G212" s="29">
        <f>'CPT data &amp; Bearing Capacity'!H212</f>
        <v/>
      </c>
      <c r="H212" s="29">
        <f>IF(F212&lt;$B$4,0,F212-$B$4)</f>
        <v/>
      </c>
      <c r="I212" s="30">
        <f>+H212*2/$B$2</f>
        <v/>
      </c>
      <c r="J212" s="31">
        <f>+$D$2*I212/SQRT($D$2^2+I212^2+1)</f>
        <v/>
      </c>
      <c r="K212" s="31">
        <f>+($D$2^2+2*I212^2+1)/($D$2^2+I212^2)/(I212^2+1)</f>
        <v/>
      </c>
      <c r="L212" s="31">
        <f>ASIN($D$2/SQRT($D$2^2+I212^2)/SQRT(1+I212^2))</f>
        <v/>
      </c>
      <c r="M212" s="32">
        <f>2/PI()*(J212*K212+L212)</f>
        <v/>
      </c>
      <c r="N212" s="33">
        <f>+$D$4*M212</f>
        <v/>
      </c>
      <c r="O212" s="59">
        <f>+'CPT data &amp; Bearing Capacity'!N212</f>
        <v/>
      </c>
      <c r="P212" s="59">
        <f>+'CPT data &amp; Bearing Capacity'!O212</f>
        <v/>
      </c>
      <c r="Q212" s="35">
        <f>+'CPT data &amp; Bearing Capacity'!K212</f>
        <v/>
      </c>
      <c r="R212" s="34">
        <f>+'CPT data &amp; Bearing Capacity'!L212</f>
        <v/>
      </c>
      <c r="S212" s="35">
        <f>+'CPT data &amp; Bearing Capacity'!M212</f>
        <v/>
      </c>
      <c r="T212" s="34">
        <f>100*SQRT(O212/(305*SQRT(100*S212)))</f>
        <v/>
      </c>
      <c r="U212" s="36">
        <f>+O212*10^(1.09-0.0075*T212)</f>
        <v/>
      </c>
      <c r="V212" s="33">
        <f>5*(P212-Q212)</f>
        <v/>
      </c>
      <c r="W212" s="37">
        <f>IF(F212&lt;$B$4,0,N212/U212*G212*1000)</f>
        <v/>
      </c>
      <c r="X212" s="37">
        <f>IF(F212&lt;$B$4,0,N212/V212*G212*1000)</f>
        <v/>
      </c>
    </row>
    <row r="213">
      <c r="E213" s="28" t="n"/>
      <c r="F213" s="28">
        <f>+'CPT data &amp; Bearing Capacity'!I213</f>
        <v/>
      </c>
      <c r="G213" s="29">
        <f>'CPT data &amp; Bearing Capacity'!H213</f>
        <v/>
      </c>
      <c r="H213" s="29">
        <f>IF(F213&lt;$B$4,0,F213-$B$4)</f>
        <v/>
      </c>
      <c r="I213" s="30">
        <f>+H213*2/$B$2</f>
        <v/>
      </c>
      <c r="J213" s="31">
        <f>+$D$2*I213/SQRT($D$2^2+I213^2+1)</f>
        <v/>
      </c>
      <c r="K213" s="31">
        <f>+($D$2^2+2*I213^2+1)/($D$2^2+I213^2)/(I213^2+1)</f>
        <v/>
      </c>
      <c r="L213" s="31">
        <f>ASIN($D$2/SQRT($D$2^2+I213^2)/SQRT(1+I213^2))</f>
        <v/>
      </c>
      <c r="M213" s="32">
        <f>2/PI()*(J213*K213+L213)</f>
        <v/>
      </c>
      <c r="N213" s="33">
        <f>+$D$4*M213</f>
        <v/>
      </c>
      <c r="O213" s="59">
        <f>+'CPT data &amp; Bearing Capacity'!N213</f>
        <v/>
      </c>
      <c r="P213" s="59">
        <f>+'CPT data &amp; Bearing Capacity'!O213</f>
        <v/>
      </c>
      <c r="Q213" s="35">
        <f>+'CPT data &amp; Bearing Capacity'!K213</f>
        <v/>
      </c>
      <c r="R213" s="34">
        <f>+'CPT data &amp; Bearing Capacity'!L213</f>
        <v/>
      </c>
      <c r="S213" s="35">
        <f>+'CPT data &amp; Bearing Capacity'!M213</f>
        <v/>
      </c>
      <c r="T213" s="34">
        <f>100*SQRT(O213/(305*SQRT(100*S213)))</f>
        <v/>
      </c>
      <c r="U213" s="36">
        <f>+O213*10^(1.09-0.0075*T213)</f>
        <v/>
      </c>
      <c r="V213" s="33">
        <f>5*(P213-Q213)</f>
        <v/>
      </c>
      <c r="W213" s="37">
        <f>IF(F213&lt;$B$4,0,N213/U213*G213*1000)</f>
        <v/>
      </c>
      <c r="X213" s="37">
        <f>IF(F213&lt;$B$4,0,N213/V213*G213*1000)</f>
        <v/>
      </c>
    </row>
    <row r="214">
      <c r="E214" s="28" t="n"/>
      <c r="F214" s="28">
        <f>+'CPT data &amp; Bearing Capacity'!I214</f>
        <v/>
      </c>
      <c r="G214" s="29">
        <f>'CPT data &amp; Bearing Capacity'!H214</f>
        <v/>
      </c>
      <c r="H214" s="29">
        <f>IF(F214&lt;$B$4,0,F214-$B$4)</f>
        <v/>
      </c>
      <c r="I214" s="30">
        <f>+H214*2/$B$2</f>
        <v/>
      </c>
      <c r="J214" s="31">
        <f>+$D$2*I214/SQRT($D$2^2+I214^2+1)</f>
        <v/>
      </c>
      <c r="K214" s="31">
        <f>+($D$2^2+2*I214^2+1)/($D$2^2+I214^2)/(I214^2+1)</f>
        <v/>
      </c>
      <c r="L214" s="31">
        <f>ASIN($D$2/SQRT($D$2^2+I214^2)/SQRT(1+I214^2))</f>
        <v/>
      </c>
      <c r="M214" s="32">
        <f>2/PI()*(J214*K214+L214)</f>
        <v/>
      </c>
      <c r="N214" s="33">
        <f>+$D$4*M214</f>
        <v/>
      </c>
      <c r="O214" s="59">
        <f>+'CPT data &amp; Bearing Capacity'!N214</f>
        <v/>
      </c>
      <c r="P214" s="59">
        <f>+'CPT data &amp; Bearing Capacity'!O214</f>
        <v/>
      </c>
      <c r="Q214" s="35">
        <f>+'CPT data &amp; Bearing Capacity'!K214</f>
        <v/>
      </c>
      <c r="R214" s="34">
        <f>+'CPT data &amp; Bearing Capacity'!L214</f>
        <v/>
      </c>
      <c r="S214" s="35">
        <f>+'CPT data &amp; Bearing Capacity'!M214</f>
        <v/>
      </c>
      <c r="T214" s="34">
        <f>100*SQRT(O214/(305*SQRT(100*S214)))</f>
        <v/>
      </c>
      <c r="U214" s="36">
        <f>+O214*10^(1.09-0.0075*T214)</f>
        <v/>
      </c>
      <c r="V214" s="33">
        <f>5*(P214-Q214)</f>
        <v/>
      </c>
      <c r="W214" s="37">
        <f>IF(F214&lt;$B$4,0,N214/U214*G214*1000)</f>
        <v/>
      </c>
      <c r="X214" s="37">
        <f>IF(F214&lt;$B$4,0,N214/V214*G214*1000)</f>
        <v/>
      </c>
    </row>
    <row r="215">
      <c r="E215" s="28" t="n"/>
      <c r="F215" s="28">
        <f>+'CPT data &amp; Bearing Capacity'!I215</f>
        <v/>
      </c>
      <c r="G215" s="29">
        <f>'CPT data &amp; Bearing Capacity'!H215</f>
        <v/>
      </c>
      <c r="H215" s="29">
        <f>IF(F215&lt;$B$4,0,F215-$B$4)</f>
        <v/>
      </c>
      <c r="I215" s="30">
        <f>+H215*2/$B$2</f>
        <v/>
      </c>
      <c r="J215" s="31">
        <f>+$D$2*I215/SQRT($D$2^2+I215^2+1)</f>
        <v/>
      </c>
      <c r="K215" s="31">
        <f>+($D$2^2+2*I215^2+1)/($D$2^2+I215^2)/(I215^2+1)</f>
        <v/>
      </c>
      <c r="L215" s="31">
        <f>ASIN($D$2/SQRT($D$2^2+I215^2)/SQRT(1+I215^2))</f>
        <v/>
      </c>
      <c r="M215" s="32">
        <f>2/PI()*(J215*K215+L215)</f>
        <v/>
      </c>
      <c r="N215" s="33">
        <f>+$D$4*M215</f>
        <v/>
      </c>
      <c r="O215" s="59">
        <f>+'CPT data &amp; Bearing Capacity'!N215</f>
        <v/>
      </c>
      <c r="P215" s="59">
        <f>+'CPT data &amp; Bearing Capacity'!O215</f>
        <v/>
      </c>
      <c r="Q215" s="35">
        <f>+'CPT data &amp; Bearing Capacity'!K215</f>
        <v/>
      </c>
      <c r="R215" s="34">
        <f>+'CPT data &amp; Bearing Capacity'!L215</f>
        <v/>
      </c>
      <c r="S215" s="35">
        <f>+'CPT data &amp; Bearing Capacity'!M215</f>
        <v/>
      </c>
      <c r="T215" s="34">
        <f>100*SQRT(O215/(305*SQRT(100*S215)))</f>
        <v/>
      </c>
      <c r="U215" s="36">
        <f>+O215*10^(1.09-0.0075*T215)</f>
        <v/>
      </c>
      <c r="V215" s="33">
        <f>5*(P215-Q215)</f>
        <v/>
      </c>
      <c r="W215" s="37">
        <f>IF(F215&lt;$B$4,0,N215/U215*G215*1000)</f>
        <v/>
      </c>
      <c r="X215" s="37">
        <f>IF(F215&lt;$B$4,0,N215/V215*G215*1000)</f>
        <v/>
      </c>
    </row>
    <row r="216">
      <c r="E216" s="28" t="n"/>
      <c r="F216" s="28">
        <f>+'CPT data &amp; Bearing Capacity'!I216</f>
        <v/>
      </c>
      <c r="G216" s="29">
        <f>'CPT data &amp; Bearing Capacity'!H216</f>
        <v/>
      </c>
      <c r="H216" s="29">
        <f>IF(F216&lt;$B$4,0,F216-$B$4)</f>
        <v/>
      </c>
      <c r="I216" s="30">
        <f>+H216*2/$B$2</f>
        <v/>
      </c>
      <c r="J216" s="31">
        <f>+$D$2*I216/SQRT($D$2^2+I216^2+1)</f>
        <v/>
      </c>
      <c r="K216" s="31">
        <f>+($D$2^2+2*I216^2+1)/($D$2^2+I216^2)/(I216^2+1)</f>
        <v/>
      </c>
      <c r="L216" s="31">
        <f>ASIN($D$2/SQRT($D$2^2+I216^2)/SQRT(1+I216^2))</f>
        <v/>
      </c>
      <c r="M216" s="32">
        <f>2/PI()*(J216*K216+L216)</f>
        <v/>
      </c>
      <c r="N216" s="33">
        <f>+$D$4*M216</f>
        <v/>
      </c>
      <c r="O216" s="59">
        <f>+'CPT data &amp; Bearing Capacity'!N216</f>
        <v/>
      </c>
      <c r="P216" s="59">
        <f>+'CPT data &amp; Bearing Capacity'!O216</f>
        <v/>
      </c>
      <c r="Q216" s="35">
        <f>+'CPT data &amp; Bearing Capacity'!K216</f>
        <v/>
      </c>
      <c r="R216" s="34">
        <f>+'CPT data &amp; Bearing Capacity'!L216</f>
        <v/>
      </c>
      <c r="S216" s="35">
        <f>+'CPT data &amp; Bearing Capacity'!M216</f>
        <v/>
      </c>
      <c r="T216" s="34">
        <f>100*SQRT(O216/(305*SQRT(100*S216)))</f>
        <v/>
      </c>
      <c r="U216" s="36">
        <f>+O216*10^(1.09-0.0075*T216)</f>
        <v/>
      </c>
      <c r="V216" s="33">
        <f>5*(P216-Q216)</f>
        <v/>
      </c>
      <c r="W216" s="37">
        <f>IF(F216&lt;$B$4,0,N216/U216*G216*1000)</f>
        <v/>
      </c>
      <c r="X216" s="37">
        <f>IF(F216&lt;$B$4,0,N216/V216*G216*1000)</f>
        <v/>
      </c>
    </row>
    <row r="217">
      <c r="E217" s="28" t="n"/>
      <c r="F217" s="28">
        <f>+'CPT data &amp; Bearing Capacity'!I217</f>
        <v/>
      </c>
      <c r="G217" s="29">
        <f>'CPT data &amp; Bearing Capacity'!H217</f>
        <v/>
      </c>
      <c r="H217" s="29">
        <f>IF(F217&lt;$B$4,0,F217-$B$4)</f>
        <v/>
      </c>
      <c r="I217" s="30">
        <f>+H217*2/$B$2</f>
        <v/>
      </c>
      <c r="J217" s="31">
        <f>+$D$2*I217/SQRT($D$2^2+I217^2+1)</f>
        <v/>
      </c>
      <c r="K217" s="31">
        <f>+($D$2^2+2*I217^2+1)/($D$2^2+I217^2)/(I217^2+1)</f>
        <v/>
      </c>
      <c r="L217" s="31">
        <f>ASIN($D$2/SQRT($D$2^2+I217^2)/SQRT(1+I217^2))</f>
        <v/>
      </c>
      <c r="M217" s="32">
        <f>2/PI()*(J217*K217+L217)</f>
        <v/>
      </c>
      <c r="N217" s="33">
        <f>+$D$4*M217</f>
        <v/>
      </c>
      <c r="O217" s="59">
        <f>+'CPT data &amp; Bearing Capacity'!N217</f>
        <v/>
      </c>
      <c r="P217" s="59">
        <f>+'CPT data &amp; Bearing Capacity'!O217</f>
        <v/>
      </c>
      <c r="Q217" s="35">
        <f>+'CPT data &amp; Bearing Capacity'!K217</f>
        <v/>
      </c>
      <c r="R217" s="34">
        <f>+'CPT data &amp; Bearing Capacity'!L217</f>
        <v/>
      </c>
      <c r="S217" s="35">
        <f>+'CPT data &amp; Bearing Capacity'!M217</f>
        <v/>
      </c>
      <c r="T217" s="34">
        <f>100*SQRT(O217/(305*SQRT(100*S217)))</f>
        <v/>
      </c>
      <c r="U217" s="36">
        <f>+O217*10^(1.09-0.0075*T217)</f>
        <v/>
      </c>
      <c r="V217" s="33">
        <f>5*(P217-Q217)</f>
        <v/>
      </c>
      <c r="W217" s="37">
        <f>IF(F217&lt;$B$4,0,N217/U217*G217*1000)</f>
        <v/>
      </c>
      <c r="X217" s="37">
        <f>IF(F217&lt;$B$4,0,N217/V217*G217*1000)</f>
        <v/>
      </c>
    </row>
    <row r="218">
      <c r="E218" s="28" t="n"/>
      <c r="F218" s="28">
        <f>+'CPT data &amp; Bearing Capacity'!I218</f>
        <v/>
      </c>
      <c r="G218" s="29">
        <f>'CPT data &amp; Bearing Capacity'!H218</f>
        <v/>
      </c>
      <c r="H218" s="29">
        <f>IF(F218&lt;$B$4,0,F218-$B$4)</f>
        <v/>
      </c>
      <c r="I218" s="30">
        <f>+H218*2/$B$2</f>
        <v/>
      </c>
      <c r="J218" s="31">
        <f>+$D$2*I218/SQRT($D$2^2+I218^2+1)</f>
        <v/>
      </c>
      <c r="K218" s="31">
        <f>+($D$2^2+2*I218^2+1)/($D$2^2+I218^2)/(I218^2+1)</f>
        <v/>
      </c>
      <c r="L218" s="31">
        <f>ASIN($D$2/SQRT($D$2^2+I218^2)/SQRT(1+I218^2))</f>
        <v/>
      </c>
      <c r="M218" s="32">
        <f>2/PI()*(J218*K218+L218)</f>
        <v/>
      </c>
      <c r="N218" s="33">
        <f>+$D$4*M218</f>
        <v/>
      </c>
      <c r="O218" s="59">
        <f>+'CPT data &amp; Bearing Capacity'!N218</f>
        <v/>
      </c>
      <c r="P218" s="59">
        <f>+'CPT data &amp; Bearing Capacity'!O218</f>
        <v/>
      </c>
      <c r="Q218" s="35">
        <f>+'CPT data &amp; Bearing Capacity'!K218</f>
        <v/>
      </c>
      <c r="R218" s="34">
        <f>+'CPT data &amp; Bearing Capacity'!L218</f>
        <v/>
      </c>
      <c r="S218" s="35">
        <f>+'CPT data &amp; Bearing Capacity'!M218</f>
        <v/>
      </c>
      <c r="T218" s="34">
        <f>100*SQRT(O218/(305*SQRT(100*S218)))</f>
        <v/>
      </c>
      <c r="U218" s="36">
        <f>+O218*10^(1.09-0.0075*T218)</f>
        <v/>
      </c>
      <c r="V218" s="33">
        <f>5*(P218-Q218)</f>
        <v/>
      </c>
      <c r="W218" s="37">
        <f>IF(F218&lt;$B$4,0,N218/U218*G218*1000)</f>
        <v/>
      </c>
      <c r="X218" s="37">
        <f>IF(F218&lt;$B$4,0,N218/V218*G218*1000)</f>
        <v/>
      </c>
    </row>
    <row r="219">
      <c r="E219" s="28" t="n"/>
      <c r="F219" s="28">
        <f>+'CPT data &amp; Bearing Capacity'!I219</f>
        <v/>
      </c>
      <c r="G219" s="29">
        <f>'CPT data &amp; Bearing Capacity'!H219</f>
        <v/>
      </c>
      <c r="H219" s="29">
        <f>IF(F219&lt;$B$4,0,F219-$B$4)</f>
        <v/>
      </c>
      <c r="I219" s="30">
        <f>+H219*2/$B$2</f>
        <v/>
      </c>
      <c r="J219" s="31">
        <f>+$D$2*I219/SQRT($D$2^2+I219^2+1)</f>
        <v/>
      </c>
      <c r="K219" s="31">
        <f>+($D$2^2+2*I219^2+1)/($D$2^2+I219^2)/(I219^2+1)</f>
        <v/>
      </c>
      <c r="L219" s="31">
        <f>ASIN($D$2/SQRT($D$2^2+I219^2)/SQRT(1+I219^2))</f>
        <v/>
      </c>
      <c r="M219" s="32">
        <f>2/PI()*(J219*K219+L219)</f>
        <v/>
      </c>
      <c r="N219" s="33">
        <f>+$D$4*M219</f>
        <v/>
      </c>
      <c r="O219" s="59">
        <f>+'CPT data &amp; Bearing Capacity'!N219</f>
        <v/>
      </c>
      <c r="P219" s="59">
        <f>+'CPT data &amp; Bearing Capacity'!O219</f>
        <v/>
      </c>
      <c r="Q219" s="35">
        <f>+'CPT data &amp; Bearing Capacity'!K219</f>
        <v/>
      </c>
      <c r="R219" s="34">
        <f>+'CPT data &amp; Bearing Capacity'!L219</f>
        <v/>
      </c>
      <c r="S219" s="35">
        <f>+'CPT data &amp; Bearing Capacity'!M219</f>
        <v/>
      </c>
      <c r="T219" s="34">
        <f>100*SQRT(O219/(305*SQRT(100*S219)))</f>
        <v/>
      </c>
      <c r="U219" s="36">
        <f>+O219*10^(1.09-0.0075*T219)</f>
        <v/>
      </c>
      <c r="V219" s="33">
        <f>5*(P219-Q219)</f>
        <v/>
      </c>
      <c r="W219" s="37">
        <f>IF(F219&lt;$B$4,0,N219/U219*G219*1000)</f>
        <v/>
      </c>
      <c r="X219" s="37">
        <f>IF(F219&lt;$B$4,0,N219/V219*G219*1000)</f>
        <v/>
      </c>
    </row>
    <row r="220">
      <c r="E220" s="28" t="n"/>
      <c r="F220" s="28">
        <f>+'CPT data &amp; Bearing Capacity'!I220</f>
        <v/>
      </c>
      <c r="G220" s="29">
        <f>'CPT data &amp; Bearing Capacity'!H220</f>
        <v/>
      </c>
      <c r="H220" s="29">
        <f>IF(F220&lt;$B$4,0,F220-$B$4)</f>
        <v/>
      </c>
      <c r="I220" s="30">
        <f>+H220*2/$B$2</f>
        <v/>
      </c>
      <c r="J220" s="31">
        <f>+$D$2*I220/SQRT($D$2^2+I220^2+1)</f>
        <v/>
      </c>
      <c r="K220" s="31">
        <f>+($D$2^2+2*I220^2+1)/($D$2^2+I220^2)/(I220^2+1)</f>
        <v/>
      </c>
      <c r="L220" s="31">
        <f>ASIN($D$2/SQRT($D$2^2+I220^2)/SQRT(1+I220^2))</f>
        <v/>
      </c>
      <c r="M220" s="32">
        <f>2/PI()*(J220*K220+L220)</f>
        <v/>
      </c>
      <c r="N220" s="33">
        <f>+$D$4*M220</f>
        <v/>
      </c>
      <c r="O220" s="59">
        <f>+'CPT data &amp; Bearing Capacity'!N220</f>
        <v/>
      </c>
      <c r="P220" s="59">
        <f>+'CPT data &amp; Bearing Capacity'!O220</f>
        <v/>
      </c>
      <c r="Q220" s="35">
        <f>+'CPT data &amp; Bearing Capacity'!K220</f>
        <v/>
      </c>
      <c r="R220" s="34">
        <f>+'CPT data &amp; Bearing Capacity'!L220</f>
        <v/>
      </c>
      <c r="S220" s="35">
        <f>+'CPT data &amp; Bearing Capacity'!M220</f>
        <v/>
      </c>
      <c r="T220" s="34">
        <f>100*SQRT(O220/(305*SQRT(100*S220)))</f>
        <v/>
      </c>
      <c r="U220" s="36">
        <f>+O220*10^(1.09-0.0075*T220)</f>
        <v/>
      </c>
      <c r="V220" s="33">
        <f>5*(P220-Q220)</f>
        <v/>
      </c>
      <c r="W220" s="37">
        <f>IF(F220&lt;$B$4,0,N220/U220*G220*1000)</f>
        <v/>
      </c>
      <c r="X220" s="37">
        <f>IF(F220&lt;$B$4,0,N220/V220*G220*1000)</f>
        <v/>
      </c>
    </row>
    <row r="221">
      <c r="E221" s="28" t="n"/>
      <c r="F221" s="28">
        <f>+'CPT data &amp; Bearing Capacity'!I221</f>
        <v/>
      </c>
      <c r="G221" s="29">
        <f>'CPT data &amp; Bearing Capacity'!H221</f>
        <v/>
      </c>
      <c r="H221" s="29">
        <f>IF(F221&lt;$B$4,0,F221-$B$4)</f>
        <v/>
      </c>
      <c r="I221" s="30">
        <f>+H221*2/$B$2</f>
        <v/>
      </c>
      <c r="J221" s="31">
        <f>+$D$2*I221/SQRT($D$2^2+I221^2+1)</f>
        <v/>
      </c>
      <c r="K221" s="31">
        <f>+($D$2^2+2*I221^2+1)/($D$2^2+I221^2)/(I221^2+1)</f>
        <v/>
      </c>
      <c r="L221" s="31">
        <f>ASIN($D$2/SQRT($D$2^2+I221^2)/SQRT(1+I221^2))</f>
        <v/>
      </c>
      <c r="M221" s="32">
        <f>2/PI()*(J221*K221+L221)</f>
        <v/>
      </c>
      <c r="N221" s="33">
        <f>+$D$4*M221</f>
        <v/>
      </c>
      <c r="O221" s="59">
        <f>+'CPT data &amp; Bearing Capacity'!N221</f>
        <v/>
      </c>
      <c r="P221" s="59">
        <f>+'CPT data &amp; Bearing Capacity'!O221</f>
        <v/>
      </c>
      <c r="Q221" s="35">
        <f>+'CPT data &amp; Bearing Capacity'!K221</f>
        <v/>
      </c>
      <c r="R221" s="34">
        <f>+'CPT data &amp; Bearing Capacity'!L221</f>
        <v/>
      </c>
      <c r="S221" s="35">
        <f>+'CPT data &amp; Bearing Capacity'!M221</f>
        <v/>
      </c>
      <c r="T221" s="34">
        <f>100*SQRT(O221/(305*SQRT(100*S221)))</f>
        <v/>
      </c>
      <c r="U221" s="36">
        <f>+O221*10^(1.09-0.0075*T221)</f>
        <v/>
      </c>
      <c r="V221" s="33">
        <f>5*(P221-Q221)</f>
        <v/>
      </c>
      <c r="W221" s="37">
        <f>IF(F221&lt;$B$4,0,N221/U221*G221*1000)</f>
        <v/>
      </c>
      <c r="X221" s="37">
        <f>IF(F221&lt;$B$4,0,N221/V221*G221*1000)</f>
        <v/>
      </c>
    </row>
    <row r="222">
      <c r="E222" s="28" t="n"/>
      <c r="F222" s="28">
        <f>+'CPT data &amp; Bearing Capacity'!I222</f>
        <v/>
      </c>
      <c r="G222" s="29">
        <f>'CPT data &amp; Bearing Capacity'!H222</f>
        <v/>
      </c>
      <c r="H222" s="29">
        <f>IF(F222&lt;$B$4,0,F222-$B$4)</f>
        <v/>
      </c>
      <c r="I222" s="30">
        <f>+H222*2/$B$2</f>
        <v/>
      </c>
      <c r="J222" s="31">
        <f>+$D$2*I222/SQRT($D$2^2+I222^2+1)</f>
        <v/>
      </c>
      <c r="K222" s="31">
        <f>+($D$2^2+2*I222^2+1)/($D$2^2+I222^2)/(I222^2+1)</f>
        <v/>
      </c>
      <c r="L222" s="31">
        <f>ASIN($D$2/SQRT($D$2^2+I222^2)/SQRT(1+I222^2))</f>
        <v/>
      </c>
      <c r="M222" s="32">
        <f>2/PI()*(J222*K222+L222)</f>
        <v/>
      </c>
      <c r="N222" s="33">
        <f>+$D$4*M222</f>
        <v/>
      </c>
      <c r="O222" s="59">
        <f>+'CPT data &amp; Bearing Capacity'!N222</f>
        <v/>
      </c>
      <c r="P222" s="59">
        <f>+'CPT data &amp; Bearing Capacity'!O222</f>
        <v/>
      </c>
      <c r="Q222" s="35">
        <f>+'CPT data &amp; Bearing Capacity'!K222</f>
        <v/>
      </c>
      <c r="R222" s="34">
        <f>+'CPT data &amp; Bearing Capacity'!L222</f>
        <v/>
      </c>
      <c r="S222" s="35">
        <f>+'CPT data &amp; Bearing Capacity'!M222</f>
        <v/>
      </c>
      <c r="T222" s="34">
        <f>100*SQRT(O222/(305*SQRT(100*S222)))</f>
        <v/>
      </c>
      <c r="U222" s="36">
        <f>+O222*10^(1.09-0.0075*T222)</f>
        <v/>
      </c>
      <c r="V222" s="33">
        <f>5*(P222-Q222)</f>
        <v/>
      </c>
      <c r="W222" s="37">
        <f>IF(F222&lt;$B$4,0,N222/U222*G222*1000)</f>
        <v/>
      </c>
      <c r="X222" s="37">
        <f>IF(F222&lt;$B$4,0,N222/V222*G222*1000)</f>
        <v/>
      </c>
    </row>
    <row r="223">
      <c r="E223" s="28" t="n"/>
      <c r="F223" s="28">
        <f>+'CPT data &amp; Bearing Capacity'!I223</f>
        <v/>
      </c>
      <c r="G223" s="29">
        <f>'CPT data &amp; Bearing Capacity'!H223</f>
        <v/>
      </c>
      <c r="H223" s="29">
        <f>IF(F223&lt;$B$4,0,F223-$B$4)</f>
        <v/>
      </c>
      <c r="I223" s="30">
        <f>+H223*2/$B$2</f>
        <v/>
      </c>
      <c r="J223" s="31">
        <f>+$D$2*I223/SQRT($D$2^2+I223^2+1)</f>
        <v/>
      </c>
      <c r="K223" s="31">
        <f>+($D$2^2+2*I223^2+1)/($D$2^2+I223^2)/(I223^2+1)</f>
        <v/>
      </c>
      <c r="L223" s="31">
        <f>ASIN($D$2/SQRT($D$2^2+I223^2)/SQRT(1+I223^2))</f>
        <v/>
      </c>
      <c r="M223" s="32">
        <f>2/PI()*(J223*K223+L223)</f>
        <v/>
      </c>
      <c r="N223" s="33">
        <f>+$D$4*M223</f>
        <v/>
      </c>
      <c r="O223" s="59">
        <f>+'CPT data &amp; Bearing Capacity'!N223</f>
        <v/>
      </c>
      <c r="P223" s="59">
        <f>+'CPT data &amp; Bearing Capacity'!O223</f>
        <v/>
      </c>
      <c r="Q223" s="35">
        <f>+'CPT data &amp; Bearing Capacity'!K223</f>
        <v/>
      </c>
      <c r="R223" s="34">
        <f>+'CPT data &amp; Bearing Capacity'!L223</f>
        <v/>
      </c>
      <c r="S223" s="35">
        <f>+'CPT data &amp; Bearing Capacity'!M223</f>
        <v/>
      </c>
      <c r="T223" s="34">
        <f>100*SQRT(O223/(305*SQRT(100*S223)))</f>
        <v/>
      </c>
      <c r="U223" s="36">
        <f>+O223*10^(1.09-0.0075*T223)</f>
        <v/>
      </c>
      <c r="V223" s="33">
        <f>5*(P223-Q223)</f>
        <v/>
      </c>
      <c r="W223" s="37">
        <f>IF(F223&lt;$B$4,0,N223/U223*G223*1000)</f>
        <v/>
      </c>
      <c r="X223" s="37">
        <f>IF(F223&lt;$B$4,0,N223/V223*G223*1000)</f>
        <v/>
      </c>
    </row>
    <row r="224">
      <c r="E224" s="28" t="n"/>
      <c r="F224" s="28">
        <f>+'CPT data &amp; Bearing Capacity'!I224</f>
        <v/>
      </c>
      <c r="G224" s="29">
        <f>'CPT data &amp; Bearing Capacity'!H224</f>
        <v/>
      </c>
      <c r="H224" s="29">
        <f>IF(F224&lt;$B$4,0,F224-$B$4)</f>
        <v/>
      </c>
      <c r="I224" s="30">
        <f>+H224*2/$B$2</f>
        <v/>
      </c>
      <c r="J224" s="31">
        <f>+$D$2*I224/SQRT($D$2^2+I224^2+1)</f>
        <v/>
      </c>
      <c r="K224" s="31">
        <f>+($D$2^2+2*I224^2+1)/($D$2^2+I224^2)/(I224^2+1)</f>
        <v/>
      </c>
      <c r="L224" s="31">
        <f>ASIN($D$2/SQRT($D$2^2+I224^2)/SQRT(1+I224^2))</f>
        <v/>
      </c>
      <c r="M224" s="32">
        <f>2/PI()*(J224*K224+L224)</f>
        <v/>
      </c>
      <c r="N224" s="33">
        <f>+$D$4*M224</f>
        <v/>
      </c>
      <c r="O224" s="59">
        <f>+'CPT data &amp; Bearing Capacity'!N224</f>
        <v/>
      </c>
      <c r="P224" s="59">
        <f>+'CPT data &amp; Bearing Capacity'!O224</f>
        <v/>
      </c>
      <c r="Q224" s="35">
        <f>+'CPT data &amp; Bearing Capacity'!K224</f>
        <v/>
      </c>
      <c r="R224" s="34">
        <f>+'CPT data &amp; Bearing Capacity'!L224</f>
        <v/>
      </c>
      <c r="S224" s="35">
        <f>+'CPT data &amp; Bearing Capacity'!M224</f>
        <v/>
      </c>
      <c r="T224" s="34">
        <f>100*SQRT(O224/(305*SQRT(100*S224)))</f>
        <v/>
      </c>
      <c r="U224" s="36">
        <f>+O224*10^(1.09-0.0075*T224)</f>
        <v/>
      </c>
      <c r="V224" s="33">
        <f>5*(P224-Q224)</f>
        <v/>
      </c>
      <c r="W224" s="37">
        <f>IF(F224&lt;$B$4,0,N224/U224*G224*1000)</f>
        <v/>
      </c>
      <c r="X224" s="37">
        <f>IF(F224&lt;$B$4,0,N224/V224*G224*1000)</f>
        <v/>
      </c>
    </row>
    <row r="225">
      <c r="E225" s="28" t="n"/>
      <c r="F225" s="28">
        <f>+'CPT data &amp; Bearing Capacity'!I225</f>
        <v/>
      </c>
      <c r="G225" s="29">
        <f>'CPT data &amp; Bearing Capacity'!H225</f>
        <v/>
      </c>
      <c r="H225" s="29">
        <f>IF(F225&lt;$B$4,0,F225-$B$4)</f>
        <v/>
      </c>
      <c r="I225" s="30">
        <f>+H225*2/$B$2</f>
        <v/>
      </c>
      <c r="J225" s="31">
        <f>+$D$2*I225/SQRT($D$2^2+I225^2+1)</f>
        <v/>
      </c>
      <c r="K225" s="31">
        <f>+($D$2^2+2*I225^2+1)/($D$2^2+I225^2)/(I225^2+1)</f>
        <v/>
      </c>
      <c r="L225" s="31">
        <f>ASIN($D$2/SQRT($D$2^2+I225^2)/SQRT(1+I225^2))</f>
        <v/>
      </c>
      <c r="M225" s="32">
        <f>2/PI()*(J225*K225+L225)</f>
        <v/>
      </c>
      <c r="N225" s="33">
        <f>+$D$4*M225</f>
        <v/>
      </c>
      <c r="O225" s="59">
        <f>+'CPT data &amp; Bearing Capacity'!N225</f>
        <v/>
      </c>
      <c r="P225" s="59">
        <f>+'CPT data &amp; Bearing Capacity'!O225</f>
        <v/>
      </c>
      <c r="Q225" s="35">
        <f>+'CPT data &amp; Bearing Capacity'!K225</f>
        <v/>
      </c>
      <c r="R225" s="34">
        <f>+'CPT data &amp; Bearing Capacity'!L225</f>
        <v/>
      </c>
      <c r="S225" s="35">
        <f>+'CPT data &amp; Bearing Capacity'!M225</f>
        <v/>
      </c>
      <c r="T225" s="34">
        <f>100*SQRT(O225/(305*SQRT(100*S225)))</f>
        <v/>
      </c>
      <c r="U225" s="36">
        <f>+O225*10^(1.09-0.0075*T225)</f>
        <v/>
      </c>
      <c r="V225" s="33">
        <f>5*(P225-Q225)</f>
        <v/>
      </c>
      <c r="W225" s="37">
        <f>IF(F225&lt;$B$4,0,N225/U225*G225*1000)</f>
        <v/>
      </c>
      <c r="X225" s="37">
        <f>IF(F225&lt;$B$4,0,N225/V225*G225*1000)</f>
        <v/>
      </c>
    </row>
    <row r="226">
      <c r="E226" s="28" t="n"/>
      <c r="F226" s="28">
        <f>+'CPT data &amp; Bearing Capacity'!I226</f>
        <v/>
      </c>
      <c r="G226" s="29">
        <f>'CPT data &amp; Bearing Capacity'!H226</f>
        <v/>
      </c>
      <c r="H226" s="29">
        <f>IF(F226&lt;$B$4,0,F226-$B$4)</f>
        <v/>
      </c>
      <c r="I226" s="30">
        <f>+H226*2/$B$2</f>
        <v/>
      </c>
      <c r="J226" s="31">
        <f>+$D$2*I226/SQRT($D$2^2+I226^2+1)</f>
        <v/>
      </c>
      <c r="K226" s="31">
        <f>+($D$2^2+2*I226^2+1)/($D$2^2+I226^2)/(I226^2+1)</f>
        <v/>
      </c>
      <c r="L226" s="31">
        <f>ASIN($D$2/SQRT($D$2^2+I226^2)/SQRT(1+I226^2))</f>
        <v/>
      </c>
      <c r="M226" s="32">
        <f>2/PI()*(J226*K226+L226)</f>
        <v/>
      </c>
      <c r="N226" s="33">
        <f>+$D$4*M226</f>
        <v/>
      </c>
      <c r="O226" s="59">
        <f>+'CPT data &amp; Bearing Capacity'!N226</f>
        <v/>
      </c>
      <c r="P226" s="59">
        <f>+'CPT data &amp; Bearing Capacity'!O226</f>
        <v/>
      </c>
      <c r="Q226" s="35">
        <f>+'CPT data &amp; Bearing Capacity'!K226</f>
        <v/>
      </c>
      <c r="R226" s="34">
        <f>+'CPT data &amp; Bearing Capacity'!L226</f>
        <v/>
      </c>
      <c r="S226" s="35">
        <f>+'CPT data &amp; Bearing Capacity'!M226</f>
        <v/>
      </c>
      <c r="T226" s="34">
        <f>100*SQRT(O226/(305*SQRT(100*S226)))</f>
        <v/>
      </c>
      <c r="U226" s="36">
        <f>+O226*10^(1.09-0.0075*T226)</f>
        <v/>
      </c>
      <c r="V226" s="33">
        <f>5*(P226-Q226)</f>
        <v/>
      </c>
      <c r="W226" s="37">
        <f>IF(F226&lt;$B$4,0,N226/U226*G226*1000)</f>
        <v/>
      </c>
      <c r="X226" s="37">
        <f>IF(F226&lt;$B$4,0,N226/V226*G226*1000)</f>
        <v/>
      </c>
    </row>
    <row r="227">
      <c r="E227" s="28" t="n"/>
      <c r="F227" s="28">
        <f>+'CPT data &amp; Bearing Capacity'!I227</f>
        <v/>
      </c>
      <c r="G227" s="29">
        <f>'CPT data &amp; Bearing Capacity'!H227</f>
        <v/>
      </c>
      <c r="H227" s="29">
        <f>IF(F227&lt;$B$4,0,F227-$B$4)</f>
        <v/>
      </c>
      <c r="I227" s="30">
        <f>+H227*2/$B$2</f>
        <v/>
      </c>
      <c r="J227" s="31">
        <f>+$D$2*I227/SQRT($D$2^2+I227^2+1)</f>
        <v/>
      </c>
      <c r="K227" s="31">
        <f>+($D$2^2+2*I227^2+1)/($D$2^2+I227^2)/(I227^2+1)</f>
        <v/>
      </c>
      <c r="L227" s="31">
        <f>ASIN($D$2/SQRT($D$2^2+I227^2)/SQRT(1+I227^2))</f>
        <v/>
      </c>
      <c r="M227" s="32">
        <f>2/PI()*(J227*K227+L227)</f>
        <v/>
      </c>
      <c r="N227" s="33">
        <f>+$D$4*M227</f>
        <v/>
      </c>
      <c r="O227" s="59">
        <f>+'CPT data &amp; Bearing Capacity'!N227</f>
        <v/>
      </c>
      <c r="P227" s="59">
        <f>+'CPT data &amp; Bearing Capacity'!O227</f>
        <v/>
      </c>
      <c r="Q227" s="35">
        <f>+'CPT data &amp; Bearing Capacity'!K227</f>
        <v/>
      </c>
      <c r="R227" s="34">
        <f>+'CPT data &amp; Bearing Capacity'!L227</f>
        <v/>
      </c>
      <c r="S227" s="35">
        <f>+'CPT data &amp; Bearing Capacity'!M227</f>
        <v/>
      </c>
      <c r="T227" s="34">
        <f>100*SQRT(O227/(305*SQRT(100*S227)))</f>
        <v/>
      </c>
      <c r="U227" s="36">
        <f>+O227*10^(1.09-0.0075*T227)</f>
        <v/>
      </c>
      <c r="V227" s="33">
        <f>5*(P227-Q227)</f>
        <v/>
      </c>
      <c r="W227" s="37">
        <f>IF(F227&lt;$B$4,0,N227/U227*G227*1000)</f>
        <v/>
      </c>
      <c r="X227" s="37">
        <f>IF(F227&lt;$B$4,0,N227/V227*G227*1000)</f>
        <v/>
      </c>
    </row>
    <row r="228">
      <c r="E228" s="28" t="n"/>
      <c r="F228" s="28">
        <f>+'CPT data &amp; Bearing Capacity'!I228</f>
        <v/>
      </c>
      <c r="G228" s="29">
        <f>'CPT data &amp; Bearing Capacity'!H228</f>
        <v/>
      </c>
      <c r="H228" s="29">
        <f>IF(F228&lt;$B$4,0,F228-$B$4)</f>
        <v/>
      </c>
      <c r="I228" s="30">
        <f>+H228*2/$B$2</f>
        <v/>
      </c>
      <c r="J228" s="31">
        <f>+$D$2*I228/SQRT($D$2^2+I228^2+1)</f>
        <v/>
      </c>
      <c r="K228" s="31">
        <f>+($D$2^2+2*I228^2+1)/($D$2^2+I228^2)/(I228^2+1)</f>
        <v/>
      </c>
      <c r="L228" s="31">
        <f>ASIN($D$2/SQRT($D$2^2+I228^2)/SQRT(1+I228^2))</f>
        <v/>
      </c>
      <c r="M228" s="32">
        <f>2/PI()*(J228*K228+L228)</f>
        <v/>
      </c>
      <c r="N228" s="33">
        <f>+$D$4*M228</f>
        <v/>
      </c>
      <c r="O228" s="59">
        <f>+'CPT data &amp; Bearing Capacity'!N228</f>
        <v/>
      </c>
      <c r="P228" s="59">
        <f>+'CPT data &amp; Bearing Capacity'!O228</f>
        <v/>
      </c>
      <c r="Q228" s="35">
        <f>+'CPT data &amp; Bearing Capacity'!K228</f>
        <v/>
      </c>
      <c r="R228" s="34">
        <f>+'CPT data &amp; Bearing Capacity'!L228</f>
        <v/>
      </c>
      <c r="S228" s="35">
        <f>+'CPT data &amp; Bearing Capacity'!M228</f>
        <v/>
      </c>
      <c r="T228" s="34">
        <f>100*SQRT(O228/(305*SQRT(100*S228)))</f>
        <v/>
      </c>
      <c r="U228" s="36">
        <f>+O228*10^(1.09-0.0075*T228)</f>
        <v/>
      </c>
      <c r="V228" s="33">
        <f>5*(P228-Q228)</f>
        <v/>
      </c>
      <c r="W228" s="37">
        <f>IF(F228&lt;$B$4,0,N228/U228*G228*1000)</f>
        <v/>
      </c>
      <c r="X228" s="37">
        <f>IF(F228&lt;$B$4,0,N228/V228*G228*1000)</f>
        <v/>
      </c>
    </row>
    <row r="229">
      <c r="E229" s="28" t="n"/>
      <c r="F229" s="28">
        <f>+'CPT data &amp; Bearing Capacity'!I229</f>
        <v/>
      </c>
      <c r="G229" s="29">
        <f>'CPT data &amp; Bearing Capacity'!H229</f>
        <v/>
      </c>
      <c r="H229" s="29">
        <f>IF(F229&lt;$B$4,0,F229-$B$4)</f>
        <v/>
      </c>
      <c r="I229" s="30">
        <f>+H229*2/$B$2</f>
        <v/>
      </c>
      <c r="J229" s="31">
        <f>+$D$2*I229/SQRT($D$2^2+I229^2+1)</f>
        <v/>
      </c>
      <c r="K229" s="31">
        <f>+($D$2^2+2*I229^2+1)/($D$2^2+I229^2)/(I229^2+1)</f>
        <v/>
      </c>
      <c r="L229" s="31">
        <f>ASIN($D$2/SQRT($D$2^2+I229^2)/SQRT(1+I229^2))</f>
        <v/>
      </c>
      <c r="M229" s="32">
        <f>2/PI()*(J229*K229+L229)</f>
        <v/>
      </c>
      <c r="N229" s="33">
        <f>+$D$4*M229</f>
        <v/>
      </c>
      <c r="O229" s="59">
        <f>+'CPT data &amp; Bearing Capacity'!N229</f>
        <v/>
      </c>
      <c r="P229" s="59">
        <f>+'CPT data &amp; Bearing Capacity'!O229</f>
        <v/>
      </c>
      <c r="Q229" s="35">
        <f>+'CPT data &amp; Bearing Capacity'!K229</f>
        <v/>
      </c>
      <c r="R229" s="34">
        <f>+'CPT data &amp; Bearing Capacity'!L229</f>
        <v/>
      </c>
      <c r="S229" s="35">
        <f>+'CPT data &amp; Bearing Capacity'!M229</f>
        <v/>
      </c>
      <c r="T229" s="34">
        <f>100*SQRT(O229/(305*SQRT(100*S229)))</f>
        <v/>
      </c>
      <c r="U229" s="36">
        <f>+O229*10^(1.09-0.0075*T229)</f>
        <v/>
      </c>
      <c r="V229" s="33">
        <f>5*(P229-Q229)</f>
        <v/>
      </c>
      <c r="W229" s="37">
        <f>IF(F229&lt;$B$4,0,N229/U229*G229*1000)</f>
        <v/>
      </c>
      <c r="X229" s="37">
        <f>IF(F229&lt;$B$4,0,N229/V229*G229*1000)</f>
        <v/>
      </c>
    </row>
    <row r="230">
      <c r="E230" s="28" t="n"/>
      <c r="F230" s="28">
        <f>+'CPT data &amp; Bearing Capacity'!I230</f>
        <v/>
      </c>
      <c r="G230" s="29">
        <f>'CPT data &amp; Bearing Capacity'!H230</f>
        <v/>
      </c>
      <c r="H230" s="29">
        <f>IF(F230&lt;$B$4,0,F230-$B$4)</f>
        <v/>
      </c>
      <c r="I230" s="30">
        <f>+H230*2/$B$2</f>
        <v/>
      </c>
      <c r="J230" s="31">
        <f>+$D$2*I230/SQRT($D$2^2+I230^2+1)</f>
        <v/>
      </c>
      <c r="K230" s="31">
        <f>+($D$2^2+2*I230^2+1)/($D$2^2+I230^2)/(I230^2+1)</f>
        <v/>
      </c>
      <c r="L230" s="31">
        <f>ASIN($D$2/SQRT($D$2^2+I230^2)/SQRT(1+I230^2))</f>
        <v/>
      </c>
      <c r="M230" s="32">
        <f>2/PI()*(J230*K230+L230)</f>
        <v/>
      </c>
      <c r="N230" s="33">
        <f>+$D$4*M230</f>
        <v/>
      </c>
      <c r="O230" s="59">
        <f>+'CPT data &amp; Bearing Capacity'!N230</f>
        <v/>
      </c>
      <c r="P230" s="59">
        <f>+'CPT data &amp; Bearing Capacity'!O230</f>
        <v/>
      </c>
      <c r="Q230" s="35">
        <f>+'CPT data &amp; Bearing Capacity'!K230</f>
        <v/>
      </c>
      <c r="R230" s="34">
        <f>+'CPT data &amp; Bearing Capacity'!L230</f>
        <v/>
      </c>
      <c r="S230" s="35">
        <f>+'CPT data &amp; Bearing Capacity'!M230</f>
        <v/>
      </c>
      <c r="T230" s="34">
        <f>100*SQRT(O230/(305*SQRT(100*S230)))</f>
        <v/>
      </c>
      <c r="U230" s="36">
        <f>+O230*10^(1.09-0.0075*T230)</f>
        <v/>
      </c>
      <c r="V230" s="33">
        <f>5*(P230-Q230)</f>
        <v/>
      </c>
      <c r="W230" s="37">
        <f>IF(F230&lt;$B$4,0,N230/U230*G230*1000)</f>
        <v/>
      </c>
      <c r="X230" s="37">
        <f>IF(F230&lt;$B$4,0,N230/V230*G230*1000)</f>
        <v/>
      </c>
    </row>
    <row r="231">
      <c r="E231" s="28" t="n"/>
      <c r="F231" s="28">
        <f>+'CPT data &amp; Bearing Capacity'!I231</f>
        <v/>
      </c>
      <c r="G231" s="29">
        <f>'CPT data &amp; Bearing Capacity'!H231</f>
        <v/>
      </c>
      <c r="H231" s="29">
        <f>IF(F231&lt;$B$4,0,F231-$B$4)</f>
        <v/>
      </c>
      <c r="I231" s="30">
        <f>+H231*2/$B$2</f>
        <v/>
      </c>
      <c r="J231" s="31">
        <f>+$D$2*I231/SQRT($D$2^2+I231^2+1)</f>
        <v/>
      </c>
      <c r="K231" s="31">
        <f>+($D$2^2+2*I231^2+1)/($D$2^2+I231^2)/(I231^2+1)</f>
        <v/>
      </c>
      <c r="L231" s="31">
        <f>ASIN($D$2/SQRT($D$2^2+I231^2)/SQRT(1+I231^2))</f>
        <v/>
      </c>
      <c r="M231" s="32">
        <f>2/PI()*(J231*K231+L231)</f>
        <v/>
      </c>
      <c r="N231" s="33">
        <f>+$D$4*M231</f>
        <v/>
      </c>
      <c r="O231" s="59">
        <f>+'CPT data &amp; Bearing Capacity'!N231</f>
        <v/>
      </c>
      <c r="P231" s="59">
        <f>+'CPT data &amp; Bearing Capacity'!O231</f>
        <v/>
      </c>
      <c r="Q231" s="35">
        <f>+'CPT data &amp; Bearing Capacity'!K231</f>
        <v/>
      </c>
      <c r="R231" s="34">
        <f>+'CPT data &amp; Bearing Capacity'!L231</f>
        <v/>
      </c>
      <c r="S231" s="35">
        <f>+'CPT data &amp; Bearing Capacity'!M231</f>
        <v/>
      </c>
      <c r="T231" s="34">
        <f>100*SQRT(O231/(305*SQRT(100*S231)))</f>
        <v/>
      </c>
      <c r="U231" s="36">
        <f>+O231*10^(1.09-0.0075*T231)</f>
        <v/>
      </c>
      <c r="V231" s="33">
        <f>5*(P231-Q231)</f>
        <v/>
      </c>
      <c r="W231" s="37">
        <f>IF(F231&lt;$B$4,0,N231/U231*G231*1000)</f>
        <v/>
      </c>
      <c r="X231" s="37">
        <f>IF(F231&lt;$B$4,0,N231/V231*G231*1000)</f>
        <v/>
      </c>
    </row>
    <row r="232">
      <c r="E232" s="28" t="n"/>
      <c r="F232" s="28">
        <f>+'CPT data &amp; Bearing Capacity'!I232</f>
        <v/>
      </c>
      <c r="G232" s="29">
        <f>'CPT data &amp; Bearing Capacity'!H232</f>
        <v/>
      </c>
      <c r="H232" s="29">
        <f>IF(F232&lt;$B$4,0,F232-$B$4)</f>
        <v/>
      </c>
      <c r="I232" s="30">
        <f>+H232*2/$B$2</f>
        <v/>
      </c>
      <c r="J232" s="31">
        <f>+$D$2*I232/SQRT($D$2^2+I232^2+1)</f>
        <v/>
      </c>
      <c r="K232" s="31">
        <f>+($D$2^2+2*I232^2+1)/($D$2^2+I232^2)/(I232^2+1)</f>
        <v/>
      </c>
      <c r="L232" s="31">
        <f>ASIN($D$2/SQRT($D$2^2+I232^2)/SQRT(1+I232^2))</f>
        <v/>
      </c>
      <c r="M232" s="32">
        <f>2/PI()*(J232*K232+L232)</f>
        <v/>
      </c>
      <c r="N232" s="33">
        <f>+$D$4*M232</f>
        <v/>
      </c>
      <c r="O232" s="59">
        <f>+'CPT data &amp; Bearing Capacity'!N232</f>
        <v/>
      </c>
      <c r="P232" s="59">
        <f>+'CPT data &amp; Bearing Capacity'!O232</f>
        <v/>
      </c>
      <c r="Q232" s="35">
        <f>+'CPT data &amp; Bearing Capacity'!K232</f>
        <v/>
      </c>
      <c r="R232" s="34">
        <f>+'CPT data &amp; Bearing Capacity'!L232</f>
        <v/>
      </c>
      <c r="S232" s="35">
        <f>+'CPT data &amp; Bearing Capacity'!M232</f>
        <v/>
      </c>
      <c r="T232" s="34">
        <f>100*SQRT(O232/(305*SQRT(100*S232)))</f>
        <v/>
      </c>
      <c r="U232" s="36">
        <f>+O232*10^(1.09-0.0075*T232)</f>
        <v/>
      </c>
      <c r="V232" s="33">
        <f>5*(P232-Q232)</f>
        <v/>
      </c>
      <c r="W232" s="37">
        <f>IF(F232&lt;$B$4,0,N232/U232*G232*1000)</f>
        <v/>
      </c>
      <c r="X232" s="37">
        <f>IF(F232&lt;$B$4,0,N232/V232*G232*1000)</f>
        <v/>
      </c>
    </row>
    <row r="233">
      <c r="E233" s="28" t="n"/>
      <c r="F233" s="28">
        <f>+'CPT data &amp; Bearing Capacity'!I233</f>
        <v/>
      </c>
      <c r="G233" s="29">
        <f>'CPT data &amp; Bearing Capacity'!H233</f>
        <v/>
      </c>
      <c r="H233" s="29">
        <f>IF(F233&lt;$B$4,0,F233-$B$4)</f>
        <v/>
      </c>
      <c r="I233" s="30">
        <f>+H233*2/$B$2</f>
        <v/>
      </c>
      <c r="J233" s="31">
        <f>+$D$2*I233/SQRT($D$2^2+I233^2+1)</f>
        <v/>
      </c>
      <c r="K233" s="31">
        <f>+($D$2^2+2*I233^2+1)/($D$2^2+I233^2)/(I233^2+1)</f>
        <v/>
      </c>
      <c r="L233" s="31">
        <f>ASIN($D$2/SQRT($D$2^2+I233^2)/SQRT(1+I233^2))</f>
        <v/>
      </c>
      <c r="M233" s="32">
        <f>2/PI()*(J233*K233+L233)</f>
        <v/>
      </c>
      <c r="N233" s="33">
        <f>+$D$4*M233</f>
        <v/>
      </c>
      <c r="O233" s="59">
        <f>+'CPT data &amp; Bearing Capacity'!N233</f>
        <v/>
      </c>
      <c r="P233" s="59">
        <f>+'CPT data &amp; Bearing Capacity'!O233</f>
        <v/>
      </c>
      <c r="Q233" s="35">
        <f>+'CPT data &amp; Bearing Capacity'!K233</f>
        <v/>
      </c>
      <c r="R233" s="34">
        <f>+'CPT data &amp; Bearing Capacity'!L233</f>
        <v/>
      </c>
      <c r="S233" s="35">
        <f>+'CPT data &amp; Bearing Capacity'!M233</f>
        <v/>
      </c>
      <c r="T233" s="34">
        <f>100*SQRT(O233/(305*SQRT(100*S233)))</f>
        <v/>
      </c>
      <c r="U233" s="36">
        <f>+O233*10^(1.09-0.0075*T233)</f>
        <v/>
      </c>
      <c r="V233" s="33">
        <f>5*(P233-Q233)</f>
        <v/>
      </c>
      <c r="W233" s="37">
        <f>IF(F233&lt;$B$4,0,N233/U233*G233*1000)</f>
        <v/>
      </c>
      <c r="X233" s="37">
        <f>IF(F233&lt;$B$4,0,N233/V233*G233*1000)</f>
        <v/>
      </c>
    </row>
    <row r="234">
      <c r="E234" s="28" t="n"/>
      <c r="F234" s="28">
        <f>+'CPT data &amp; Bearing Capacity'!I234</f>
        <v/>
      </c>
      <c r="G234" s="29">
        <f>'CPT data &amp; Bearing Capacity'!H234</f>
        <v/>
      </c>
      <c r="H234" s="29">
        <f>IF(F234&lt;$B$4,0,F234-$B$4)</f>
        <v/>
      </c>
      <c r="I234" s="30">
        <f>+H234*2/$B$2</f>
        <v/>
      </c>
      <c r="J234" s="31">
        <f>+$D$2*I234/SQRT($D$2^2+I234^2+1)</f>
        <v/>
      </c>
      <c r="K234" s="31">
        <f>+($D$2^2+2*I234^2+1)/($D$2^2+I234^2)/(I234^2+1)</f>
        <v/>
      </c>
      <c r="L234" s="31">
        <f>ASIN($D$2/SQRT($D$2^2+I234^2)/SQRT(1+I234^2))</f>
        <v/>
      </c>
      <c r="M234" s="32">
        <f>2/PI()*(J234*K234+L234)</f>
        <v/>
      </c>
      <c r="N234" s="33">
        <f>+$D$4*M234</f>
        <v/>
      </c>
      <c r="O234" s="59">
        <f>+'CPT data &amp; Bearing Capacity'!N234</f>
        <v/>
      </c>
      <c r="P234" s="59">
        <f>+'CPT data &amp; Bearing Capacity'!O234</f>
        <v/>
      </c>
      <c r="Q234" s="35">
        <f>+'CPT data &amp; Bearing Capacity'!K234</f>
        <v/>
      </c>
      <c r="R234" s="34">
        <f>+'CPT data &amp; Bearing Capacity'!L234</f>
        <v/>
      </c>
      <c r="S234" s="35">
        <f>+'CPT data &amp; Bearing Capacity'!M234</f>
        <v/>
      </c>
      <c r="T234" s="34">
        <f>100*SQRT(O234/(305*SQRT(100*S234)))</f>
        <v/>
      </c>
      <c r="U234" s="36">
        <f>+O234*10^(1.09-0.0075*T234)</f>
        <v/>
      </c>
      <c r="V234" s="33">
        <f>5*(P234-Q234)</f>
        <v/>
      </c>
      <c r="W234" s="37">
        <f>IF(F234&lt;$B$4,0,N234/U234*G234*1000)</f>
        <v/>
      </c>
      <c r="X234" s="37">
        <f>IF(F234&lt;$B$4,0,N234/V234*G234*1000)</f>
        <v/>
      </c>
    </row>
    <row r="235">
      <c r="E235" s="28" t="n"/>
      <c r="F235" s="28">
        <f>+'CPT data &amp; Bearing Capacity'!I235</f>
        <v/>
      </c>
      <c r="G235" s="29">
        <f>'CPT data &amp; Bearing Capacity'!H235</f>
        <v/>
      </c>
      <c r="H235" s="29">
        <f>IF(F235&lt;$B$4,0,F235-$B$4)</f>
        <v/>
      </c>
      <c r="I235" s="30">
        <f>+H235*2/$B$2</f>
        <v/>
      </c>
      <c r="J235" s="31">
        <f>+$D$2*I235/SQRT($D$2^2+I235^2+1)</f>
        <v/>
      </c>
      <c r="K235" s="31">
        <f>+($D$2^2+2*I235^2+1)/($D$2^2+I235^2)/(I235^2+1)</f>
        <v/>
      </c>
      <c r="L235" s="31">
        <f>ASIN($D$2/SQRT($D$2^2+I235^2)/SQRT(1+I235^2))</f>
        <v/>
      </c>
      <c r="M235" s="32">
        <f>2/PI()*(J235*K235+L235)</f>
        <v/>
      </c>
      <c r="N235" s="33">
        <f>+$D$4*M235</f>
        <v/>
      </c>
      <c r="O235" s="59">
        <f>+'CPT data &amp; Bearing Capacity'!N235</f>
        <v/>
      </c>
      <c r="P235" s="59">
        <f>+'CPT data &amp; Bearing Capacity'!O235</f>
        <v/>
      </c>
      <c r="Q235" s="35">
        <f>+'CPT data &amp; Bearing Capacity'!K235</f>
        <v/>
      </c>
      <c r="R235" s="34">
        <f>+'CPT data &amp; Bearing Capacity'!L235</f>
        <v/>
      </c>
      <c r="S235" s="35">
        <f>+'CPT data &amp; Bearing Capacity'!M235</f>
        <v/>
      </c>
      <c r="T235" s="34">
        <f>100*SQRT(O235/(305*SQRT(100*S235)))</f>
        <v/>
      </c>
      <c r="U235" s="36">
        <f>+O235*10^(1.09-0.0075*T235)</f>
        <v/>
      </c>
      <c r="V235" s="33">
        <f>5*(P235-Q235)</f>
        <v/>
      </c>
      <c r="W235" s="37">
        <f>IF(F235&lt;$B$4,0,N235/U235*G235*1000)</f>
        <v/>
      </c>
      <c r="X235" s="37">
        <f>IF(F235&lt;$B$4,0,N235/V235*G235*1000)</f>
        <v/>
      </c>
    </row>
    <row r="236">
      <c r="E236" s="28" t="n"/>
      <c r="F236" s="28">
        <f>+'CPT data &amp; Bearing Capacity'!I236</f>
        <v/>
      </c>
      <c r="G236" s="29">
        <f>'CPT data &amp; Bearing Capacity'!H236</f>
        <v/>
      </c>
      <c r="H236" s="29">
        <f>IF(F236&lt;$B$4,0,F236-$B$4)</f>
        <v/>
      </c>
      <c r="I236" s="30">
        <f>+H236*2/$B$2</f>
        <v/>
      </c>
      <c r="J236" s="31">
        <f>+$D$2*I236/SQRT($D$2^2+I236^2+1)</f>
        <v/>
      </c>
      <c r="K236" s="31">
        <f>+($D$2^2+2*I236^2+1)/($D$2^2+I236^2)/(I236^2+1)</f>
        <v/>
      </c>
      <c r="L236" s="31">
        <f>ASIN($D$2/SQRT($D$2^2+I236^2)/SQRT(1+I236^2))</f>
        <v/>
      </c>
      <c r="M236" s="32">
        <f>2/PI()*(J236*K236+L236)</f>
        <v/>
      </c>
      <c r="N236" s="33">
        <f>+$D$4*M236</f>
        <v/>
      </c>
      <c r="O236" s="59">
        <f>+'CPT data &amp; Bearing Capacity'!N236</f>
        <v/>
      </c>
      <c r="P236" s="59">
        <f>+'CPT data &amp; Bearing Capacity'!O236</f>
        <v/>
      </c>
      <c r="Q236" s="35">
        <f>+'CPT data &amp; Bearing Capacity'!K236</f>
        <v/>
      </c>
      <c r="R236" s="34">
        <f>+'CPT data &amp; Bearing Capacity'!L236</f>
        <v/>
      </c>
      <c r="S236" s="35">
        <f>+'CPT data &amp; Bearing Capacity'!M236</f>
        <v/>
      </c>
      <c r="T236" s="34">
        <f>100*SQRT(O236/(305*SQRT(100*S236)))</f>
        <v/>
      </c>
      <c r="U236" s="36">
        <f>+O236*10^(1.09-0.0075*T236)</f>
        <v/>
      </c>
      <c r="V236" s="33">
        <f>5*(P236-Q236)</f>
        <v/>
      </c>
      <c r="W236" s="37">
        <f>IF(F236&lt;$B$4,0,N236/U236*G236*1000)</f>
        <v/>
      </c>
      <c r="X236" s="37">
        <f>IF(F236&lt;$B$4,0,N236/V236*G236*1000)</f>
        <v/>
      </c>
    </row>
    <row r="237">
      <c r="E237" s="28" t="n"/>
      <c r="F237" s="28">
        <f>+'CPT data &amp; Bearing Capacity'!I237</f>
        <v/>
      </c>
      <c r="G237" s="29">
        <f>'CPT data &amp; Bearing Capacity'!H237</f>
        <v/>
      </c>
      <c r="H237" s="29">
        <f>IF(F237&lt;$B$4,0,F237-$B$4)</f>
        <v/>
      </c>
      <c r="I237" s="30">
        <f>+H237*2/$B$2</f>
        <v/>
      </c>
      <c r="J237" s="31">
        <f>+$D$2*I237/SQRT($D$2^2+I237^2+1)</f>
        <v/>
      </c>
      <c r="K237" s="31">
        <f>+($D$2^2+2*I237^2+1)/($D$2^2+I237^2)/(I237^2+1)</f>
        <v/>
      </c>
      <c r="L237" s="31">
        <f>ASIN($D$2/SQRT($D$2^2+I237^2)/SQRT(1+I237^2))</f>
        <v/>
      </c>
      <c r="M237" s="32">
        <f>2/PI()*(J237*K237+L237)</f>
        <v/>
      </c>
      <c r="N237" s="33">
        <f>+$D$4*M237</f>
        <v/>
      </c>
      <c r="O237" s="59">
        <f>+'CPT data &amp; Bearing Capacity'!N237</f>
        <v/>
      </c>
      <c r="P237" s="59">
        <f>+'CPT data &amp; Bearing Capacity'!O237</f>
        <v/>
      </c>
      <c r="Q237" s="35">
        <f>+'CPT data &amp; Bearing Capacity'!K237</f>
        <v/>
      </c>
      <c r="R237" s="34">
        <f>+'CPT data &amp; Bearing Capacity'!L237</f>
        <v/>
      </c>
      <c r="S237" s="35">
        <f>+'CPT data &amp; Bearing Capacity'!M237</f>
        <v/>
      </c>
      <c r="T237" s="34">
        <f>100*SQRT(O237/(305*SQRT(100*S237)))</f>
        <v/>
      </c>
      <c r="U237" s="36">
        <f>+O237*10^(1.09-0.0075*T237)</f>
        <v/>
      </c>
      <c r="V237" s="33">
        <f>5*(P237-Q237)</f>
        <v/>
      </c>
      <c r="W237" s="37">
        <f>IF(F237&lt;$B$4,0,N237/U237*G237*1000)</f>
        <v/>
      </c>
      <c r="X237" s="37">
        <f>IF(F237&lt;$B$4,0,N237/V237*G237*1000)</f>
        <v/>
      </c>
    </row>
    <row r="238">
      <c r="E238" s="28" t="n"/>
      <c r="F238" s="28">
        <f>+'CPT data &amp; Bearing Capacity'!I238</f>
        <v/>
      </c>
      <c r="G238" s="29">
        <f>'CPT data &amp; Bearing Capacity'!H238</f>
        <v/>
      </c>
      <c r="H238" s="29">
        <f>IF(F238&lt;$B$4,0,F238-$B$4)</f>
        <v/>
      </c>
      <c r="I238" s="30">
        <f>+H238*2/$B$2</f>
        <v/>
      </c>
      <c r="J238" s="31">
        <f>+$D$2*I238/SQRT($D$2^2+I238^2+1)</f>
        <v/>
      </c>
      <c r="K238" s="31">
        <f>+($D$2^2+2*I238^2+1)/($D$2^2+I238^2)/(I238^2+1)</f>
        <v/>
      </c>
      <c r="L238" s="31">
        <f>ASIN($D$2/SQRT($D$2^2+I238^2)/SQRT(1+I238^2))</f>
        <v/>
      </c>
      <c r="M238" s="32">
        <f>2/PI()*(J238*K238+L238)</f>
        <v/>
      </c>
      <c r="N238" s="33">
        <f>+$D$4*M238</f>
        <v/>
      </c>
      <c r="O238" s="59">
        <f>+'CPT data &amp; Bearing Capacity'!N238</f>
        <v/>
      </c>
      <c r="P238" s="59">
        <f>+'CPT data &amp; Bearing Capacity'!O238</f>
        <v/>
      </c>
      <c r="Q238" s="35">
        <f>+'CPT data &amp; Bearing Capacity'!K238</f>
        <v/>
      </c>
      <c r="R238" s="34">
        <f>+'CPT data &amp; Bearing Capacity'!L238</f>
        <v/>
      </c>
      <c r="S238" s="35">
        <f>+'CPT data &amp; Bearing Capacity'!M238</f>
        <v/>
      </c>
      <c r="T238" s="34">
        <f>100*SQRT(O238/(305*SQRT(100*S238)))</f>
        <v/>
      </c>
      <c r="U238" s="36">
        <f>+O238*10^(1.09-0.0075*T238)</f>
        <v/>
      </c>
      <c r="V238" s="33">
        <f>5*(P238-Q238)</f>
        <v/>
      </c>
      <c r="W238" s="37">
        <f>IF(F238&lt;$B$4,0,N238/U238*G238*1000)</f>
        <v/>
      </c>
      <c r="X238" s="37">
        <f>IF(F238&lt;$B$4,0,N238/V238*G238*1000)</f>
        <v/>
      </c>
    </row>
    <row r="239">
      <c r="E239" s="28" t="n"/>
      <c r="F239" s="28">
        <f>+'CPT data &amp; Bearing Capacity'!I239</f>
        <v/>
      </c>
      <c r="G239" s="29">
        <f>'CPT data &amp; Bearing Capacity'!H239</f>
        <v/>
      </c>
      <c r="H239" s="29">
        <f>IF(F239&lt;$B$4,0,F239-$B$4)</f>
        <v/>
      </c>
      <c r="I239" s="30">
        <f>+H239*2/$B$2</f>
        <v/>
      </c>
      <c r="J239" s="31">
        <f>+$D$2*I239/SQRT($D$2^2+I239^2+1)</f>
        <v/>
      </c>
      <c r="K239" s="31">
        <f>+($D$2^2+2*I239^2+1)/($D$2^2+I239^2)/(I239^2+1)</f>
        <v/>
      </c>
      <c r="L239" s="31">
        <f>ASIN($D$2/SQRT($D$2^2+I239^2)/SQRT(1+I239^2))</f>
        <v/>
      </c>
      <c r="M239" s="32">
        <f>2/PI()*(J239*K239+L239)</f>
        <v/>
      </c>
      <c r="N239" s="33">
        <f>+$D$4*M239</f>
        <v/>
      </c>
      <c r="O239" s="59">
        <f>+'CPT data &amp; Bearing Capacity'!N239</f>
        <v/>
      </c>
      <c r="P239" s="59">
        <f>+'CPT data &amp; Bearing Capacity'!O239</f>
        <v/>
      </c>
      <c r="Q239" s="35">
        <f>+'CPT data &amp; Bearing Capacity'!K239</f>
        <v/>
      </c>
      <c r="R239" s="34">
        <f>+'CPT data &amp; Bearing Capacity'!L239</f>
        <v/>
      </c>
      <c r="S239" s="35">
        <f>+'CPT data &amp; Bearing Capacity'!M239</f>
        <v/>
      </c>
      <c r="T239" s="34">
        <f>100*SQRT(O239/(305*SQRT(100*S239)))</f>
        <v/>
      </c>
      <c r="U239" s="36">
        <f>+O239*10^(1.09-0.0075*T239)</f>
        <v/>
      </c>
      <c r="V239" s="33">
        <f>5*(P239-Q239)</f>
        <v/>
      </c>
      <c r="W239" s="37">
        <f>IF(F239&lt;$B$4,0,N239/U239*G239*1000)</f>
        <v/>
      </c>
      <c r="X239" s="37">
        <f>IF(F239&lt;$B$4,0,N239/V239*G239*1000)</f>
        <v/>
      </c>
    </row>
    <row r="240">
      <c r="E240" s="28" t="n"/>
      <c r="F240" s="28">
        <f>+'CPT data &amp; Bearing Capacity'!I240</f>
        <v/>
      </c>
      <c r="G240" s="29">
        <f>'CPT data &amp; Bearing Capacity'!H240</f>
        <v/>
      </c>
      <c r="H240" s="29">
        <f>IF(F240&lt;$B$4,0,F240-$B$4)</f>
        <v/>
      </c>
      <c r="I240" s="30">
        <f>+H240*2/$B$2</f>
        <v/>
      </c>
      <c r="J240" s="31">
        <f>+$D$2*I240/SQRT($D$2^2+I240^2+1)</f>
        <v/>
      </c>
      <c r="K240" s="31">
        <f>+($D$2^2+2*I240^2+1)/($D$2^2+I240^2)/(I240^2+1)</f>
        <v/>
      </c>
      <c r="L240" s="31">
        <f>ASIN($D$2/SQRT($D$2^2+I240^2)/SQRT(1+I240^2))</f>
        <v/>
      </c>
      <c r="M240" s="32">
        <f>2/PI()*(J240*K240+L240)</f>
        <v/>
      </c>
      <c r="N240" s="33">
        <f>+$D$4*M240</f>
        <v/>
      </c>
      <c r="O240" s="59">
        <f>+'CPT data &amp; Bearing Capacity'!N240</f>
        <v/>
      </c>
      <c r="P240" s="59">
        <f>+'CPT data &amp; Bearing Capacity'!O240</f>
        <v/>
      </c>
      <c r="Q240" s="35">
        <f>+'CPT data &amp; Bearing Capacity'!K240</f>
        <v/>
      </c>
      <c r="R240" s="34">
        <f>+'CPT data &amp; Bearing Capacity'!L240</f>
        <v/>
      </c>
      <c r="S240" s="35">
        <f>+'CPT data &amp; Bearing Capacity'!M240</f>
        <v/>
      </c>
      <c r="T240" s="34">
        <f>100*SQRT(O240/(305*SQRT(100*S240)))</f>
        <v/>
      </c>
      <c r="U240" s="36">
        <f>+O240*10^(1.09-0.0075*T240)</f>
        <v/>
      </c>
      <c r="V240" s="33">
        <f>5*(P240-Q240)</f>
        <v/>
      </c>
      <c r="W240" s="37">
        <f>IF(F240&lt;$B$4,0,N240/U240*G240*1000)</f>
        <v/>
      </c>
      <c r="X240" s="37">
        <f>IF(F240&lt;$B$4,0,N240/V240*G240*1000)</f>
        <v/>
      </c>
    </row>
    <row r="241">
      <c r="E241" s="28" t="n"/>
      <c r="F241" s="28">
        <f>+'CPT data &amp; Bearing Capacity'!I241</f>
        <v/>
      </c>
      <c r="G241" s="29">
        <f>'CPT data &amp; Bearing Capacity'!H241</f>
        <v/>
      </c>
      <c r="H241" s="29">
        <f>IF(F241&lt;$B$4,0,F241-$B$4)</f>
        <v/>
      </c>
      <c r="I241" s="30">
        <f>+H241*2/$B$2</f>
        <v/>
      </c>
      <c r="J241" s="31">
        <f>+$D$2*I241/SQRT($D$2^2+I241^2+1)</f>
        <v/>
      </c>
      <c r="K241" s="31">
        <f>+($D$2^2+2*I241^2+1)/($D$2^2+I241^2)/(I241^2+1)</f>
        <v/>
      </c>
      <c r="L241" s="31">
        <f>ASIN($D$2/SQRT($D$2^2+I241^2)/SQRT(1+I241^2))</f>
        <v/>
      </c>
      <c r="M241" s="32">
        <f>2/PI()*(J241*K241+L241)</f>
        <v/>
      </c>
      <c r="N241" s="33">
        <f>+$D$4*M241</f>
        <v/>
      </c>
      <c r="O241" s="59">
        <f>+'CPT data &amp; Bearing Capacity'!N241</f>
        <v/>
      </c>
      <c r="P241" s="59">
        <f>+'CPT data &amp; Bearing Capacity'!O241</f>
        <v/>
      </c>
      <c r="Q241" s="35">
        <f>+'CPT data &amp; Bearing Capacity'!K241</f>
        <v/>
      </c>
      <c r="R241" s="34">
        <f>+'CPT data &amp; Bearing Capacity'!L241</f>
        <v/>
      </c>
      <c r="S241" s="35">
        <f>+'CPT data &amp; Bearing Capacity'!M241</f>
        <v/>
      </c>
      <c r="T241" s="34">
        <f>100*SQRT(O241/(305*SQRT(100*S241)))</f>
        <v/>
      </c>
      <c r="U241" s="36">
        <f>+O241*10^(1.09-0.0075*T241)</f>
        <v/>
      </c>
      <c r="V241" s="33">
        <f>5*(P241-Q241)</f>
        <v/>
      </c>
      <c r="W241" s="37">
        <f>IF(F241&lt;$B$4,0,N241/U241*G241*1000)</f>
        <v/>
      </c>
      <c r="X241" s="37">
        <f>IF(F241&lt;$B$4,0,N241/V241*G241*1000)</f>
        <v/>
      </c>
    </row>
    <row r="242">
      <c r="E242" s="28" t="n"/>
      <c r="F242" s="28">
        <f>+'CPT data &amp; Bearing Capacity'!I242</f>
        <v/>
      </c>
      <c r="G242" s="29">
        <f>'CPT data &amp; Bearing Capacity'!H242</f>
        <v/>
      </c>
      <c r="H242" s="29">
        <f>IF(F242&lt;$B$4,0,F242-$B$4)</f>
        <v/>
      </c>
      <c r="I242" s="30">
        <f>+H242*2/$B$2</f>
        <v/>
      </c>
      <c r="J242" s="31">
        <f>+$D$2*I242/SQRT($D$2^2+I242^2+1)</f>
        <v/>
      </c>
      <c r="K242" s="31">
        <f>+($D$2^2+2*I242^2+1)/($D$2^2+I242^2)/(I242^2+1)</f>
        <v/>
      </c>
      <c r="L242" s="31">
        <f>ASIN($D$2/SQRT($D$2^2+I242^2)/SQRT(1+I242^2))</f>
        <v/>
      </c>
      <c r="M242" s="32">
        <f>2/PI()*(J242*K242+L242)</f>
        <v/>
      </c>
      <c r="N242" s="33">
        <f>+$D$4*M242</f>
        <v/>
      </c>
      <c r="O242" s="59">
        <f>+'CPT data &amp; Bearing Capacity'!N242</f>
        <v/>
      </c>
      <c r="P242" s="59">
        <f>+'CPT data &amp; Bearing Capacity'!O242</f>
        <v/>
      </c>
      <c r="Q242" s="35">
        <f>+'CPT data &amp; Bearing Capacity'!K242</f>
        <v/>
      </c>
      <c r="R242" s="34">
        <f>+'CPT data &amp; Bearing Capacity'!L242</f>
        <v/>
      </c>
      <c r="S242" s="35">
        <f>+'CPT data &amp; Bearing Capacity'!M242</f>
        <v/>
      </c>
      <c r="T242" s="34">
        <f>100*SQRT(O242/(305*SQRT(100*S242)))</f>
        <v/>
      </c>
      <c r="U242" s="36">
        <f>+O242*10^(1.09-0.0075*T242)</f>
        <v/>
      </c>
      <c r="V242" s="33">
        <f>5*(P242-Q242)</f>
        <v/>
      </c>
      <c r="W242" s="37">
        <f>IF(F242&lt;$B$4,0,N242/U242*G242*1000)</f>
        <v/>
      </c>
      <c r="X242" s="37">
        <f>IF(F242&lt;$B$4,0,N242/V242*G242*1000)</f>
        <v/>
      </c>
    </row>
    <row r="243">
      <c r="E243" s="28" t="n"/>
      <c r="F243" s="28">
        <f>+'CPT data &amp; Bearing Capacity'!I243</f>
        <v/>
      </c>
      <c r="G243" s="29">
        <f>'CPT data &amp; Bearing Capacity'!H243</f>
        <v/>
      </c>
      <c r="H243" s="29">
        <f>IF(F243&lt;$B$4,0,F243-$B$4)</f>
        <v/>
      </c>
      <c r="I243" s="30">
        <f>+H243*2/$B$2</f>
        <v/>
      </c>
      <c r="J243" s="31">
        <f>+$D$2*I243/SQRT($D$2^2+I243^2+1)</f>
        <v/>
      </c>
      <c r="K243" s="31">
        <f>+($D$2^2+2*I243^2+1)/($D$2^2+I243^2)/(I243^2+1)</f>
        <v/>
      </c>
      <c r="L243" s="31">
        <f>ASIN($D$2/SQRT($D$2^2+I243^2)/SQRT(1+I243^2))</f>
        <v/>
      </c>
      <c r="M243" s="32">
        <f>2/PI()*(J243*K243+L243)</f>
        <v/>
      </c>
      <c r="N243" s="33">
        <f>+$D$4*M243</f>
        <v/>
      </c>
      <c r="O243" s="59">
        <f>+'CPT data &amp; Bearing Capacity'!N243</f>
        <v/>
      </c>
      <c r="P243" s="59">
        <f>+'CPT data &amp; Bearing Capacity'!O243</f>
        <v/>
      </c>
      <c r="Q243" s="35">
        <f>+'CPT data &amp; Bearing Capacity'!K243</f>
        <v/>
      </c>
      <c r="R243" s="34">
        <f>+'CPT data &amp; Bearing Capacity'!L243</f>
        <v/>
      </c>
      <c r="S243" s="35">
        <f>+'CPT data &amp; Bearing Capacity'!M243</f>
        <v/>
      </c>
      <c r="T243" s="34">
        <f>100*SQRT(O243/(305*SQRT(100*S243)))</f>
        <v/>
      </c>
      <c r="U243" s="36">
        <f>+O243*10^(1.09-0.0075*T243)</f>
        <v/>
      </c>
      <c r="V243" s="33">
        <f>5*(P243-Q243)</f>
        <v/>
      </c>
      <c r="W243" s="37">
        <f>IF(F243&lt;$B$4,0,N243/U243*G243*1000)</f>
        <v/>
      </c>
      <c r="X243" s="37">
        <f>IF(F243&lt;$B$4,0,N243/V243*G243*1000)</f>
        <v/>
      </c>
    </row>
    <row r="244">
      <c r="E244" s="28" t="n"/>
      <c r="F244" s="28">
        <f>+'CPT data &amp; Bearing Capacity'!I244</f>
        <v/>
      </c>
      <c r="G244" s="29">
        <f>'CPT data &amp; Bearing Capacity'!H244</f>
        <v/>
      </c>
      <c r="H244" s="29">
        <f>IF(F244&lt;$B$4,0,F244-$B$4)</f>
        <v/>
      </c>
      <c r="I244" s="30">
        <f>+H244*2/$B$2</f>
        <v/>
      </c>
      <c r="J244" s="31">
        <f>+$D$2*I244/SQRT($D$2^2+I244^2+1)</f>
        <v/>
      </c>
      <c r="K244" s="31">
        <f>+($D$2^2+2*I244^2+1)/($D$2^2+I244^2)/(I244^2+1)</f>
        <v/>
      </c>
      <c r="L244" s="31">
        <f>ASIN($D$2/SQRT($D$2^2+I244^2)/SQRT(1+I244^2))</f>
        <v/>
      </c>
      <c r="M244" s="32">
        <f>2/PI()*(J244*K244+L244)</f>
        <v/>
      </c>
      <c r="N244" s="33">
        <f>+$D$4*M244</f>
        <v/>
      </c>
      <c r="O244" s="59">
        <f>+'CPT data &amp; Bearing Capacity'!N244</f>
        <v/>
      </c>
      <c r="P244" s="59">
        <f>+'CPT data &amp; Bearing Capacity'!O244</f>
        <v/>
      </c>
      <c r="Q244" s="35">
        <f>+'CPT data &amp; Bearing Capacity'!K244</f>
        <v/>
      </c>
      <c r="R244" s="34">
        <f>+'CPT data &amp; Bearing Capacity'!L244</f>
        <v/>
      </c>
      <c r="S244" s="35">
        <f>+'CPT data &amp; Bearing Capacity'!M244</f>
        <v/>
      </c>
      <c r="T244" s="34">
        <f>100*SQRT(O244/(305*SQRT(100*S244)))</f>
        <v/>
      </c>
      <c r="U244" s="36">
        <f>+O244*10^(1.09-0.0075*T244)</f>
        <v/>
      </c>
      <c r="V244" s="33">
        <f>5*(P244-Q244)</f>
        <v/>
      </c>
      <c r="W244" s="37">
        <f>IF(F244&lt;$B$4,0,N244/U244*G244*1000)</f>
        <v/>
      </c>
      <c r="X244" s="37">
        <f>IF(F244&lt;$B$4,0,N244/V244*G244*1000)</f>
        <v/>
      </c>
    </row>
    <row r="245">
      <c r="E245" s="28" t="n"/>
      <c r="F245" s="28">
        <f>+'CPT data &amp; Bearing Capacity'!I245</f>
        <v/>
      </c>
      <c r="G245" s="29">
        <f>'CPT data &amp; Bearing Capacity'!H245</f>
        <v/>
      </c>
      <c r="H245" s="29">
        <f>IF(F245&lt;$B$4,0,F245-$B$4)</f>
        <v/>
      </c>
      <c r="I245" s="30">
        <f>+H245*2/$B$2</f>
        <v/>
      </c>
      <c r="J245" s="31">
        <f>+$D$2*I245/SQRT($D$2^2+I245^2+1)</f>
        <v/>
      </c>
      <c r="K245" s="31">
        <f>+($D$2^2+2*I245^2+1)/($D$2^2+I245^2)/(I245^2+1)</f>
        <v/>
      </c>
      <c r="L245" s="31">
        <f>ASIN($D$2/SQRT($D$2^2+I245^2)/SQRT(1+I245^2))</f>
        <v/>
      </c>
      <c r="M245" s="32">
        <f>2/PI()*(J245*K245+L245)</f>
        <v/>
      </c>
      <c r="N245" s="33">
        <f>+$D$4*M245</f>
        <v/>
      </c>
      <c r="O245" s="59">
        <f>+'CPT data &amp; Bearing Capacity'!N245</f>
        <v/>
      </c>
      <c r="P245" s="59">
        <f>+'CPT data &amp; Bearing Capacity'!O245</f>
        <v/>
      </c>
      <c r="Q245" s="35">
        <f>+'CPT data &amp; Bearing Capacity'!K245</f>
        <v/>
      </c>
      <c r="R245" s="34">
        <f>+'CPT data &amp; Bearing Capacity'!L245</f>
        <v/>
      </c>
      <c r="S245" s="35">
        <f>+'CPT data &amp; Bearing Capacity'!M245</f>
        <v/>
      </c>
      <c r="T245" s="34">
        <f>100*SQRT(O245/(305*SQRT(100*S245)))</f>
        <v/>
      </c>
      <c r="U245" s="36">
        <f>+O245*10^(1.09-0.0075*T245)</f>
        <v/>
      </c>
      <c r="V245" s="33">
        <f>5*(P245-Q245)</f>
        <v/>
      </c>
      <c r="W245" s="37">
        <f>IF(F245&lt;$B$4,0,N245/U245*G245*1000)</f>
        <v/>
      </c>
      <c r="X245" s="37">
        <f>IF(F245&lt;$B$4,0,N245/V245*G245*1000)</f>
        <v/>
      </c>
    </row>
    <row r="246">
      <c r="E246" s="28" t="n"/>
      <c r="F246" s="28">
        <f>+'CPT data &amp; Bearing Capacity'!I246</f>
        <v/>
      </c>
      <c r="G246" s="29">
        <f>'CPT data &amp; Bearing Capacity'!H246</f>
        <v/>
      </c>
      <c r="H246" s="29">
        <f>IF(F246&lt;$B$4,0,F246-$B$4)</f>
        <v/>
      </c>
      <c r="I246" s="30">
        <f>+H246*2/$B$2</f>
        <v/>
      </c>
      <c r="J246" s="31">
        <f>+$D$2*I246/SQRT($D$2^2+I246^2+1)</f>
        <v/>
      </c>
      <c r="K246" s="31">
        <f>+($D$2^2+2*I246^2+1)/($D$2^2+I246^2)/(I246^2+1)</f>
        <v/>
      </c>
      <c r="L246" s="31">
        <f>ASIN($D$2/SQRT($D$2^2+I246^2)/SQRT(1+I246^2))</f>
        <v/>
      </c>
      <c r="M246" s="32">
        <f>2/PI()*(J246*K246+L246)</f>
        <v/>
      </c>
      <c r="N246" s="33">
        <f>+$D$4*M246</f>
        <v/>
      </c>
      <c r="O246" s="59">
        <f>+'CPT data &amp; Bearing Capacity'!N246</f>
        <v/>
      </c>
      <c r="P246" s="59">
        <f>+'CPT data &amp; Bearing Capacity'!O246</f>
        <v/>
      </c>
      <c r="Q246" s="35">
        <f>+'CPT data &amp; Bearing Capacity'!K246</f>
        <v/>
      </c>
      <c r="R246" s="34">
        <f>+'CPT data &amp; Bearing Capacity'!L246</f>
        <v/>
      </c>
      <c r="S246" s="35">
        <f>+'CPT data &amp; Bearing Capacity'!M246</f>
        <v/>
      </c>
      <c r="T246" s="34">
        <f>100*SQRT(O246/(305*SQRT(100*S246)))</f>
        <v/>
      </c>
      <c r="U246" s="36">
        <f>+O246*10^(1.09-0.0075*T246)</f>
        <v/>
      </c>
      <c r="V246" s="33">
        <f>5*(P246-Q246)</f>
        <v/>
      </c>
      <c r="W246" s="37">
        <f>IF(F246&lt;$B$4,0,N246/U246*G246*1000)</f>
        <v/>
      </c>
      <c r="X246" s="37">
        <f>IF(F246&lt;$B$4,0,N246/V246*G246*1000)</f>
        <v/>
      </c>
    </row>
    <row r="247">
      <c r="E247" s="28" t="n"/>
      <c r="F247" s="28">
        <f>+'CPT data &amp; Bearing Capacity'!I247</f>
        <v/>
      </c>
      <c r="G247" s="29">
        <f>'CPT data &amp; Bearing Capacity'!H247</f>
        <v/>
      </c>
      <c r="H247" s="29">
        <f>IF(F247&lt;$B$4,0,F247-$B$4)</f>
        <v/>
      </c>
      <c r="I247" s="30">
        <f>+H247*2/$B$2</f>
        <v/>
      </c>
      <c r="J247" s="31">
        <f>+$D$2*I247/SQRT($D$2^2+I247^2+1)</f>
        <v/>
      </c>
      <c r="K247" s="31">
        <f>+($D$2^2+2*I247^2+1)/($D$2^2+I247^2)/(I247^2+1)</f>
        <v/>
      </c>
      <c r="L247" s="31">
        <f>ASIN($D$2/SQRT($D$2^2+I247^2)/SQRT(1+I247^2))</f>
        <v/>
      </c>
      <c r="M247" s="32">
        <f>2/PI()*(J247*K247+L247)</f>
        <v/>
      </c>
      <c r="N247" s="33">
        <f>+$D$4*M247</f>
        <v/>
      </c>
      <c r="O247" s="59">
        <f>+'CPT data &amp; Bearing Capacity'!N247</f>
        <v/>
      </c>
      <c r="P247" s="59">
        <f>+'CPT data &amp; Bearing Capacity'!O247</f>
        <v/>
      </c>
      <c r="Q247" s="35">
        <f>+'CPT data &amp; Bearing Capacity'!K247</f>
        <v/>
      </c>
      <c r="R247" s="34">
        <f>+'CPT data &amp; Bearing Capacity'!L247</f>
        <v/>
      </c>
      <c r="S247" s="35">
        <f>+'CPT data &amp; Bearing Capacity'!M247</f>
        <v/>
      </c>
      <c r="T247" s="34">
        <f>100*SQRT(O247/(305*SQRT(100*S247)))</f>
        <v/>
      </c>
      <c r="U247" s="36">
        <f>+O247*10^(1.09-0.0075*T247)</f>
        <v/>
      </c>
      <c r="V247" s="33">
        <f>5*(P247-Q247)</f>
        <v/>
      </c>
      <c r="W247" s="37">
        <f>IF(F247&lt;$B$4,0,N247/U247*G247*1000)</f>
        <v/>
      </c>
      <c r="X247" s="37">
        <f>IF(F247&lt;$B$4,0,N247/V247*G247*1000)</f>
        <v/>
      </c>
    </row>
    <row r="248">
      <c r="E248" s="28" t="n"/>
      <c r="F248" s="28">
        <f>+'CPT data &amp; Bearing Capacity'!I248</f>
        <v/>
      </c>
      <c r="G248" s="29">
        <f>'CPT data &amp; Bearing Capacity'!H248</f>
        <v/>
      </c>
      <c r="H248" s="29">
        <f>IF(F248&lt;$B$4,0,F248-$B$4)</f>
        <v/>
      </c>
      <c r="I248" s="30">
        <f>+H248*2/$B$2</f>
        <v/>
      </c>
      <c r="J248" s="31">
        <f>+$D$2*I248/SQRT($D$2^2+I248^2+1)</f>
        <v/>
      </c>
      <c r="K248" s="31">
        <f>+($D$2^2+2*I248^2+1)/($D$2^2+I248^2)/(I248^2+1)</f>
        <v/>
      </c>
      <c r="L248" s="31">
        <f>ASIN($D$2/SQRT($D$2^2+I248^2)/SQRT(1+I248^2))</f>
        <v/>
      </c>
      <c r="M248" s="32">
        <f>2/PI()*(J248*K248+L248)</f>
        <v/>
      </c>
      <c r="N248" s="33">
        <f>+$D$4*M248</f>
        <v/>
      </c>
      <c r="O248" s="59">
        <f>+'CPT data &amp; Bearing Capacity'!N248</f>
        <v/>
      </c>
      <c r="P248" s="59">
        <f>+'CPT data &amp; Bearing Capacity'!O248</f>
        <v/>
      </c>
      <c r="Q248" s="35">
        <f>+'CPT data &amp; Bearing Capacity'!K248</f>
        <v/>
      </c>
      <c r="R248" s="34">
        <f>+'CPT data &amp; Bearing Capacity'!L248</f>
        <v/>
      </c>
      <c r="S248" s="35">
        <f>+'CPT data &amp; Bearing Capacity'!M248</f>
        <v/>
      </c>
      <c r="T248" s="34">
        <f>100*SQRT(O248/(305*SQRT(100*S248)))</f>
        <v/>
      </c>
      <c r="U248" s="36">
        <f>+O248*10^(1.09-0.0075*T248)</f>
        <v/>
      </c>
      <c r="V248" s="33">
        <f>5*(P248-Q248)</f>
        <v/>
      </c>
      <c r="W248" s="37">
        <f>IF(F248&lt;$B$4,0,N248/U248*G248*1000)</f>
        <v/>
      </c>
      <c r="X248" s="37">
        <f>IF(F248&lt;$B$4,0,N248/V248*G248*1000)</f>
        <v/>
      </c>
    </row>
    <row r="249">
      <c r="E249" s="28" t="n"/>
      <c r="F249" s="28">
        <f>+'CPT data &amp; Bearing Capacity'!I249</f>
        <v/>
      </c>
      <c r="G249" s="29">
        <f>'CPT data &amp; Bearing Capacity'!H249</f>
        <v/>
      </c>
      <c r="H249" s="29">
        <f>IF(F249&lt;$B$4,0,F249-$B$4)</f>
        <v/>
      </c>
      <c r="I249" s="30">
        <f>+H249*2/$B$2</f>
        <v/>
      </c>
      <c r="J249" s="31">
        <f>+$D$2*I249/SQRT($D$2^2+I249^2+1)</f>
        <v/>
      </c>
      <c r="K249" s="31">
        <f>+($D$2^2+2*I249^2+1)/($D$2^2+I249^2)/(I249^2+1)</f>
        <v/>
      </c>
      <c r="L249" s="31">
        <f>ASIN($D$2/SQRT($D$2^2+I249^2)/SQRT(1+I249^2))</f>
        <v/>
      </c>
      <c r="M249" s="32">
        <f>2/PI()*(J249*K249+L249)</f>
        <v/>
      </c>
      <c r="N249" s="33">
        <f>+$D$4*M249</f>
        <v/>
      </c>
      <c r="O249" s="59">
        <f>+'CPT data &amp; Bearing Capacity'!N249</f>
        <v/>
      </c>
      <c r="P249" s="59">
        <f>+'CPT data &amp; Bearing Capacity'!O249</f>
        <v/>
      </c>
      <c r="Q249" s="35">
        <f>+'CPT data &amp; Bearing Capacity'!K249</f>
        <v/>
      </c>
      <c r="R249" s="34">
        <f>+'CPT data &amp; Bearing Capacity'!L249</f>
        <v/>
      </c>
      <c r="S249" s="35">
        <f>+'CPT data &amp; Bearing Capacity'!M249</f>
        <v/>
      </c>
      <c r="T249" s="34">
        <f>100*SQRT(O249/(305*SQRT(100*S249)))</f>
        <v/>
      </c>
      <c r="U249" s="36">
        <f>+O249*10^(1.09-0.0075*T249)</f>
        <v/>
      </c>
      <c r="V249" s="33">
        <f>5*(P249-Q249)</f>
        <v/>
      </c>
      <c r="W249" s="37">
        <f>IF(F249&lt;$B$4,0,N249/U249*G249*1000)</f>
        <v/>
      </c>
      <c r="X249" s="37">
        <f>IF(F249&lt;$B$4,0,N249/V249*G249*1000)</f>
        <v/>
      </c>
    </row>
    <row r="250">
      <c r="E250" s="28" t="n"/>
      <c r="F250" s="28">
        <f>+'CPT data &amp; Bearing Capacity'!I250</f>
        <v/>
      </c>
      <c r="G250" s="29">
        <f>'CPT data &amp; Bearing Capacity'!H250</f>
        <v/>
      </c>
      <c r="H250" s="29">
        <f>IF(F250&lt;$B$4,0,F250-$B$4)</f>
        <v/>
      </c>
      <c r="I250" s="30">
        <f>+H250*2/$B$2</f>
        <v/>
      </c>
      <c r="J250" s="31">
        <f>+$D$2*I250/SQRT($D$2^2+I250^2+1)</f>
        <v/>
      </c>
      <c r="K250" s="31">
        <f>+($D$2^2+2*I250^2+1)/($D$2^2+I250^2)/(I250^2+1)</f>
        <v/>
      </c>
      <c r="L250" s="31">
        <f>ASIN($D$2/SQRT($D$2^2+I250^2)/SQRT(1+I250^2))</f>
        <v/>
      </c>
      <c r="M250" s="32">
        <f>2/PI()*(J250*K250+L250)</f>
        <v/>
      </c>
      <c r="N250" s="33">
        <f>+$D$4*M250</f>
        <v/>
      </c>
      <c r="O250" s="59">
        <f>+'CPT data &amp; Bearing Capacity'!N250</f>
        <v/>
      </c>
      <c r="P250" s="59">
        <f>+'CPT data &amp; Bearing Capacity'!O250</f>
        <v/>
      </c>
      <c r="Q250" s="35">
        <f>+'CPT data &amp; Bearing Capacity'!K250</f>
        <v/>
      </c>
      <c r="R250" s="34">
        <f>+'CPT data &amp; Bearing Capacity'!L250</f>
        <v/>
      </c>
      <c r="S250" s="35">
        <f>+'CPT data &amp; Bearing Capacity'!M250</f>
        <v/>
      </c>
      <c r="T250" s="34">
        <f>100*SQRT(O250/(305*SQRT(100*S250)))</f>
        <v/>
      </c>
      <c r="U250" s="36">
        <f>+O250*10^(1.09-0.0075*T250)</f>
        <v/>
      </c>
      <c r="V250" s="33">
        <f>5*(P250-Q250)</f>
        <v/>
      </c>
      <c r="W250" s="37">
        <f>IF(F250&lt;$B$4,0,N250/U250*G250*1000)</f>
        <v/>
      </c>
      <c r="X250" s="37">
        <f>IF(F250&lt;$B$4,0,N250/V250*G250*1000)</f>
        <v/>
      </c>
    </row>
    <row r="251">
      <c r="E251" s="28" t="n"/>
      <c r="F251" s="28">
        <f>+'CPT data &amp; Bearing Capacity'!I251</f>
        <v/>
      </c>
      <c r="G251" s="29">
        <f>'CPT data &amp; Bearing Capacity'!H251</f>
        <v/>
      </c>
      <c r="H251" s="29">
        <f>IF(F251&lt;$B$4,0,F251-$B$4)</f>
        <v/>
      </c>
      <c r="I251" s="30">
        <f>+H251*2/$B$2</f>
        <v/>
      </c>
      <c r="J251" s="31">
        <f>+$D$2*I251/SQRT($D$2^2+I251^2+1)</f>
        <v/>
      </c>
      <c r="K251" s="31">
        <f>+($D$2^2+2*I251^2+1)/($D$2^2+I251^2)/(I251^2+1)</f>
        <v/>
      </c>
      <c r="L251" s="31">
        <f>ASIN($D$2/SQRT($D$2^2+I251^2)/SQRT(1+I251^2))</f>
        <v/>
      </c>
      <c r="M251" s="32">
        <f>2/PI()*(J251*K251+L251)</f>
        <v/>
      </c>
      <c r="N251" s="33">
        <f>+$D$4*M251</f>
        <v/>
      </c>
      <c r="O251" s="59">
        <f>+'CPT data &amp; Bearing Capacity'!N251</f>
        <v/>
      </c>
      <c r="P251" s="59">
        <f>+'CPT data &amp; Bearing Capacity'!O251</f>
        <v/>
      </c>
      <c r="Q251" s="35">
        <f>+'CPT data &amp; Bearing Capacity'!K251</f>
        <v/>
      </c>
      <c r="R251" s="34">
        <f>+'CPT data &amp; Bearing Capacity'!L251</f>
        <v/>
      </c>
      <c r="S251" s="35">
        <f>+'CPT data &amp; Bearing Capacity'!M251</f>
        <v/>
      </c>
      <c r="T251" s="34">
        <f>100*SQRT(O251/(305*SQRT(100*S251)))</f>
        <v/>
      </c>
      <c r="U251" s="36">
        <f>+O251*10^(1.09-0.0075*T251)</f>
        <v/>
      </c>
      <c r="V251" s="33">
        <f>5*(P251-Q251)</f>
        <v/>
      </c>
      <c r="W251" s="37">
        <f>IF(F251&lt;$B$4,0,N251/U251*G251*1000)</f>
        <v/>
      </c>
      <c r="X251" s="37">
        <f>IF(F251&lt;$B$4,0,N251/V251*G251*1000)</f>
        <v/>
      </c>
    </row>
    <row r="252">
      <c r="E252" s="28" t="n"/>
      <c r="F252" s="28">
        <f>+'CPT data &amp; Bearing Capacity'!I252</f>
        <v/>
      </c>
      <c r="G252" s="29">
        <f>'CPT data &amp; Bearing Capacity'!H252</f>
        <v/>
      </c>
      <c r="H252" s="29">
        <f>IF(F252&lt;$B$4,0,F252-$B$4)</f>
        <v/>
      </c>
      <c r="I252" s="30">
        <f>+H252*2/$B$2</f>
        <v/>
      </c>
      <c r="J252" s="31">
        <f>+$D$2*I252/SQRT($D$2^2+I252^2+1)</f>
        <v/>
      </c>
      <c r="K252" s="31">
        <f>+($D$2^2+2*I252^2+1)/($D$2^2+I252^2)/(I252^2+1)</f>
        <v/>
      </c>
      <c r="L252" s="31">
        <f>ASIN($D$2/SQRT($D$2^2+I252^2)/SQRT(1+I252^2))</f>
        <v/>
      </c>
      <c r="M252" s="32">
        <f>2/PI()*(J252*K252+L252)</f>
        <v/>
      </c>
      <c r="N252" s="33">
        <f>+$D$4*M252</f>
        <v/>
      </c>
      <c r="O252" s="59">
        <f>+'CPT data &amp; Bearing Capacity'!N252</f>
        <v/>
      </c>
      <c r="P252" s="59">
        <f>+'CPT data &amp; Bearing Capacity'!O252</f>
        <v/>
      </c>
      <c r="Q252" s="35">
        <f>+'CPT data &amp; Bearing Capacity'!K252</f>
        <v/>
      </c>
      <c r="R252" s="34">
        <f>+'CPT data &amp; Bearing Capacity'!L252</f>
        <v/>
      </c>
      <c r="S252" s="35">
        <f>+'CPT data &amp; Bearing Capacity'!M252</f>
        <v/>
      </c>
      <c r="T252" s="34">
        <f>100*SQRT(O252/(305*SQRT(100*S252)))</f>
        <v/>
      </c>
      <c r="U252" s="36">
        <f>+O252*10^(1.09-0.0075*T252)</f>
        <v/>
      </c>
      <c r="V252" s="33">
        <f>5*(P252-Q252)</f>
        <v/>
      </c>
      <c r="W252" s="37">
        <f>IF(F252&lt;$B$4,0,N252/U252*G252*1000)</f>
        <v/>
      </c>
      <c r="X252" s="37">
        <f>IF(F252&lt;$B$4,0,N252/V252*G252*1000)</f>
        <v/>
      </c>
    </row>
    <row r="253">
      <c r="E253" s="28" t="n"/>
      <c r="F253" s="28">
        <f>+'CPT data &amp; Bearing Capacity'!I253</f>
        <v/>
      </c>
      <c r="G253" s="29">
        <f>'CPT data &amp; Bearing Capacity'!H253</f>
        <v/>
      </c>
      <c r="H253" s="29">
        <f>IF(F253&lt;$B$4,0,F253-$B$4)</f>
        <v/>
      </c>
      <c r="I253" s="30">
        <f>+H253*2/$B$2</f>
        <v/>
      </c>
      <c r="J253" s="31">
        <f>+$D$2*I253/SQRT($D$2^2+I253^2+1)</f>
        <v/>
      </c>
      <c r="K253" s="31">
        <f>+($D$2^2+2*I253^2+1)/($D$2^2+I253^2)/(I253^2+1)</f>
        <v/>
      </c>
      <c r="L253" s="31">
        <f>ASIN($D$2/SQRT($D$2^2+I253^2)/SQRT(1+I253^2))</f>
        <v/>
      </c>
      <c r="M253" s="32">
        <f>2/PI()*(J253*K253+L253)</f>
        <v/>
      </c>
      <c r="N253" s="33">
        <f>+$D$4*M253</f>
        <v/>
      </c>
      <c r="O253" s="59">
        <f>+'CPT data &amp; Bearing Capacity'!N253</f>
        <v/>
      </c>
      <c r="P253" s="59">
        <f>+'CPT data &amp; Bearing Capacity'!O253</f>
        <v/>
      </c>
      <c r="Q253" s="35">
        <f>+'CPT data &amp; Bearing Capacity'!K253</f>
        <v/>
      </c>
      <c r="R253" s="34">
        <f>+'CPT data &amp; Bearing Capacity'!L253</f>
        <v/>
      </c>
      <c r="S253" s="35">
        <f>+'CPT data &amp; Bearing Capacity'!M253</f>
        <v/>
      </c>
      <c r="T253" s="34">
        <f>100*SQRT(O253/(305*SQRT(100*S253)))</f>
        <v/>
      </c>
      <c r="U253" s="36">
        <f>+O253*10^(1.09-0.0075*T253)</f>
        <v/>
      </c>
      <c r="V253" s="33">
        <f>5*(P253-Q253)</f>
        <v/>
      </c>
      <c r="W253" s="37">
        <f>IF(F253&lt;$B$4,0,N253/U253*G253*1000)</f>
        <v/>
      </c>
      <c r="X253" s="37">
        <f>IF(F253&lt;$B$4,0,N253/V253*G253*1000)</f>
        <v/>
      </c>
    </row>
    <row r="254">
      <c r="E254" s="28" t="n"/>
      <c r="F254" s="28">
        <f>+'CPT data &amp; Bearing Capacity'!I254</f>
        <v/>
      </c>
      <c r="G254" s="29">
        <f>'CPT data &amp; Bearing Capacity'!H254</f>
        <v/>
      </c>
      <c r="H254" s="29">
        <f>IF(F254&lt;$B$4,0,F254-$B$4)</f>
        <v/>
      </c>
      <c r="I254" s="30">
        <f>+H254*2/$B$2</f>
        <v/>
      </c>
      <c r="J254" s="31">
        <f>+$D$2*I254/SQRT($D$2^2+I254^2+1)</f>
        <v/>
      </c>
      <c r="K254" s="31">
        <f>+($D$2^2+2*I254^2+1)/($D$2^2+I254^2)/(I254^2+1)</f>
        <v/>
      </c>
      <c r="L254" s="31">
        <f>ASIN($D$2/SQRT($D$2^2+I254^2)/SQRT(1+I254^2))</f>
        <v/>
      </c>
      <c r="M254" s="32">
        <f>2/PI()*(J254*K254+L254)</f>
        <v/>
      </c>
      <c r="N254" s="33">
        <f>+$D$4*M254</f>
        <v/>
      </c>
      <c r="O254" s="59">
        <f>+'CPT data &amp; Bearing Capacity'!N254</f>
        <v/>
      </c>
      <c r="P254" s="59">
        <f>+'CPT data &amp; Bearing Capacity'!O254</f>
        <v/>
      </c>
      <c r="Q254" s="35">
        <f>+'CPT data &amp; Bearing Capacity'!K254</f>
        <v/>
      </c>
      <c r="R254" s="34">
        <f>+'CPT data &amp; Bearing Capacity'!L254</f>
        <v/>
      </c>
      <c r="S254" s="35">
        <f>+'CPT data &amp; Bearing Capacity'!M254</f>
        <v/>
      </c>
      <c r="T254" s="34">
        <f>100*SQRT(O254/(305*SQRT(100*S254)))</f>
        <v/>
      </c>
      <c r="U254" s="36">
        <f>+O254*10^(1.09-0.0075*T254)</f>
        <v/>
      </c>
      <c r="V254" s="33">
        <f>5*(P254-Q254)</f>
        <v/>
      </c>
      <c r="W254" s="37">
        <f>IF(F254&lt;$B$4,0,N254/U254*G254*1000)</f>
        <v/>
      </c>
      <c r="X254" s="37">
        <f>IF(F254&lt;$B$4,0,N254/V254*G254*1000)</f>
        <v/>
      </c>
    </row>
    <row r="255">
      <c r="E255" s="28" t="n"/>
      <c r="F255" s="28">
        <f>+'CPT data &amp; Bearing Capacity'!I255</f>
        <v/>
      </c>
      <c r="G255" s="29">
        <f>'CPT data &amp; Bearing Capacity'!H255</f>
        <v/>
      </c>
      <c r="H255" s="29">
        <f>IF(F255&lt;$B$4,0,F255-$B$4)</f>
        <v/>
      </c>
      <c r="I255" s="30">
        <f>+H255*2/$B$2</f>
        <v/>
      </c>
      <c r="J255" s="31">
        <f>+$D$2*I255/SQRT($D$2^2+I255^2+1)</f>
        <v/>
      </c>
      <c r="K255" s="31">
        <f>+($D$2^2+2*I255^2+1)/($D$2^2+I255^2)/(I255^2+1)</f>
        <v/>
      </c>
      <c r="L255" s="31">
        <f>ASIN($D$2/SQRT($D$2^2+I255^2)/SQRT(1+I255^2))</f>
        <v/>
      </c>
      <c r="M255" s="32">
        <f>2/PI()*(J255*K255+L255)</f>
        <v/>
      </c>
      <c r="N255" s="33">
        <f>+$D$4*M255</f>
        <v/>
      </c>
      <c r="O255" s="59">
        <f>+'CPT data &amp; Bearing Capacity'!N255</f>
        <v/>
      </c>
      <c r="P255" s="59">
        <f>+'CPT data &amp; Bearing Capacity'!O255</f>
        <v/>
      </c>
      <c r="Q255" s="35">
        <f>+'CPT data &amp; Bearing Capacity'!K255</f>
        <v/>
      </c>
      <c r="R255" s="34">
        <f>+'CPT data &amp; Bearing Capacity'!L255</f>
        <v/>
      </c>
      <c r="S255" s="35">
        <f>+'CPT data &amp; Bearing Capacity'!M255</f>
        <v/>
      </c>
      <c r="T255" s="34">
        <f>100*SQRT(O255/(305*SQRT(100*S255)))</f>
        <v/>
      </c>
      <c r="U255" s="36">
        <f>+O255*10^(1.09-0.0075*T255)</f>
        <v/>
      </c>
      <c r="V255" s="33">
        <f>5*(P255-Q255)</f>
        <v/>
      </c>
      <c r="W255" s="37">
        <f>IF(F255&lt;$B$4,0,N255/U255*G255*1000)</f>
        <v/>
      </c>
      <c r="X255" s="37">
        <f>IF(F255&lt;$B$4,0,N255/V255*G255*1000)</f>
        <v/>
      </c>
    </row>
    <row r="256">
      <c r="E256" s="28" t="n"/>
      <c r="F256" s="28">
        <f>+'CPT data &amp; Bearing Capacity'!I256</f>
        <v/>
      </c>
      <c r="G256" s="29">
        <f>'CPT data &amp; Bearing Capacity'!H256</f>
        <v/>
      </c>
      <c r="H256" s="29">
        <f>IF(F256&lt;$B$4,0,F256-$B$4)</f>
        <v/>
      </c>
      <c r="I256" s="30">
        <f>+H256*2/$B$2</f>
        <v/>
      </c>
      <c r="J256" s="31">
        <f>+$D$2*I256/SQRT($D$2^2+I256^2+1)</f>
        <v/>
      </c>
      <c r="K256" s="31">
        <f>+($D$2^2+2*I256^2+1)/($D$2^2+I256^2)/(I256^2+1)</f>
        <v/>
      </c>
      <c r="L256" s="31">
        <f>ASIN($D$2/SQRT($D$2^2+I256^2)/SQRT(1+I256^2))</f>
        <v/>
      </c>
      <c r="M256" s="32">
        <f>2/PI()*(J256*K256+L256)</f>
        <v/>
      </c>
      <c r="N256" s="33">
        <f>+$D$4*M256</f>
        <v/>
      </c>
      <c r="O256" s="59">
        <f>+'CPT data &amp; Bearing Capacity'!N256</f>
        <v/>
      </c>
      <c r="P256" s="59">
        <f>+'CPT data &amp; Bearing Capacity'!O256</f>
        <v/>
      </c>
      <c r="Q256" s="35">
        <f>+'CPT data &amp; Bearing Capacity'!K256</f>
        <v/>
      </c>
      <c r="R256" s="34">
        <f>+'CPT data &amp; Bearing Capacity'!L256</f>
        <v/>
      </c>
      <c r="S256" s="35">
        <f>+'CPT data &amp; Bearing Capacity'!M256</f>
        <v/>
      </c>
      <c r="T256" s="34">
        <f>100*SQRT(O256/(305*SQRT(100*S256)))</f>
        <v/>
      </c>
      <c r="U256" s="36">
        <f>+O256*10^(1.09-0.0075*T256)</f>
        <v/>
      </c>
      <c r="V256" s="33">
        <f>5*(P256-Q256)</f>
        <v/>
      </c>
      <c r="W256" s="37">
        <f>IF(F256&lt;$B$4,0,N256/U256*G256*1000)</f>
        <v/>
      </c>
      <c r="X256" s="37">
        <f>IF(F256&lt;$B$4,0,N256/V256*G256*1000)</f>
        <v/>
      </c>
    </row>
    <row r="257">
      <c r="E257" s="28" t="n"/>
      <c r="F257" s="28">
        <f>+'CPT data &amp; Bearing Capacity'!I257</f>
        <v/>
      </c>
      <c r="G257" s="29">
        <f>'CPT data &amp; Bearing Capacity'!H257</f>
        <v/>
      </c>
      <c r="H257" s="29">
        <f>IF(F257&lt;$B$4,0,F257-$B$4)</f>
        <v/>
      </c>
      <c r="I257" s="30">
        <f>+H257*2/$B$2</f>
        <v/>
      </c>
      <c r="J257" s="31">
        <f>+$D$2*I257/SQRT($D$2^2+I257^2+1)</f>
        <v/>
      </c>
      <c r="K257" s="31">
        <f>+($D$2^2+2*I257^2+1)/($D$2^2+I257^2)/(I257^2+1)</f>
        <v/>
      </c>
      <c r="L257" s="31">
        <f>ASIN($D$2/SQRT($D$2^2+I257^2)/SQRT(1+I257^2))</f>
        <v/>
      </c>
      <c r="M257" s="32">
        <f>2/PI()*(J257*K257+L257)</f>
        <v/>
      </c>
      <c r="N257" s="33">
        <f>+$D$4*M257</f>
        <v/>
      </c>
      <c r="O257" s="59">
        <f>+'CPT data &amp; Bearing Capacity'!N257</f>
        <v/>
      </c>
      <c r="P257" s="59">
        <f>+'CPT data &amp; Bearing Capacity'!O257</f>
        <v/>
      </c>
      <c r="Q257" s="35">
        <f>+'CPT data &amp; Bearing Capacity'!K257</f>
        <v/>
      </c>
      <c r="R257" s="34">
        <f>+'CPT data &amp; Bearing Capacity'!L257</f>
        <v/>
      </c>
      <c r="S257" s="35">
        <f>+'CPT data &amp; Bearing Capacity'!M257</f>
        <v/>
      </c>
      <c r="T257" s="34">
        <f>100*SQRT(O257/(305*SQRT(100*S257)))</f>
        <v/>
      </c>
      <c r="U257" s="36">
        <f>+O257*10^(1.09-0.0075*T257)</f>
        <v/>
      </c>
      <c r="V257" s="33">
        <f>5*(P257-Q257)</f>
        <v/>
      </c>
      <c r="W257" s="37">
        <f>IF(F257&lt;$B$4,0,N257/U257*G257*1000)</f>
        <v/>
      </c>
      <c r="X257" s="37">
        <f>IF(F257&lt;$B$4,0,N257/V257*G257*1000)</f>
        <v/>
      </c>
    </row>
    <row r="258">
      <c r="E258" s="28" t="n"/>
      <c r="F258" s="28">
        <f>+'CPT data &amp; Bearing Capacity'!I258</f>
        <v/>
      </c>
      <c r="G258" s="29">
        <f>'CPT data &amp; Bearing Capacity'!H258</f>
        <v/>
      </c>
      <c r="H258" s="29">
        <f>IF(F258&lt;$B$4,0,F258-$B$4)</f>
        <v/>
      </c>
      <c r="I258" s="30">
        <f>+H258*2/$B$2</f>
        <v/>
      </c>
      <c r="J258" s="31">
        <f>+$D$2*I258/SQRT($D$2^2+I258^2+1)</f>
        <v/>
      </c>
      <c r="K258" s="31">
        <f>+($D$2^2+2*I258^2+1)/($D$2^2+I258^2)/(I258^2+1)</f>
        <v/>
      </c>
      <c r="L258" s="31">
        <f>ASIN($D$2/SQRT($D$2^2+I258^2)/SQRT(1+I258^2))</f>
        <v/>
      </c>
      <c r="M258" s="32">
        <f>2/PI()*(J258*K258+L258)</f>
        <v/>
      </c>
      <c r="N258" s="33">
        <f>+$D$4*M258</f>
        <v/>
      </c>
      <c r="O258" s="59">
        <f>+'CPT data &amp; Bearing Capacity'!N258</f>
        <v/>
      </c>
      <c r="P258" s="59">
        <f>+'CPT data &amp; Bearing Capacity'!O258</f>
        <v/>
      </c>
      <c r="Q258" s="35">
        <f>+'CPT data &amp; Bearing Capacity'!K258</f>
        <v/>
      </c>
      <c r="R258" s="34">
        <f>+'CPT data &amp; Bearing Capacity'!L258</f>
        <v/>
      </c>
      <c r="S258" s="35">
        <f>+'CPT data &amp; Bearing Capacity'!M258</f>
        <v/>
      </c>
      <c r="T258" s="34">
        <f>100*SQRT(O258/(305*SQRT(100*S258)))</f>
        <v/>
      </c>
      <c r="U258" s="36">
        <f>+O258*10^(1.09-0.0075*T258)</f>
        <v/>
      </c>
      <c r="V258" s="33">
        <f>5*(P258-Q258)</f>
        <v/>
      </c>
      <c r="W258" s="37">
        <f>IF(F258&lt;$B$4,0,N258/U258*G258*1000)</f>
        <v/>
      </c>
      <c r="X258" s="37">
        <f>IF(F258&lt;$B$4,0,N258/V258*G258*1000)</f>
        <v/>
      </c>
    </row>
    <row r="259">
      <c r="E259" s="28" t="n"/>
      <c r="F259" s="28">
        <f>+'CPT data &amp; Bearing Capacity'!I259</f>
        <v/>
      </c>
      <c r="G259" s="29">
        <f>'CPT data &amp; Bearing Capacity'!H259</f>
        <v/>
      </c>
      <c r="H259" s="29">
        <f>IF(F259&lt;$B$4,0,F259-$B$4)</f>
        <v/>
      </c>
      <c r="I259" s="30">
        <f>+H259*2/$B$2</f>
        <v/>
      </c>
      <c r="J259" s="31">
        <f>+$D$2*I259/SQRT($D$2^2+I259^2+1)</f>
        <v/>
      </c>
      <c r="K259" s="31">
        <f>+($D$2^2+2*I259^2+1)/($D$2^2+I259^2)/(I259^2+1)</f>
        <v/>
      </c>
      <c r="L259" s="31">
        <f>ASIN($D$2/SQRT($D$2^2+I259^2)/SQRT(1+I259^2))</f>
        <v/>
      </c>
      <c r="M259" s="32">
        <f>2/PI()*(J259*K259+L259)</f>
        <v/>
      </c>
      <c r="N259" s="33">
        <f>+$D$4*M259</f>
        <v/>
      </c>
      <c r="O259" s="59">
        <f>+'CPT data &amp; Bearing Capacity'!N259</f>
        <v/>
      </c>
      <c r="P259" s="59">
        <f>+'CPT data &amp; Bearing Capacity'!O259</f>
        <v/>
      </c>
      <c r="Q259" s="35">
        <f>+'CPT data &amp; Bearing Capacity'!K259</f>
        <v/>
      </c>
      <c r="R259" s="34">
        <f>+'CPT data &amp; Bearing Capacity'!L259</f>
        <v/>
      </c>
      <c r="S259" s="35">
        <f>+'CPT data &amp; Bearing Capacity'!M259</f>
        <v/>
      </c>
      <c r="T259" s="34">
        <f>100*SQRT(O259/(305*SQRT(100*S259)))</f>
        <v/>
      </c>
      <c r="U259" s="36">
        <f>+O259*10^(1.09-0.0075*T259)</f>
        <v/>
      </c>
      <c r="V259" s="33">
        <f>5*(P259-Q259)</f>
        <v/>
      </c>
      <c r="W259" s="37">
        <f>IF(F259&lt;$B$4,0,N259/U259*G259*1000)</f>
        <v/>
      </c>
      <c r="X259" s="37">
        <f>IF(F259&lt;$B$4,0,N259/V259*G259*1000)</f>
        <v/>
      </c>
    </row>
    <row r="260">
      <c r="E260" s="28" t="n"/>
      <c r="F260" s="28">
        <f>+'CPT data &amp; Bearing Capacity'!I260</f>
        <v/>
      </c>
      <c r="G260" s="29">
        <f>'CPT data &amp; Bearing Capacity'!H260</f>
        <v/>
      </c>
      <c r="H260" s="29">
        <f>IF(F260&lt;$B$4,0,F260-$B$4)</f>
        <v/>
      </c>
      <c r="I260" s="30">
        <f>+H260*2/$B$2</f>
        <v/>
      </c>
      <c r="J260" s="31">
        <f>+$D$2*I260/SQRT($D$2^2+I260^2+1)</f>
        <v/>
      </c>
      <c r="K260" s="31">
        <f>+($D$2^2+2*I260^2+1)/($D$2^2+I260^2)/(I260^2+1)</f>
        <v/>
      </c>
      <c r="L260" s="31">
        <f>ASIN($D$2/SQRT($D$2^2+I260^2)/SQRT(1+I260^2))</f>
        <v/>
      </c>
      <c r="M260" s="32">
        <f>2/PI()*(J260*K260+L260)</f>
        <v/>
      </c>
      <c r="N260" s="33">
        <f>+$D$4*M260</f>
        <v/>
      </c>
      <c r="O260" s="59">
        <f>+'CPT data &amp; Bearing Capacity'!N260</f>
        <v/>
      </c>
      <c r="P260" s="59">
        <f>+'CPT data &amp; Bearing Capacity'!O260</f>
        <v/>
      </c>
      <c r="Q260" s="35">
        <f>+'CPT data &amp; Bearing Capacity'!K260</f>
        <v/>
      </c>
      <c r="R260" s="34">
        <f>+'CPT data &amp; Bearing Capacity'!L260</f>
        <v/>
      </c>
      <c r="S260" s="35">
        <f>+'CPT data &amp; Bearing Capacity'!M260</f>
        <v/>
      </c>
      <c r="T260" s="34">
        <f>100*SQRT(O260/(305*SQRT(100*S260)))</f>
        <v/>
      </c>
      <c r="U260" s="36">
        <f>+O260*10^(1.09-0.0075*T260)</f>
        <v/>
      </c>
      <c r="V260" s="33">
        <f>5*(P260-Q260)</f>
        <v/>
      </c>
      <c r="W260" s="37">
        <f>IF(F260&lt;$B$4,0,N260/U260*G260*1000)</f>
        <v/>
      </c>
      <c r="X260" s="37">
        <f>IF(F260&lt;$B$4,0,N260/V260*G260*1000)</f>
        <v/>
      </c>
    </row>
    <row r="261">
      <c r="E261" s="28" t="n"/>
      <c r="F261" s="28">
        <f>+'CPT data &amp; Bearing Capacity'!I261</f>
        <v/>
      </c>
      <c r="G261" s="29">
        <f>'CPT data &amp; Bearing Capacity'!H261</f>
        <v/>
      </c>
      <c r="H261" s="29">
        <f>IF(F261&lt;$B$4,0,F261-$B$4)</f>
        <v/>
      </c>
      <c r="I261" s="30">
        <f>+H261*2/$B$2</f>
        <v/>
      </c>
      <c r="J261" s="31">
        <f>+$D$2*I261/SQRT($D$2^2+I261^2+1)</f>
        <v/>
      </c>
      <c r="K261" s="31">
        <f>+($D$2^2+2*I261^2+1)/($D$2^2+I261^2)/(I261^2+1)</f>
        <v/>
      </c>
      <c r="L261" s="31">
        <f>ASIN($D$2/SQRT($D$2^2+I261^2)/SQRT(1+I261^2))</f>
        <v/>
      </c>
      <c r="M261" s="32">
        <f>2/PI()*(J261*K261+L261)</f>
        <v/>
      </c>
      <c r="N261" s="33">
        <f>+$D$4*M261</f>
        <v/>
      </c>
      <c r="O261" s="59">
        <f>+'CPT data &amp; Bearing Capacity'!N261</f>
        <v/>
      </c>
      <c r="P261" s="59">
        <f>+'CPT data &amp; Bearing Capacity'!O261</f>
        <v/>
      </c>
      <c r="Q261" s="35">
        <f>+'CPT data &amp; Bearing Capacity'!K261</f>
        <v/>
      </c>
      <c r="R261" s="34">
        <f>+'CPT data &amp; Bearing Capacity'!L261</f>
        <v/>
      </c>
      <c r="S261" s="35">
        <f>+'CPT data &amp; Bearing Capacity'!M261</f>
        <v/>
      </c>
      <c r="T261" s="34">
        <f>100*SQRT(O261/(305*SQRT(100*S261)))</f>
        <v/>
      </c>
      <c r="U261" s="36">
        <f>+O261*10^(1.09-0.0075*T261)</f>
        <v/>
      </c>
      <c r="V261" s="33">
        <f>5*(P261-Q261)</f>
        <v/>
      </c>
      <c r="W261" s="37">
        <f>IF(F261&lt;$B$4,0,N261/U261*G261*1000)</f>
        <v/>
      </c>
      <c r="X261" s="37">
        <f>IF(F261&lt;$B$4,0,N261/V261*G261*1000)</f>
        <v/>
      </c>
    </row>
    <row r="262">
      <c r="E262" s="28" t="n"/>
      <c r="F262" s="28">
        <f>+'CPT data &amp; Bearing Capacity'!I262</f>
        <v/>
      </c>
      <c r="G262" s="29">
        <f>'CPT data &amp; Bearing Capacity'!H262</f>
        <v/>
      </c>
      <c r="H262" s="29">
        <f>IF(F262&lt;$B$4,0,F262-$B$4)</f>
        <v/>
      </c>
      <c r="I262" s="30">
        <f>+H262*2/$B$2</f>
        <v/>
      </c>
      <c r="J262" s="31">
        <f>+$D$2*I262/SQRT($D$2^2+I262^2+1)</f>
        <v/>
      </c>
      <c r="K262" s="31">
        <f>+($D$2^2+2*I262^2+1)/($D$2^2+I262^2)/(I262^2+1)</f>
        <v/>
      </c>
      <c r="L262" s="31">
        <f>ASIN($D$2/SQRT($D$2^2+I262^2)/SQRT(1+I262^2))</f>
        <v/>
      </c>
      <c r="M262" s="32">
        <f>2/PI()*(J262*K262+L262)</f>
        <v/>
      </c>
      <c r="N262" s="33">
        <f>+$D$4*M262</f>
        <v/>
      </c>
      <c r="O262" s="59">
        <f>+'CPT data &amp; Bearing Capacity'!N262</f>
        <v/>
      </c>
      <c r="P262" s="59">
        <f>+'CPT data &amp; Bearing Capacity'!O262</f>
        <v/>
      </c>
      <c r="Q262" s="35">
        <f>+'CPT data &amp; Bearing Capacity'!K262</f>
        <v/>
      </c>
      <c r="R262" s="34">
        <f>+'CPT data &amp; Bearing Capacity'!L262</f>
        <v/>
      </c>
      <c r="S262" s="35">
        <f>+'CPT data &amp; Bearing Capacity'!M262</f>
        <v/>
      </c>
      <c r="T262" s="34">
        <f>100*SQRT(O262/(305*SQRT(100*S262)))</f>
        <v/>
      </c>
      <c r="U262" s="36">
        <f>+O262*10^(1.09-0.0075*T262)</f>
        <v/>
      </c>
      <c r="V262" s="33">
        <f>5*(P262-Q262)</f>
        <v/>
      </c>
      <c r="W262" s="37">
        <f>IF(F262&lt;$B$4,0,N262/U262*G262*1000)</f>
        <v/>
      </c>
      <c r="X262" s="37">
        <f>IF(F262&lt;$B$4,0,N262/V262*G262*1000)</f>
        <v/>
      </c>
    </row>
    <row r="263">
      <c r="E263" s="28" t="n"/>
      <c r="F263" s="28">
        <f>+'CPT data &amp; Bearing Capacity'!I263</f>
        <v/>
      </c>
      <c r="G263" s="29">
        <f>'CPT data &amp; Bearing Capacity'!H263</f>
        <v/>
      </c>
      <c r="H263" s="29">
        <f>IF(F263&lt;$B$4,0,F263-$B$4)</f>
        <v/>
      </c>
      <c r="I263" s="30">
        <f>+H263*2/$B$2</f>
        <v/>
      </c>
      <c r="J263" s="31">
        <f>+$D$2*I263/SQRT($D$2^2+I263^2+1)</f>
        <v/>
      </c>
      <c r="K263" s="31">
        <f>+($D$2^2+2*I263^2+1)/($D$2^2+I263^2)/(I263^2+1)</f>
        <v/>
      </c>
      <c r="L263" s="31">
        <f>ASIN($D$2/SQRT($D$2^2+I263^2)/SQRT(1+I263^2))</f>
        <v/>
      </c>
      <c r="M263" s="32">
        <f>2/PI()*(J263*K263+L263)</f>
        <v/>
      </c>
      <c r="N263" s="33">
        <f>+$D$4*M263</f>
        <v/>
      </c>
      <c r="O263" s="59">
        <f>+'CPT data &amp; Bearing Capacity'!N263</f>
        <v/>
      </c>
      <c r="P263" s="59">
        <f>+'CPT data &amp; Bearing Capacity'!O263</f>
        <v/>
      </c>
      <c r="Q263" s="35">
        <f>+'CPT data &amp; Bearing Capacity'!K263</f>
        <v/>
      </c>
      <c r="R263" s="34">
        <f>+'CPT data &amp; Bearing Capacity'!L263</f>
        <v/>
      </c>
      <c r="S263" s="35">
        <f>+'CPT data &amp; Bearing Capacity'!M263</f>
        <v/>
      </c>
      <c r="T263" s="34">
        <f>100*SQRT(O263/(305*SQRT(100*S263)))</f>
        <v/>
      </c>
      <c r="U263" s="36">
        <f>+O263*10^(1.09-0.0075*T263)</f>
        <v/>
      </c>
      <c r="V263" s="33">
        <f>5*(P263-Q263)</f>
        <v/>
      </c>
      <c r="W263" s="37">
        <f>IF(F263&lt;$B$4,0,N263/U263*G263*1000)</f>
        <v/>
      </c>
      <c r="X263" s="37">
        <f>IF(F263&lt;$B$4,0,N263/V263*G263*1000)</f>
        <v/>
      </c>
    </row>
    <row r="264">
      <c r="E264" s="28" t="n"/>
      <c r="F264" s="28">
        <f>+'CPT data &amp; Bearing Capacity'!I264</f>
        <v/>
      </c>
      <c r="G264" s="29">
        <f>'CPT data &amp; Bearing Capacity'!H264</f>
        <v/>
      </c>
      <c r="H264" s="29">
        <f>IF(F264&lt;$B$4,0,F264-$B$4)</f>
        <v/>
      </c>
      <c r="I264" s="30">
        <f>+H264*2/$B$2</f>
        <v/>
      </c>
      <c r="J264" s="31">
        <f>+$D$2*I264/SQRT($D$2^2+I264^2+1)</f>
        <v/>
      </c>
      <c r="K264" s="31">
        <f>+($D$2^2+2*I264^2+1)/($D$2^2+I264^2)/(I264^2+1)</f>
        <v/>
      </c>
      <c r="L264" s="31">
        <f>ASIN($D$2/SQRT($D$2^2+I264^2)/SQRT(1+I264^2))</f>
        <v/>
      </c>
      <c r="M264" s="32">
        <f>2/PI()*(J264*K264+L264)</f>
        <v/>
      </c>
      <c r="N264" s="33">
        <f>+$D$4*M264</f>
        <v/>
      </c>
      <c r="O264" s="59">
        <f>+'CPT data &amp; Bearing Capacity'!N264</f>
        <v/>
      </c>
      <c r="P264" s="59">
        <f>+'CPT data &amp; Bearing Capacity'!O264</f>
        <v/>
      </c>
      <c r="Q264" s="35">
        <f>+'CPT data &amp; Bearing Capacity'!K264</f>
        <v/>
      </c>
      <c r="R264" s="34">
        <f>+'CPT data &amp; Bearing Capacity'!L264</f>
        <v/>
      </c>
      <c r="S264" s="35">
        <f>+'CPT data &amp; Bearing Capacity'!M264</f>
        <v/>
      </c>
      <c r="T264" s="34">
        <f>100*SQRT(O264/(305*SQRT(100*S264)))</f>
        <v/>
      </c>
      <c r="U264" s="36">
        <f>+O264*10^(1.09-0.0075*T264)</f>
        <v/>
      </c>
      <c r="V264" s="33">
        <f>5*(P264-Q264)</f>
        <v/>
      </c>
      <c r="W264" s="37">
        <f>IF(F264&lt;$B$4,0,N264/U264*G264*1000)</f>
        <v/>
      </c>
      <c r="X264" s="37">
        <f>IF(F264&lt;$B$4,0,N264/V264*G264*1000)</f>
        <v/>
      </c>
    </row>
    <row r="265">
      <c r="E265" s="28" t="n"/>
      <c r="F265" s="28">
        <f>+'CPT data &amp; Bearing Capacity'!I265</f>
        <v/>
      </c>
      <c r="G265" s="29">
        <f>'CPT data &amp; Bearing Capacity'!H265</f>
        <v/>
      </c>
      <c r="H265" s="29">
        <f>IF(F265&lt;$B$4,0,F265-$B$4)</f>
        <v/>
      </c>
      <c r="I265" s="30">
        <f>+H265*2/$B$2</f>
        <v/>
      </c>
      <c r="J265" s="31">
        <f>+$D$2*I265/SQRT($D$2^2+I265^2+1)</f>
        <v/>
      </c>
      <c r="K265" s="31">
        <f>+($D$2^2+2*I265^2+1)/($D$2^2+I265^2)/(I265^2+1)</f>
        <v/>
      </c>
      <c r="L265" s="31">
        <f>ASIN($D$2/SQRT($D$2^2+I265^2)/SQRT(1+I265^2))</f>
        <v/>
      </c>
      <c r="M265" s="32">
        <f>2/PI()*(J265*K265+L265)</f>
        <v/>
      </c>
      <c r="N265" s="33">
        <f>+$D$4*M265</f>
        <v/>
      </c>
      <c r="O265" s="59">
        <f>+'CPT data &amp; Bearing Capacity'!N265</f>
        <v/>
      </c>
      <c r="P265" s="59">
        <f>+'CPT data &amp; Bearing Capacity'!O265</f>
        <v/>
      </c>
      <c r="Q265" s="35">
        <f>+'CPT data &amp; Bearing Capacity'!K265</f>
        <v/>
      </c>
      <c r="R265" s="34">
        <f>+'CPT data &amp; Bearing Capacity'!L265</f>
        <v/>
      </c>
      <c r="S265" s="35">
        <f>+'CPT data &amp; Bearing Capacity'!M265</f>
        <v/>
      </c>
      <c r="T265" s="34">
        <f>100*SQRT(O265/(305*SQRT(100*S265)))</f>
        <v/>
      </c>
      <c r="U265" s="36">
        <f>+O265*10^(1.09-0.0075*T265)</f>
        <v/>
      </c>
      <c r="V265" s="33">
        <f>5*(P265-Q265)</f>
        <v/>
      </c>
      <c r="W265" s="37">
        <f>IF(F265&lt;$B$4,0,N265/U265*G265*1000)</f>
        <v/>
      </c>
      <c r="X265" s="37">
        <f>IF(F265&lt;$B$4,0,N265/V265*G265*1000)</f>
        <v/>
      </c>
    </row>
    <row r="266">
      <c r="E266" s="28" t="n"/>
      <c r="F266" s="28">
        <f>+'CPT data &amp; Bearing Capacity'!I266</f>
        <v/>
      </c>
      <c r="G266" s="29">
        <f>'CPT data &amp; Bearing Capacity'!H266</f>
        <v/>
      </c>
      <c r="H266" s="29">
        <f>IF(F266&lt;$B$4,0,F266-$B$4)</f>
        <v/>
      </c>
      <c r="I266" s="30">
        <f>+H266*2/$B$2</f>
        <v/>
      </c>
      <c r="J266" s="31">
        <f>+$D$2*I266/SQRT($D$2^2+I266^2+1)</f>
        <v/>
      </c>
      <c r="K266" s="31">
        <f>+($D$2^2+2*I266^2+1)/($D$2^2+I266^2)/(I266^2+1)</f>
        <v/>
      </c>
      <c r="L266" s="31">
        <f>ASIN($D$2/SQRT($D$2^2+I266^2)/SQRT(1+I266^2))</f>
        <v/>
      </c>
      <c r="M266" s="32">
        <f>2/PI()*(J266*K266+L266)</f>
        <v/>
      </c>
      <c r="N266" s="33">
        <f>+$D$4*M266</f>
        <v/>
      </c>
      <c r="O266" s="59">
        <f>+'CPT data &amp; Bearing Capacity'!N266</f>
        <v/>
      </c>
      <c r="P266" s="59">
        <f>+'CPT data &amp; Bearing Capacity'!O266</f>
        <v/>
      </c>
      <c r="Q266" s="35">
        <f>+'CPT data &amp; Bearing Capacity'!K266</f>
        <v/>
      </c>
      <c r="R266" s="34">
        <f>+'CPT data &amp; Bearing Capacity'!L266</f>
        <v/>
      </c>
      <c r="S266" s="35">
        <f>+'CPT data &amp; Bearing Capacity'!M266</f>
        <v/>
      </c>
      <c r="T266" s="34">
        <f>100*SQRT(O266/(305*SQRT(100*S266)))</f>
        <v/>
      </c>
      <c r="U266" s="36">
        <f>+O266*10^(1.09-0.0075*T266)</f>
        <v/>
      </c>
      <c r="V266" s="33">
        <f>5*(P266-Q266)</f>
        <v/>
      </c>
      <c r="W266" s="37">
        <f>IF(F266&lt;$B$4,0,N266/U266*G266*1000)</f>
        <v/>
      </c>
      <c r="X266" s="37">
        <f>IF(F266&lt;$B$4,0,N266/V266*G266*1000)</f>
        <v/>
      </c>
    </row>
    <row r="267">
      <c r="E267" s="28" t="n"/>
      <c r="F267" s="28">
        <f>+'CPT data &amp; Bearing Capacity'!I267</f>
        <v/>
      </c>
      <c r="G267" s="29">
        <f>'CPT data &amp; Bearing Capacity'!H267</f>
        <v/>
      </c>
      <c r="H267" s="29">
        <f>IF(F267&lt;$B$4,0,F267-$B$4)</f>
        <v/>
      </c>
      <c r="I267" s="30">
        <f>+H267*2/$B$2</f>
        <v/>
      </c>
      <c r="J267" s="31">
        <f>+$D$2*I267/SQRT($D$2^2+I267^2+1)</f>
        <v/>
      </c>
      <c r="K267" s="31">
        <f>+($D$2^2+2*I267^2+1)/($D$2^2+I267^2)/(I267^2+1)</f>
        <v/>
      </c>
      <c r="L267" s="31">
        <f>ASIN($D$2/SQRT($D$2^2+I267^2)/SQRT(1+I267^2))</f>
        <v/>
      </c>
      <c r="M267" s="32">
        <f>2/PI()*(J267*K267+L267)</f>
        <v/>
      </c>
      <c r="N267" s="33">
        <f>+$D$4*M267</f>
        <v/>
      </c>
      <c r="O267" s="59">
        <f>+'CPT data &amp; Bearing Capacity'!N267</f>
        <v/>
      </c>
      <c r="P267" s="59">
        <f>+'CPT data &amp; Bearing Capacity'!O267</f>
        <v/>
      </c>
      <c r="Q267" s="35">
        <f>+'CPT data &amp; Bearing Capacity'!K267</f>
        <v/>
      </c>
      <c r="R267" s="34">
        <f>+'CPT data &amp; Bearing Capacity'!L267</f>
        <v/>
      </c>
      <c r="S267" s="35">
        <f>+'CPT data &amp; Bearing Capacity'!M267</f>
        <v/>
      </c>
      <c r="T267" s="34">
        <f>100*SQRT(O267/(305*SQRT(100*S267)))</f>
        <v/>
      </c>
      <c r="U267" s="36">
        <f>+O267*10^(1.09-0.0075*T267)</f>
        <v/>
      </c>
      <c r="V267" s="33">
        <f>5*(P267-Q267)</f>
        <v/>
      </c>
      <c r="W267" s="37">
        <f>IF(F267&lt;$B$4,0,N267/U267*G267*1000)</f>
        <v/>
      </c>
      <c r="X267" s="37">
        <f>IF(F267&lt;$B$4,0,N267/V267*G267*1000)</f>
        <v/>
      </c>
    </row>
    <row r="268">
      <c r="E268" s="28" t="n"/>
      <c r="F268" s="28">
        <f>+'CPT data &amp; Bearing Capacity'!I268</f>
        <v/>
      </c>
      <c r="G268" s="29">
        <f>'CPT data &amp; Bearing Capacity'!H268</f>
        <v/>
      </c>
      <c r="H268" s="29">
        <f>IF(F268&lt;$B$4,0,F268-$B$4)</f>
        <v/>
      </c>
      <c r="I268" s="30">
        <f>+H268*2/$B$2</f>
        <v/>
      </c>
      <c r="J268" s="31">
        <f>+$D$2*I268/SQRT($D$2^2+I268^2+1)</f>
        <v/>
      </c>
      <c r="K268" s="31">
        <f>+($D$2^2+2*I268^2+1)/($D$2^2+I268^2)/(I268^2+1)</f>
        <v/>
      </c>
      <c r="L268" s="31">
        <f>ASIN($D$2/SQRT($D$2^2+I268^2)/SQRT(1+I268^2))</f>
        <v/>
      </c>
      <c r="M268" s="32">
        <f>2/PI()*(J268*K268+L268)</f>
        <v/>
      </c>
      <c r="N268" s="33">
        <f>+$D$4*M268</f>
        <v/>
      </c>
      <c r="O268" s="59">
        <f>+'CPT data &amp; Bearing Capacity'!N268</f>
        <v/>
      </c>
      <c r="P268" s="59">
        <f>+'CPT data &amp; Bearing Capacity'!O268</f>
        <v/>
      </c>
      <c r="Q268" s="35">
        <f>+'CPT data &amp; Bearing Capacity'!K268</f>
        <v/>
      </c>
      <c r="R268" s="34">
        <f>+'CPT data &amp; Bearing Capacity'!L268</f>
        <v/>
      </c>
      <c r="S268" s="35">
        <f>+'CPT data &amp; Bearing Capacity'!M268</f>
        <v/>
      </c>
      <c r="T268" s="34">
        <f>100*SQRT(O268/(305*SQRT(100*S268)))</f>
        <v/>
      </c>
      <c r="U268" s="36">
        <f>+O268*10^(1.09-0.0075*T268)</f>
        <v/>
      </c>
      <c r="V268" s="33">
        <f>5*(P268-Q268)</f>
        <v/>
      </c>
      <c r="W268" s="37">
        <f>IF(F268&lt;$B$4,0,N268/U268*G268*1000)</f>
        <v/>
      </c>
      <c r="X268" s="37">
        <f>IF(F268&lt;$B$4,0,N268/V268*G268*1000)</f>
        <v/>
      </c>
    </row>
    <row r="269">
      <c r="E269" s="28" t="n"/>
      <c r="F269" s="28">
        <f>+'CPT data &amp; Bearing Capacity'!I269</f>
        <v/>
      </c>
      <c r="G269" s="29">
        <f>'CPT data &amp; Bearing Capacity'!H269</f>
        <v/>
      </c>
      <c r="H269" s="29">
        <f>IF(F269&lt;$B$4,0,F269-$B$4)</f>
        <v/>
      </c>
      <c r="I269" s="30">
        <f>+H269*2/$B$2</f>
        <v/>
      </c>
      <c r="J269" s="31">
        <f>+$D$2*I269/SQRT($D$2^2+I269^2+1)</f>
        <v/>
      </c>
      <c r="K269" s="31">
        <f>+($D$2^2+2*I269^2+1)/($D$2^2+I269^2)/(I269^2+1)</f>
        <v/>
      </c>
      <c r="L269" s="31">
        <f>ASIN($D$2/SQRT($D$2^2+I269^2)/SQRT(1+I269^2))</f>
        <v/>
      </c>
      <c r="M269" s="32">
        <f>2/PI()*(J269*K269+L269)</f>
        <v/>
      </c>
      <c r="N269" s="33">
        <f>+$D$4*M269</f>
        <v/>
      </c>
      <c r="O269" s="59">
        <f>+'CPT data &amp; Bearing Capacity'!N269</f>
        <v/>
      </c>
      <c r="P269" s="59">
        <f>+'CPT data &amp; Bearing Capacity'!O269</f>
        <v/>
      </c>
      <c r="Q269" s="35">
        <f>+'CPT data &amp; Bearing Capacity'!K269</f>
        <v/>
      </c>
      <c r="R269" s="34">
        <f>+'CPT data &amp; Bearing Capacity'!L269</f>
        <v/>
      </c>
      <c r="S269" s="35">
        <f>+'CPT data &amp; Bearing Capacity'!M269</f>
        <v/>
      </c>
      <c r="T269" s="34">
        <f>100*SQRT(O269/(305*SQRT(100*S269)))</f>
        <v/>
      </c>
      <c r="U269" s="36">
        <f>+O269*10^(1.09-0.0075*T269)</f>
        <v/>
      </c>
      <c r="V269" s="33">
        <f>5*(P269-Q269)</f>
        <v/>
      </c>
      <c r="W269" s="37">
        <f>IF(F269&lt;$B$4,0,N269/U269*G269*1000)</f>
        <v/>
      </c>
      <c r="X269" s="37">
        <f>IF(F269&lt;$B$4,0,N269/V269*G269*1000)</f>
        <v/>
      </c>
    </row>
    <row r="270">
      <c r="E270" s="28" t="n"/>
      <c r="F270" s="28">
        <f>+'CPT data &amp; Bearing Capacity'!I270</f>
        <v/>
      </c>
      <c r="G270" s="29">
        <f>'CPT data &amp; Bearing Capacity'!H270</f>
        <v/>
      </c>
      <c r="H270" s="29">
        <f>IF(F270&lt;$B$4,0,F270-$B$4)</f>
        <v/>
      </c>
      <c r="I270" s="30">
        <f>+H270*2/$B$2</f>
        <v/>
      </c>
      <c r="J270" s="31">
        <f>+$D$2*I270/SQRT($D$2^2+I270^2+1)</f>
        <v/>
      </c>
      <c r="K270" s="31">
        <f>+($D$2^2+2*I270^2+1)/($D$2^2+I270^2)/(I270^2+1)</f>
        <v/>
      </c>
      <c r="L270" s="31">
        <f>ASIN($D$2/SQRT($D$2^2+I270^2)/SQRT(1+I270^2))</f>
        <v/>
      </c>
      <c r="M270" s="32">
        <f>2/PI()*(J270*K270+L270)</f>
        <v/>
      </c>
      <c r="N270" s="33">
        <f>+$D$4*M270</f>
        <v/>
      </c>
      <c r="O270" s="59">
        <f>+'CPT data &amp; Bearing Capacity'!N270</f>
        <v/>
      </c>
      <c r="P270" s="59">
        <f>+'CPT data &amp; Bearing Capacity'!O270</f>
        <v/>
      </c>
      <c r="Q270" s="35">
        <f>+'CPT data &amp; Bearing Capacity'!K270</f>
        <v/>
      </c>
      <c r="R270" s="34">
        <f>+'CPT data &amp; Bearing Capacity'!L270</f>
        <v/>
      </c>
      <c r="S270" s="35">
        <f>+'CPT data &amp; Bearing Capacity'!M270</f>
        <v/>
      </c>
      <c r="T270" s="34">
        <f>100*SQRT(O270/(305*SQRT(100*S270)))</f>
        <v/>
      </c>
      <c r="U270" s="36">
        <f>+O270*10^(1.09-0.0075*T270)</f>
        <v/>
      </c>
      <c r="V270" s="33">
        <f>5*(P270-Q270)</f>
        <v/>
      </c>
      <c r="W270" s="37">
        <f>IF(F270&lt;$B$4,0,N270/U270*G270*1000)</f>
        <v/>
      </c>
      <c r="X270" s="37">
        <f>IF(F270&lt;$B$4,0,N270/V270*G270*1000)</f>
        <v/>
      </c>
    </row>
    <row r="271">
      <c r="E271" s="28" t="n"/>
      <c r="F271" s="28">
        <f>+'CPT data &amp; Bearing Capacity'!I271</f>
        <v/>
      </c>
      <c r="G271" s="29">
        <f>'CPT data &amp; Bearing Capacity'!H271</f>
        <v/>
      </c>
      <c r="H271" s="29">
        <f>IF(F271&lt;$B$4,0,F271-$B$4)</f>
        <v/>
      </c>
      <c r="I271" s="30">
        <f>+H271*2/$B$2</f>
        <v/>
      </c>
      <c r="J271" s="31">
        <f>+$D$2*I271/SQRT($D$2^2+I271^2+1)</f>
        <v/>
      </c>
      <c r="K271" s="31">
        <f>+($D$2^2+2*I271^2+1)/($D$2^2+I271^2)/(I271^2+1)</f>
        <v/>
      </c>
      <c r="L271" s="31">
        <f>ASIN($D$2/SQRT($D$2^2+I271^2)/SQRT(1+I271^2))</f>
        <v/>
      </c>
      <c r="M271" s="32">
        <f>2/PI()*(J271*K271+L271)</f>
        <v/>
      </c>
      <c r="N271" s="33">
        <f>+$D$4*M271</f>
        <v/>
      </c>
      <c r="O271" s="59">
        <f>+'CPT data &amp; Bearing Capacity'!N271</f>
        <v/>
      </c>
      <c r="P271" s="59">
        <f>+'CPT data &amp; Bearing Capacity'!O271</f>
        <v/>
      </c>
      <c r="Q271" s="35">
        <f>+'CPT data &amp; Bearing Capacity'!K271</f>
        <v/>
      </c>
      <c r="R271" s="34">
        <f>+'CPT data &amp; Bearing Capacity'!L271</f>
        <v/>
      </c>
      <c r="S271" s="35">
        <f>+'CPT data &amp; Bearing Capacity'!M271</f>
        <v/>
      </c>
      <c r="T271" s="34">
        <f>100*SQRT(O271/(305*SQRT(100*S271)))</f>
        <v/>
      </c>
      <c r="U271" s="36">
        <f>+O271*10^(1.09-0.0075*T271)</f>
        <v/>
      </c>
      <c r="V271" s="33">
        <f>5*(P271-Q271)</f>
        <v/>
      </c>
      <c r="W271" s="37">
        <f>IF(F271&lt;$B$4,0,N271/U271*G271*1000)</f>
        <v/>
      </c>
      <c r="X271" s="37">
        <f>IF(F271&lt;$B$4,0,N271/V271*G271*1000)</f>
        <v/>
      </c>
    </row>
    <row r="272">
      <c r="E272" s="28" t="n"/>
      <c r="F272" s="28">
        <f>+'CPT data &amp; Bearing Capacity'!I272</f>
        <v/>
      </c>
      <c r="G272" s="29">
        <f>'CPT data &amp; Bearing Capacity'!H272</f>
        <v/>
      </c>
      <c r="H272" s="29">
        <f>IF(F272&lt;$B$4,0,F272-$B$4)</f>
        <v/>
      </c>
      <c r="I272" s="30">
        <f>+H272*2/$B$2</f>
        <v/>
      </c>
      <c r="J272" s="31">
        <f>+$D$2*I272/SQRT($D$2^2+I272^2+1)</f>
        <v/>
      </c>
      <c r="K272" s="31">
        <f>+($D$2^2+2*I272^2+1)/($D$2^2+I272^2)/(I272^2+1)</f>
        <v/>
      </c>
      <c r="L272" s="31">
        <f>ASIN($D$2/SQRT($D$2^2+I272^2)/SQRT(1+I272^2))</f>
        <v/>
      </c>
      <c r="M272" s="32">
        <f>2/PI()*(J272*K272+L272)</f>
        <v/>
      </c>
      <c r="N272" s="33">
        <f>+$D$4*M272</f>
        <v/>
      </c>
      <c r="O272" s="59">
        <f>+'CPT data &amp; Bearing Capacity'!N272</f>
        <v/>
      </c>
      <c r="P272" s="59">
        <f>+'CPT data &amp; Bearing Capacity'!O272</f>
        <v/>
      </c>
      <c r="Q272" s="35">
        <f>+'CPT data &amp; Bearing Capacity'!K272</f>
        <v/>
      </c>
      <c r="R272" s="34">
        <f>+'CPT data &amp; Bearing Capacity'!L272</f>
        <v/>
      </c>
      <c r="S272" s="35">
        <f>+'CPT data &amp; Bearing Capacity'!M272</f>
        <v/>
      </c>
      <c r="T272" s="34">
        <f>100*SQRT(O272/(305*SQRT(100*S272)))</f>
        <v/>
      </c>
      <c r="U272" s="36">
        <f>+O272*10^(1.09-0.0075*T272)</f>
        <v/>
      </c>
      <c r="V272" s="33">
        <f>5*(P272-Q272)</f>
        <v/>
      </c>
      <c r="W272" s="37">
        <f>IF(F272&lt;$B$4,0,N272/U272*G272*1000)</f>
        <v/>
      </c>
      <c r="X272" s="37">
        <f>IF(F272&lt;$B$4,0,N272/V272*G272*1000)</f>
        <v/>
      </c>
    </row>
    <row r="273">
      <c r="E273" s="28" t="n"/>
      <c r="F273" s="28">
        <f>+'CPT data &amp; Bearing Capacity'!I273</f>
        <v/>
      </c>
      <c r="G273" s="29">
        <f>'CPT data &amp; Bearing Capacity'!H273</f>
        <v/>
      </c>
      <c r="H273" s="29">
        <f>IF(F273&lt;$B$4,0,F273-$B$4)</f>
        <v/>
      </c>
      <c r="I273" s="30">
        <f>+H273*2/$B$2</f>
        <v/>
      </c>
      <c r="J273" s="31">
        <f>+$D$2*I273/SQRT($D$2^2+I273^2+1)</f>
        <v/>
      </c>
      <c r="K273" s="31">
        <f>+($D$2^2+2*I273^2+1)/($D$2^2+I273^2)/(I273^2+1)</f>
        <v/>
      </c>
      <c r="L273" s="31">
        <f>ASIN($D$2/SQRT($D$2^2+I273^2)/SQRT(1+I273^2))</f>
        <v/>
      </c>
      <c r="M273" s="32">
        <f>2/PI()*(J273*K273+L273)</f>
        <v/>
      </c>
      <c r="N273" s="33">
        <f>+$D$4*M273</f>
        <v/>
      </c>
      <c r="O273" s="59">
        <f>+'CPT data &amp; Bearing Capacity'!N273</f>
        <v/>
      </c>
      <c r="P273" s="59">
        <f>+'CPT data &amp; Bearing Capacity'!O273</f>
        <v/>
      </c>
      <c r="Q273" s="35">
        <f>+'CPT data &amp; Bearing Capacity'!K273</f>
        <v/>
      </c>
      <c r="R273" s="34">
        <f>+'CPT data &amp; Bearing Capacity'!L273</f>
        <v/>
      </c>
      <c r="S273" s="35">
        <f>+'CPT data &amp; Bearing Capacity'!M273</f>
        <v/>
      </c>
      <c r="T273" s="34">
        <f>100*SQRT(O273/(305*SQRT(100*S273)))</f>
        <v/>
      </c>
      <c r="U273" s="36">
        <f>+O273*10^(1.09-0.0075*T273)</f>
        <v/>
      </c>
      <c r="V273" s="33">
        <f>5*(P273-Q273)</f>
        <v/>
      </c>
      <c r="W273" s="37">
        <f>IF(F273&lt;$B$4,0,N273/U273*G273*1000)</f>
        <v/>
      </c>
      <c r="X273" s="37">
        <f>IF(F273&lt;$B$4,0,N273/V273*G273*1000)</f>
        <v/>
      </c>
    </row>
    <row r="274">
      <c r="E274" s="28" t="n"/>
      <c r="F274" s="28">
        <f>+'CPT data &amp; Bearing Capacity'!I274</f>
        <v/>
      </c>
      <c r="G274" s="29">
        <f>'CPT data &amp; Bearing Capacity'!H274</f>
        <v/>
      </c>
      <c r="H274" s="29">
        <f>IF(F274&lt;$B$4,0,F274-$B$4)</f>
        <v/>
      </c>
      <c r="I274" s="30">
        <f>+H274*2/$B$2</f>
        <v/>
      </c>
      <c r="J274" s="31">
        <f>+$D$2*I274/SQRT($D$2^2+I274^2+1)</f>
        <v/>
      </c>
      <c r="K274" s="31">
        <f>+($D$2^2+2*I274^2+1)/($D$2^2+I274^2)/(I274^2+1)</f>
        <v/>
      </c>
      <c r="L274" s="31">
        <f>ASIN($D$2/SQRT($D$2^2+I274^2)/SQRT(1+I274^2))</f>
        <v/>
      </c>
      <c r="M274" s="32">
        <f>2/PI()*(J274*K274+L274)</f>
        <v/>
      </c>
      <c r="N274" s="33">
        <f>+$D$4*M274</f>
        <v/>
      </c>
      <c r="O274" s="59">
        <f>+'CPT data &amp; Bearing Capacity'!N274</f>
        <v/>
      </c>
      <c r="P274" s="59">
        <f>+'CPT data &amp; Bearing Capacity'!O274</f>
        <v/>
      </c>
      <c r="Q274" s="35">
        <f>+'CPT data &amp; Bearing Capacity'!K274</f>
        <v/>
      </c>
      <c r="R274" s="34">
        <f>+'CPT data &amp; Bearing Capacity'!L274</f>
        <v/>
      </c>
      <c r="S274" s="35">
        <f>+'CPT data &amp; Bearing Capacity'!M274</f>
        <v/>
      </c>
      <c r="T274" s="34">
        <f>100*SQRT(O274/(305*SQRT(100*S274)))</f>
        <v/>
      </c>
      <c r="U274" s="36">
        <f>+O274*10^(1.09-0.0075*T274)</f>
        <v/>
      </c>
      <c r="V274" s="33">
        <f>5*(P274-Q274)</f>
        <v/>
      </c>
      <c r="W274" s="37">
        <f>IF(F274&lt;$B$4,0,N274/U274*G274*1000)</f>
        <v/>
      </c>
      <c r="X274" s="37">
        <f>IF(F274&lt;$B$4,0,N274/V274*G274*1000)</f>
        <v/>
      </c>
    </row>
    <row r="275">
      <c r="E275" s="28" t="n"/>
      <c r="F275" s="28">
        <f>+'CPT data &amp; Bearing Capacity'!I275</f>
        <v/>
      </c>
      <c r="G275" s="29">
        <f>'CPT data &amp; Bearing Capacity'!H275</f>
        <v/>
      </c>
      <c r="H275" s="29">
        <f>IF(F275&lt;$B$4,0,F275-$B$4)</f>
        <v/>
      </c>
      <c r="I275" s="30">
        <f>+H275*2/$B$2</f>
        <v/>
      </c>
      <c r="J275" s="31">
        <f>+$D$2*I275/SQRT($D$2^2+I275^2+1)</f>
        <v/>
      </c>
      <c r="K275" s="31">
        <f>+($D$2^2+2*I275^2+1)/($D$2^2+I275^2)/(I275^2+1)</f>
        <v/>
      </c>
      <c r="L275" s="31">
        <f>ASIN($D$2/SQRT($D$2^2+I275^2)/SQRT(1+I275^2))</f>
        <v/>
      </c>
      <c r="M275" s="32">
        <f>2/PI()*(J275*K275+L275)</f>
        <v/>
      </c>
      <c r="N275" s="33">
        <f>+$D$4*M275</f>
        <v/>
      </c>
      <c r="O275" s="59">
        <f>+'CPT data &amp; Bearing Capacity'!N275</f>
        <v/>
      </c>
      <c r="P275" s="59">
        <f>+'CPT data &amp; Bearing Capacity'!O275</f>
        <v/>
      </c>
      <c r="Q275" s="35">
        <f>+'CPT data &amp; Bearing Capacity'!K275</f>
        <v/>
      </c>
      <c r="R275" s="34">
        <f>+'CPT data &amp; Bearing Capacity'!L275</f>
        <v/>
      </c>
      <c r="S275" s="35">
        <f>+'CPT data &amp; Bearing Capacity'!M275</f>
        <v/>
      </c>
      <c r="T275" s="34">
        <f>100*SQRT(O275/(305*SQRT(100*S275)))</f>
        <v/>
      </c>
      <c r="U275" s="36">
        <f>+O275*10^(1.09-0.0075*T275)</f>
        <v/>
      </c>
      <c r="V275" s="33">
        <f>5*(P275-Q275)</f>
        <v/>
      </c>
      <c r="W275" s="37">
        <f>IF(F275&lt;$B$4,0,N275/U275*G275*1000)</f>
        <v/>
      </c>
      <c r="X275" s="37">
        <f>IF(F275&lt;$B$4,0,N275/V275*G275*1000)</f>
        <v/>
      </c>
    </row>
    <row r="276">
      <c r="E276" s="28" t="n"/>
      <c r="F276" s="28">
        <f>+'CPT data &amp; Bearing Capacity'!I276</f>
        <v/>
      </c>
      <c r="G276" s="29">
        <f>'CPT data &amp; Bearing Capacity'!H276</f>
        <v/>
      </c>
      <c r="H276" s="29">
        <f>IF(F276&lt;$B$4,0,F276-$B$4)</f>
        <v/>
      </c>
      <c r="I276" s="30">
        <f>+H276*2/$B$2</f>
        <v/>
      </c>
      <c r="J276" s="31">
        <f>+$D$2*I276/SQRT($D$2^2+I276^2+1)</f>
        <v/>
      </c>
      <c r="K276" s="31">
        <f>+($D$2^2+2*I276^2+1)/($D$2^2+I276^2)/(I276^2+1)</f>
        <v/>
      </c>
      <c r="L276" s="31">
        <f>ASIN($D$2/SQRT($D$2^2+I276^2)/SQRT(1+I276^2))</f>
        <v/>
      </c>
      <c r="M276" s="32">
        <f>2/PI()*(J276*K276+L276)</f>
        <v/>
      </c>
      <c r="N276" s="33">
        <f>+$D$4*M276</f>
        <v/>
      </c>
      <c r="O276" s="59">
        <f>+'CPT data &amp; Bearing Capacity'!N276</f>
        <v/>
      </c>
      <c r="P276" s="59">
        <f>+'CPT data &amp; Bearing Capacity'!O276</f>
        <v/>
      </c>
      <c r="Q276" s="35">
        <f>+'CPT data &amp; Bearing Capacity'!K276</f>
        <v/>
      </c>
      <c r="R276" s="34">
        <f>+'CPT data &amp; Bearing Capacity'!L276</f>
        <v/>
      </c>
      <c r="S276" s="35">
        <f>+'CPT data &amp; Bearing Capacity'!M276</f>
        <v/>
      </c>
      <c r="T276" s="34">
        <f>100*SQRT(O276/(305*SQRT(100*S276)))</f>
        <v/>
      </c>
      <c r="U276" s="36">
        <f>+O276*10^(1.09-0.0075*T276)</f>
        <v/>
      </c>
      <c r="V276" s="33">
        <f>5*(P276-Q276)</f>
        <v/>
      </c>
      <c r="W276" s="37">
        <f>IF(F276&lt;$B$4,0,N276/U276*G276*1000)</f>
        <v/>
      </c>
      <c r="X276" s="37">
        <f>IF(F276&lt;$B$4,0,N276/V276*G276*1000)</f>
        <v/>
      </c>
    </row>
    <row r="277">
      <c r="E277" s="28" t="n"/>
      <c r="F277" s="28">
        <f>+'CPT data &amp; Bearing Capacity'!I277</f>
        <v/>
      </c>
      <c r="G277" s="29">
        <f>'CPT data &amp; Bearing Capacity'!H277</f>
        <v/>
      </c>
      <c r="H277" s="29">
        <f>IF(F277&lt;$B$4,0,F277-$B$4)</f>
        <v/>
      </c>
      <c r="I277" s="30">
        <f>+H277*2/$B$2</f>
        <v/>
      </c>
      <c r="J277" s="31">
        <f>+$D$2*I277/SQRT($D$2^2+I277^2+1)</f>
        <v/>
      </c>
      <c r="K277" s="31">
        <f>+($D$2^2+2*I277^2+1)/($D$2^2+I277^2)/(I277^2+1)</f>
        <v/>
      </c>
      <c r="L277" s="31">
        <f>ASIN($D$2/SQRT($D$2^2+I277^2)/SQRT(1+I277^2))</f>
        <v/>
      </c>
      <c r="M277" s="32">
        <f>2/PI()*(J277*K277+L277)</f>
        <v/>
      </c>
      <c r="N277" s="33">
        <f>+$D$4*M277</f>
        <v/>
      </c>
      <c r="O277" s="59">
        <f>+'CPT data &amp; Bearing Capacity'!N277</f>
        <v/>
      </c>
      <c r="P277" s="59">
        <f>+'CPT data &amp; Bearing Capacity'!O277</f>
        <v/>
      </c>
      <c r="Q277" s="35">
        <f>+'CPT data &amp; Bearing Capacity'!K277</f>
        <v/>
      </c>
      <c r="R277" s="34">
        <f>+'CPT data &amp; Bearing Capacity'!L277</f>
        <v/>
      </c>
      <c r="S277" s="35">
        <f>+'CPT data &amp; Bearing Capacity'!M277</f>
        <v/>
      </c>
      <c r="T277" s="34">
        <f>100*SQRT(O277/(305*SQRT(100*S277)))</f>
        <v/>
      </c>
      <c r="U277" s="36">
        <f>+O277*10^(1.09-0.0075*T277)</f>
        <v/>
      </c>
      <c r="V277" s="33">
        <f>5*(P277-Q277)</f>
        <v/>
      </c>
      <c r="W277" s="37">
        <f>IF(F277&lt;$B$4,0,N277/U277*G277*1000)</f>
        <v/>
      </c>
      <c r="X277" s="37">
        <f>IF(F277&lt;$B$4,0,N277/V277*G277*1000)</f>
        <v/>
      </c>
    </row>
    <row r="278">
      <c r="E278" s="28" t="n"/>
      <c r="F278" s="28">
        <f>+'CPT data &amp; Bearing Capacity'!I278</f>
        <v/>
      </c>
      <c r="G278" s="29">
        <f>'CPT data &amp; Bearing Capacity'!H278</f>
        <v/>
      </c>
      <c r="H278" s="29">
        <f>IF(F278&lt;$B$4,0,F278-$B$4)</f>
        <v/>
      </c>
      <c r="I278" s="30">
        <f>+H278*2/$B$2</f>
        <v/>
      </c>
      <c r="J278" s="31">
        <f>+$D$2*I278/SQRT($D$2^2+I278^2+1)</f>
        <v/>
      </c>
      <c r="K278" s="31">
        <f>+($D$2^2+2*I278^2+1)/($D$2^2+I278^2)/(I278^2+1)</f>
        <v/>
      </c>
      <c r="L278" s="31">
        <f>ASIN($D$2/SQRT($D$2^2+I278^2)/SQRT(1+I278^2))</f>
        <v/>
      </c>
      <c r="M278" s="32">
        <f>2/PI()*(J278*K278+L278)</f>
        <v/>
      </c>
      <c r="N278" s="33">
        <f>+$D$4*M278</f>
        <v/>
      </c>
      <c r="O278" s="59">
        <f>+'CPT data &amp; Bearing Capacity'!N278</f>
        <v/>
      </c>
      <c r="P278" s="59">
        <f>+'CPT data &amp; Bearing Capacity'!O278</f>
        <v/>
      </c>
      <c r="Q278" s="35">
        <f>+'CPT data &amp; Bearing Capacity'!K278</f>
        <v/>
      </c>
      <c r="R278" s="34">
        <f>+'CPT data &amp; Bearing Capacity'!L278</f>
        <v/>
      </c>
      <c r="S278" s="35">
        <f>+'CPT data &amp; Bearing Capacity'!M278</f>
        <v/>
      </c>
      <c r="T278" s="34">
        <f>100*SQRT(O278/(305*SQRT(100*S278)))</f>
        <v/>
      </c>
      <c r="U278" s="36">
        <f>+O278*10^(1.09-0.0075*T278)</f>
        <v/>
      </c>
      <c r="V278" s="33">
        <f>5*(P278-Q278)</f>
        <v/>
      </c>
      <c r="W278" s="37">
        <f>IF(F278&lt;$B$4,0,N278/U278*G278*1000)</f>
        <v/>
      </c>
      <c r="X278" s="37">
        <f>IF(F278&lt;$B$4,0,N278/V278*G278*1000)</f>
        <v/>
      </c>
    </row>
    <row r="279">
      <c r="E279" s="28" t="n"/>
      <c r="F279" s="28">
        <f>+'CPT data &amp; Bearing Capacity'!I279</f>
        <v/>
      </c>
      <c r="G279" s="29">
        <f>'CPT data &amp; Bearing Capacity'!H279</f>
        <v/>
      </c>
      <c r="H279" s="29">
        <f>IF(F279&lt;$B$4,0,F279-$B$4)</f>
        <v/>
      </c>
      <c r="I279" s="30">
        <f>+H279*2/$B$2</f>
        <v/>
      </c>
      <c r="J279" s="31">
        <f>+$D$2*I279/SQRT($D$2^2+I279^2+1)</f>
        <v/>
      </c>
      <c r="K279" s="31">
        <f>+($D$2^2+2*I279^2+1)/($D$2^2+I279^2)/(I279^2+1)</f>
        <v/>
      </c>
      <c r="L279" s="31">
        <f>ASIN($D$2/SQRT($D$2^2+I279^2)/SQRT(1+I279^2))</f>
        <v/>
      </c>
      <c r="M279" s="32">
        <f>2/PI()*(J279*K279+L279)</f>
        <v/>
      </c>
      <c r="N279" s="33">
        <f>+$D$4*M279</f>
        <v/>
      </c>
      <c r="O279" s="59">
        <f>+'CPT data &amp; Bearing Capacity'!N279</f>
        <v/>
      </c>
      <c r="P279" s="59">
        <f>+'CPT data &amp; Bearing Capacity'!O279</f>
        <v/>
      </c>
      <c r="Q279" s="35">
        <f>+'CPT data &amp; Bearing Capacity'!K279</f>
        <v/>
      </c>
      <c r="R279" s="34">
        <f>+'CPT data &amp; Bearing Capacity'!L279</f>
        <v/>
      </c>
      <c r="S279" s="35">
        <f>+'CPT data &amp; Bearing Capacity'!M279</f>
        <v/>
      </c>
      <c r="T279" s="34">
        <f>100*SQRT(O279/(305*SQRT(100*S279)))</f>
        <v/>
      </c>
      <c r="U279" s="36">
        <f>+O279*10^(1.09-0.0075*T279)</f>
        <v/>
      </c>
      <c r="V279" s="33">
        <f>5*(P279-Q279)</f>
        <v/>
      </c>
      <c r="W279" s="37">
        <f>IF(F279&lt;$B$4,0,N279/U279*G279*1000)</f>
        <v/>
      </c>
      <c r="X279" s="37">
        <f>IF(F279&lt;$B$4,0,N279/V279*G279*1000)</f>
        <v/>
      </c>
    </row>
    <row r="280">
      <c r="E280" s="28" t="n"/>
      <c r="F280" s="28">
        <f>+'CPT data &amp; Bearing Capacity'!I280</f>
        <v/>
      </c>
      <c r="G280" s="29">
        <f>'CPT data &amp; Bearing Capacity'!H280</f>
        <v/>
      </c>
      <c r="H280" s="29">
        <f>IF(F280&lt;$B$4,0,F280-$B$4)</f>
        <v/>
      </c>
      <c r="I280" s="30">
        <f>+H280*2/$B$2</f>
        <v/>
      </c>
      <c r="J280" s="31">
        <f>+$D$2*I280/SQRT($D$2^2+I280^2+1)</f>
        <v/>
      </c>
      <c r="K280" s="31">
        <f>+($D$2^2+2*I280^2+1)/($D$2^2+I280^2)/(I280^2+1)</f>
        <v/>
      </c>
      <c r="L280" s="31">
        <f>ASIN($D$2/SQRT($D$2^2+I280^2)/SQRT(1+I280^2))</f>
        <v/>
      </c>
      <c r="M280" s="32">
        <f>2/PI()*(J280*K280+L280)</f>
        <v/>
      </c>
      <c r="N280" s="33">
        <f>+$D$4*M280</f>
        <v/>
      </c>
      <c r="O280" s="59">
        <f>+'CPT data &amp; Bearing Capacity'!N280</f>
        <v/>
      </c>
      <c r="P280" s="59">
        <f>+'CPT data &amp; Bearing Capacity'!O280</f>
        <v/>
      </c>
      <c r="Q280" s="35">
        <f>+'CPT data &amp; Bearing Capacity'!K280</f>
        <v/>
      </c>
      <c r="R280" s="34">
        <f>+'CPT data &amp; Bearing Capacity'!L280</f>
        <v/>
      </c>
      <c r="S280" s="35">
        <f>+'CPT data &amp; Bearing Capacity'!M280</f>
        <v/>
      </c>
      <c r="T280" s="34">
        <f>100*SQRT(O280/(305*SQRT(100*S280)))</f>
        <v/>
      </c>
      <c r="U280" s="36">
        <f>+O280*10^(1.09-0.0075*T280)</f>
        <v/>
      </c>
      <c r="V280" s="33">
        <f>5*(P280-Q280)</f>
        <v/>
      </c>
      <c r="W280" s="37">
        <f>IF(F280&lt;$B$4,0,N280/U280*G280*1000)</f>
        <v/>
      </c>
      <c r="X280" s="37">
        <f>IF(F280&lt;$B$4,0,N280/V280*G280*1000)</f>
        <v/>
      </c>
    </row>
    <row r="281">
      <c r="E281" s="28" t="n"/>
      <c r="F281" s="28">
        <f>+'CPT data &amp; Bearing Capacity'!I281</f>
        <v/>
      </c>
      <c r="G281" s="29">
        <f>'CPT data &amp; Bearing Capacity'!H281</f>
        <v/>
      </c>
      <c r="H281" s="29">
        <f>IF(F281&lt;$B$4,0,F281-$B$4)</f>
        <v/>
      </c>
      <c r="I281" s="30">
        <f>+H281*2/$B$2</f>
        <v/>
      </c>
      <c r="J281" s="31">
        <f>+$D$2*I281/SQRT($D$2^2+I281^2+1)</f>
        <v/>
      </c>
      <c r="K281" s="31">
        <f>+($D$2^2+2*I281^2+1)/($D$2^2+I281^2)/(I281^2+1)</f>
        <v/>
      </c>
      <c r="L281" s="31">
        <f>ASIN($D$2/SQRT($D$2^2+I281^2)/SQRT(1+I281^2))</f>
        <v/>
      </c>
      <c r="M281" s="32">
        <f>2/PI()*(J281*K281+L281)</f>
        <v/>
      </c>
      <c r="N281" s="33">
        <f>+$D$4*M281</f>
        <v/>
      </c>
      <c r="O281" s="59">
        <f>+'CPT data &amp; Bearing Capacity'!N281</f>
        <v/>
      </c>
      <c r="P281" s="59">
        <f>+'CPT data &amp; Bearing Capacity'!O281</f>
        <v/>
      </c>
      <c r="Q281" s="35">
        <f>+'CPT data &amp; Bearing Capacity'!K281</f>
        <v/>
      </c>
      <c r="R281" s="34">
        <f>+'CPT data &amp; Bearing Capacity'!L281</f>
        <v/>
      </c>
      <c r="S281" s="35">
        <f>+'CPT data &amp; Bearing Capacity'!M281</f>
        <v/>
      </c>
      <c r="T281" s="34">
        <f>100*SQRT(O281/(305*SQRT(100*S281)))</f>
        <v/>
      </c>
      <c r="U281" s="36">
        <f>+O281*10^(1.09-0.0075*T281)</f>
        <v/>
      </c>
      <c r="V281" s="33">
        <f>5*(P281-Q281)</f>
        <v/>
      </c>
      <c r="W281" s="37">
        <f>IF(F281&lt;$B$4,0,N281/U281*G281*1000)</f>
        <v/>
      </c>
      <c r="X281" s="37">
        <f>IF(F281&lt;$B$4,0,N281/V281*G281*1000)</f>
        <v/>
      </c>
    </row>
    <row r="282">
      <c r="E282" s="28" t="n"/>
      <c r="F282" s="28">
        <f>+'CPT data &amp; Bearing Capacity'!I282</f>
        <v/>
      </c>
      <c r="G282" s="29">
        <f>'CPT data &amp; Bearing Capacity'!H282</f>
        <v/>
      </c>
      <c r="H282" s="29">
        <f>IF(F282&lt;$B$4,0,F282-$B$4)</f>
        <v/>
      </c>
      <c r="I282" s="30">
        <f>+H282*2/$B$2</f>
        <v/>
      </c>
      <c r="J282" s="31">
        <f>+$D$2*I282/SQRT($D$2^2+I282^2+1)</f>
        <v/>
      </c>
      <c r="K282" s="31">
        <f>+($D$2^2+2*I282^2+1)/($D$2^2+I282^2)/(I282^2+1)</f>
        <v/>
      </c>
      <c r="L282" s="31">
        <f>ASIN($D$2/SQRT($D$2^2+I282^2)/SQRT(1+I282^2))</f>
        <v/>
      </c>
      <c r="M282" s="32">
        <f>2/PI()*(J282*K282+L282)</f>
        <v/>
      </c>
      <c r="N282" s="33">
        <f>+$D$4*M282</f>
        <v/>
      </c>
      <c r="O282" s="59">
        <f>+'CPT data &amp; Bearing Capacity'!N282</f>
        <v/>
      </c>
      <c r="P282" s="59">
        <f>+'CPT data &amp; Bearing Capacity'!O282</f>
        <v/>
      </c>
      <c r="Q282" s="35">
        <f>+'CPT data &amp; Bearing Capacity'!K282</f>
        <v/>
      </c>
      <c r="R282" s="34">
        <f>+'CPT data &amp; Bearing Capacity'!L282</f>
        <v/>
      </c>
      <c r="S282" s="35">
        <f>+'CPT data &amp; Bearing Capacity'!M282</f>
        <v/>
      </c>
      <c r="T282" s="34">
        <f>100*SQRT(O282/(305*SQRT(100*S282)))</f>
        <v/>
      </c>
      <c r="U282" s="36">
        <f>+O282*10^(1.09-0.0075*T282)</f>
        <v/>
      </c>
      <c r="V282" s="33">
        <f>5*(P282-Q282)</f>
        <v/>
      </c>
      <c r="W282" s="37">
        <f>IF(F282&lt;$B$4,0,N282/U282*G282*1000)</f>
        <v/>
      </c>
      <c r="X282" s="37">
        <f>IF(F282&lt;$B$4,0,N282/V282*G282*1000)</f>
        <v/>
      </c>
    </row>
    <row r="283">
      <c r="E283" s="28" t="n"/>
      <c r="F283" s="28">
        <f>+'CPT data &amp; Bearing Capacity'!I283</f>
        <v/>
      </c>
      <c r="G283" s="29">
        <f>'CPT data &amp; Bearing Capacity'!H283</f>
        <v/>
      </c>
      <c r="H283" s="29">
        <f>IF(F283&lt;$B$4,0,F283-$B$4)</f>
        <v/>
      </c>
      <c r="I283" s="30">
        <f>+H283*2/$B$2</f>
        <v/>
      </c>
      <c r="J283" s="31">
        <f>+$D$2*I283/SQRT($D$2^2+I283^2+1)</f>
        <v/>
      </c>
      <c r="K283" s="31">
        <f>+($D$2^2+2*I283^2+1)/($D$2^2+I283^2)/(I283^2+1)</f>
        <v/>
      </c>
      <c r="L283" s="31">
        <f>ASIN($D$2/SQRT($D$2^2+I283^2)/SQRT(1+I283^2))</f>
        <v/>
      </c>
      <c r="M283" s="32">
        <f>2/PI()*(J283*K283+L283)</f>
        <v/>
      </c>
      <c r="N283" s="33">
        <f>+$D$4*M283</f>
        <v/>
      </c>
      <c r="O283" s="59">
        <f>+'CPT data &amp; Bearing Capacity'!N283</f>
        <v/>
      </c>
      <c r="P283" s="59">
        <f>+'CPT data &amp; Bearing Capacity'!O283</f>
        <v/>
      </c>
      <c r="Q283" s="35">
        <f>+'CPT data &amp; Bearing Capacity'!K283</f>
        <v/>
      </c>
      <c r="R283" s="34">
        <f>+'CPT data &amp; Bearing Capacity'!L283</f>
        <v/>
      </c>
      <c r="S283" s="35">
        <f>+'CPT data &amp; Bearing Capacity'!M283</f>
        <v/>
      </c>
      <c r="T283" s="34">
        <f>100*SQRT(O283/(305*SQRT(100*S283)))</f>
        <v/>
      </c>
      <c r="U283" s="36">
        <f>+O283*10^(1.09-0.0075*T283)</f>
        <v/>
      </c>
      <c r="V283" s="33">
        <f>5*(P283-Q283)</f>
        <v/>
      </c>
      <c r="W283" s="37">
        <f>IF(F283&lt;$B$4,0,N283/U283*G283*1000)</f>
        <v/>
      </c>
      <c r="X283" s="37">
        <f>IF(F283&lt;$B$4,0,N283/V283*G283*1000)</f>
        <v/>
      </c>
    </row>
    <row r="284">
      <c r="E284" s="28" t="n"/>
      <c r="F284" s="28">
        <f>+'CPT data &amp; Bearing Capacity'!I284</f>
        <v/>
      </c>
      <c r="G284" s="29">
        <f>'CPT data &amp; Bearing Capacity'!H284</f>
        <v/>
      </c>
      <c r="H284" s="29">
        <f>IF(F284&lt;$B$4,0,F284-$B$4)</f>
        <v/>
      </c>
      <c r="I284" s="30">
        <f>+H284*2/$B$2</f>
        <v/>
      </c>
      <c r="J284" s="31">
        <f>+$D$2*I284/SQRT($D$2^2+I284^2+1)</f>
        <v/>
      </c>
      <c r="K284" s="31">
        <f>+($D$2^2+2*I284^2+1)/($D$2^2+I284^2)/(I284^2+1)</f>
        <v/>
      </c>
      <c r="L284" s="31">
        <f>ASIN($D$2/SQRT($D$2^2+I284^2)/SQRT(1+I284^2))</f>
        <v/>
      </c>
      <c r="M284" s="32">
        <f>2/PI()*(J284*K284+L284)</f>
        <v/>
      </c>
      <c r="N284" s="33">
        <f>+$D$4*M284</f>
        <v/>
      </c>
      <c r="O284" s="59">
        <f>+'CPT data &amp; Bearing Capacity'!N284</f>
        <v/>
      </c>
      <c r="P284" s="59">
        <f>+'CPT data &amp; Bearing Capacity'!O284</f>
        <v/>
      </c>
      <c r="Q284" s="35">
        <f>+'CPT data &amp; Bearing Capacity'!K284</f>
        <v/>
      </c>
      <c r="R284" s="34">
        <f>+'CPT data &amp; Bearing Capacity'!L284</f>
        <v/>
      </c>
      <c r="S284" s="35">
        <f>+'CPT data &amp; Bearing Capacity'!M284</f>
        <v/>
      </c>
      <c r="T284" s="34">
        <f>100*SQRT(O284/(305*SQRT(100*S284)))</f>
        <v/>
      </c>
      <c r="U284" s="36">
        <f>+O284*10^(1.09-0.0075*T284)</f>
        <v/>
      </c>
      <c r="V284" s="33">
        <f>5*(P284-Q284)</f>
        <v/>
      </c>
      <c r="W284" s="37">
        <f>IF(F284&lt;$B$4,0,N284/U284*G284*1000)</f>
        <v/>
      </c>
      <c r="X284" s="37">
        <f>IF(F284&lt;$B$4,0,N284/V284*G284*1000)</f>
        <v/>
      </c>
    </row>
    <row r="285">
      <c r="E285" s="28" t="n"/>
      <c r="F285" s="28">
        <f>+'CPT data &amp; Bearing Capacity'!I285</f>
        <v/>
      </c>
      <c r="G285" s="29">
        <f>'CPT data &amp; Bearing Capacity'!H285</f>
        <v/>
      </c>
      <c r="H285" s="29">
        <f>IF(F285&lt;$B$4,0,F285-$B$4)</f>
        <v/>
      </c>
      <c r="I285" s="30">
        <f>+H285*2/$B$2</f>
        <v/>
      </c>
      <c r="J285" s="31">
        <f>+$D$2*I285/SQRT($D$2^2+I285^2+1)</f>
        <v/>
      </c>
      <c r="K285" s="31">
        <f>+($D$2^2+2*I285^2+1)/($D$2^2+I285^2)/(I285^2+1)</f>
        <v/>
      </c>
      <c r="L285" s="31">
        <f>ASIN($D$2/SQRT($D$2^2+I285^2)/SQRT(1+I285^2))</f>
        <v/>
      </c>
      <c r="M285" s="32">
        <f>2/PI()*(J285*K285+L285)</f>
        <v/>
      </c>
      <c r="N285" s="33">
        <f>+$D$4*M285</f>
        <v/>
      </c>
      <c r="O285" s="59">
        <f>+'CPT data &amp; Bearing Capacity'!N285</f>
        <v/>
      </c>
      <c r="P285" s="59">
        <f>+'CPT data &amp; Bearing Capacity'!O285</f>
        <v/>
      </c>
      <c r="Q285" s="35">
        <f>+'CPT data &amp; Bearing Capacity'!K285</f>
        <v/>
      </c>
      <c r="R285" s="34">
        <f>+'CPT data &amp; Bearing Capacity'!L285</f>
        <v/>
      </c>
      <c r="S285" s="35">
        <f>+'CPT data &amp; Bearing Capacity'!M285</f>
        <v/>
      </c>
      <c r="T285" s="34">
        <f>100*SQRT(O285/(305*SQRT(100*S285)))</f>
        <v/>
      </c>
      <c r="U285" s="36">
        <f>+O285*10^(1.09-0.0075*T285)</f>
        <v/>
      </c>
      <c r="V285" s="33">
        <f>5*(P285-Q285)</f>
        <v/>
      </c>
      <c r="W285" s="37">
        <f>IF(F285&lt;$B$4,0,N285/U285*G285*1000)</f>
        <v/>
      </c>
      <c r="X285" s="37">
        <f>IF(F285&lt;$B$4,0,N285/V285*G285*1000)</f>
        <v/>
      </c>
    </row>
    <row r="286">
      <c r="E286" s="28" t="n"/>
      <c r="F286" s="28">
        <f>+'CPT data &amp; Bearing Capacity'!I286</f>
        <v/>
      </c>
      <c r="G286" s="29">
        <f>'CPT data &amp; Bearing Capacity'!H286</f>
        <v/>
      </c>
      <c r="H286" s="29">
        <f>IF(F286&lt;$B$4,0,F286-$B$4)</f>
        <v/>
      </c>
      <c r="I286" s="30">
        <f>+H286*2/$B$2</f>
        <v/>
      </c>
      <c r="J286" s="31">
        <f>+$D$2*I286/SQRT($D$2^2+I286^2+1)</f>
        <v/>
      </c>
      <c r="K286" s="31">
        <f>+($D$2^2+2*I286^2+1)/($D$2^2+I286^2)/(I286^2+1)</f>
        <v/>
      </c>
      <c r="L286" s="31">
        <f>ASIN($D$2/SQRT($D$2^2+I286^2)/SQRT(1+I286^2))</f>
        <v/>
      </c>
      <c r="M286" s="32">
        <f>2/PI()*(J286*K286+L286)</f>
        <v/>
      </c>
      <c r="N286" s="33">
        <f>+$D$4*M286</f>
        <v/>
      </c>
      <c r="O286" s="59">
        <f>+'CPT data &amp; Bearing Capacity'!N286</f>
        <v/>
      </c>
      <c r="P286" s="59">
        <f>+'CPT data &amp; Bearing Capacity'!O286</f>
        <v/>
      </c>
      <c r="Q286" s="35">
        <f>+'CPT data &amp; Bearing Capacity'!K286</f>
        <v/>
      </c>
      <c r="R286" s="34">
        <f>+'CPT data &amp; Bearing Capacity'!L286</f>
        <v/>
      </c>
      <c r="S286" s="35">
        <f>+'CPT data &amp; Bearing Capacity'!M286</f>
        <v/>
      </c>
      <c r="T286" s="34">
        <f>100*SQRT(O286/(305*SQRT(100*S286)))</f>
        <v/>
      </c>
      <c r="U286" s="36">
        <f>+O286*10^(1.09-0.0075*T286)</f>
        <v/>
      </c>
      <c r="V286" s="33">
        <f>5*(P286-Q286)</f>
        <v/>
      </c>
      <c r="W286" s="37">
        <f>IF(F286&lt;$B$4,0,N286/U286*G286*1000)</f>
        <v/>
      </c>
      <c r="X286" s="37">
        <f>IF(F286&lt;$B$4,0,N286/V286*G286*1000)</f>
        <v/>
      </c>
    </row>
    <row r="287">
      <c r="E287" s="28" t="n"/>
      <c r="F287" s="28">
        <f>+'CPT data &amp; Bearing Capacity'!I287</f>
        <v/>
      </c>
      <c r="G287" s="29">
        <f>'CPT data &amp; Bearing Capacity'!H287</f>
        <v/>
      </c>
      <c r="H287" s="29">
        <f>IF(F287&lt;$B$4,0,F287-$B$4)</f>
        <v/>
      </c>
      <c r="I287" s="30">
        <f>+H287*2/$B$2</f>
        <v/>
      </c>
      <c r="J287" s="31">
        <f>+$D$2*I287/SQRT($D$2^2+I287^2+1)</f>
        <v/>
      </c>
      <c r="K287" s="31">
        <f>+($D$2^2+2*I287^2+1)/($D$2^2+I287^2)/(I287^2+1)</f>
        <v/>
      </c>
      <c r="L287" s="31">
        <f>ASIN($D$2/SQRT($D$2^2+I287^2)/SQRT(1+I287^2))</f>
        <v/>
      </c>
      <c r="M287" s="32">
        <f>2/PI()*(J287*K287+L287)</f>
        <v/>
      </c>
      <c r="N287" s="33">
        <f>+$D$4*M287</f>
        <v/>
      </c>
      <c r="O287" s="59">
        <f>+'CPT data &amp; Bearing Capacity'!N287</f>
        <v/>
      </c>
      <c r="P287" s="59">
        <f>+'CPT data &amp; Bearing Capacity'!O287</f>
        <v/>
      </c>
      <c r="Q287" s="35">
        <f>+'CPT data &amp; Bearing Capacity'!K287</f>
        <v/>
      </c>
      <c r="R287" s="34">
        <f>+'CPT data &amp; Bearing Capacity'!L287</f>
        <v/>
      </c>
      <c r="S287" s="35">
        <f>+'CPT data &amp; Bearing Capacity'!M287</f>
        <v/>
      </c>
      <c r="T287" s="34">
        <f>100*SQRT(O287/(305*SQRT(100*S287)))</f>
        <v/>
      </c>
      <c r="U287" s="36">
        <f>+O287*10^(1.09-0.0075*T287)</f>
        <v/>
      </c>
      <c r="V287" s="33">
        <f>5*(P287-Q287)</f>
        <v/>
      </c>
      <c r="W287" s="37">
        <f>IF(F287&lt;$B$4,0,N287/U287*G287*1000)</f>
        <v/>
      </c>
      <c r="X287" s="37">
        <f>IF(F287&lt;$B$4,0,N287/V287*G287*1000)</f>
        <v/>
      </c>
    </row>
    <row r="288">
      <c r="E288" s="28" t="n"/>
      <c r="F288" s="28">
        <f>+'CPT data &amp; Bearing Capacity'!I288</f>
        <v/>
      </c>
      <c r="G288" s="29">
        <f>'CPT data &amp; Bearing Capacity'!H288</f>
        <v/>
      </c>
      <c r="H288" s="29">
        <f>IF(F288&lt;$B$4,0,F288-$B$4)</f>
        <v/>
      </c>
      <c r="I288" s="30">
        <f>+H288*2/$B$2</f>
        <v/>
      </c>
      <c r="J288" s="31">
        <f>+$D$2*I288/SQRT($D$2^2+I288^2+1)</f>
        <v/>
      </c>
      <c r="K288" s="31">
        <f>+($D$2^2+2*I288^2+1)/($D$2^2+I288^2)/(I288^2+1)</f>
        <v/>
      </c>
      <c r="L288" s="31">
        <f>ASIN($D$2/SQRT($D$2^2+I288^2)/SQRT(1+I288^2))</f>
        <v/>
      </c>
      <c r="M288" s="32">
        <f>2/PI()*(J288*K288+L288)</f>
        <v/>
      </c>
      <c r="N288" s="33">
        <f>+$D$4*M288</f>
        <v/>
      </c>
      <c r="O288" s="59">
        <f>+'CPT data &amp; Bearing Capacity'!N288</f>
        <v/>
      </c>
      <c r="P288" s="59">
        <f>+'CPT data &amp; Bearing Capacity'!O288</f>
        <v/>
      </c>
      <c r="Q288" s="35">
        <f>+'CPT data &amp; Bearing Capacity'!K288</f>
        <v/>
      </c>
      <c r="R288" s="34">
        <f>+'CPT data &amp; Bearing Capacity'!L288</f>
        <v/>
      </c>
      <c r="S288" s="35">
        <f>+'CPT data &amp; Bearing Capacity'!M288</f>
        <v/>
      </c>
      <c r="T288" s="34">
        <f>100*SQRT(O288/(305*SQRT(100*S288)))</f>
        <v/>
      </c>
      <c r="U288" s="36">
        <f>+O288*10^(1.09-0.0075*T288)</f>
        <v/>
      </c>
      <c r="V288" s="33">
        <f>5*(P288-Q288)</f>
        <v/>
      </c>
      <c r="W288" s="37">
        <f>IF(F288&lt;$B$4,0,N288/U288*G288*1000)</f>
        <v/>
      </c>
      <c r="X288" s="37">
        <f>IF(F288&lt;$B$4,0,N288/V288*G288*1000)</f>
        <v/>
      </c>
    </row>
    <row r="289">
      <c r="E289" s="28" t="n"/>
      <c r="F289" s="28">
        <f>+'CPT data &amp; Bearing Capacity'!I289</f>
        <v/>
      </c>
      <c r="G289" s="29">
        <f>'CPT data &amp; Bearing Capacity'!H289</f>
        <v/>
      </c>
      <c r="H289" s="29">
        <f>IF(F289&lt;$B$4,0,F289-$B$4)</f>
        <v/>
      </c>
      <c r="I289" s="30">
        <f>+H289*2/$B$2</f>
        <v/>
      </c>
      <c r="J289" s="31">
        <f>+$D$2*I289/SQRT($D$2^2+I289^2+1)</f>
        <v/>
      </c>
      <c r="K289" s="31">
        <f>+($D$2^2+2*I289^2+1)/($D$2^2+I289^2)/(I289^2+1)</f>
        <v/>
      </c>
      <c r="L289" s="31">
        <f>ASIN($D$2/SQRT($D$2^2+I289^2)/SQRT(1+I289^2))</f>
        <v/>
      </c>
      <c r="M289" s="32">
        <f>2/PI()*(J289*K289+L289)</f>
        <v/>
      </c>
      <c r="N289" s="33">
        <f>+$D$4*M289</f>
        <v/>
      </c>
      <c r="O289" s="59">
        <f>+'CPT data &amp; Bearing Capacity'!N289</f>
        <v/>
      </c>
      <c r="P289" s="59">
        <f>+'CPT data &amp; Bearing Capacity'!O289</f>
        <v/>
      </c>
      <c r="Q289" s="35">
        <f>+'CPT data &amp; Bearing Capacity'!K289</f>
        <v/>
      </c>
      <c r="R289" s="34">
        <f>+'CPT data &amp; Bearing Capacity'!L289</f>
        <v/>
      </c>
      <c r="S289" s="35">
        <f>+'CPT data &amp; Bearing Capacity'!M289</f>
        <v/>
      </c>
      <c r="T289" s="34">
        <f>100*SQRT(O289/(305*SQRT(100*S289)))</f>
        <v/>
      </c>
      <c r="U289" s="36">
        <f>+O289*10^(1.09-0.0075*T289)</f>
        <v/>
      </c>
      <c r="V289" s="33">
        <f>5*(P289-Q289)</f>
        <v/>
      </c>
      <c r="W289" s="37">
        <f>IF(F289&lt;$B$4,0,N289/U289*G289*1000)</f>
        <v/>
      </c>
      <c r="X289" s="37">
        <f>IF(F289&lt;$B$4,0,N289/V289*G289*1000)</f>
        <v/>
      </c>
    </row>
    <row r="290">
      <c r="E290" s="28" t="n"/>
      <c r="F290" s="28">
        <f>+'CPT data &amp; Bearing Capacity'!I290</f>
        <v/>
      </c>
      <c r="G290" s="29">
        <f>'CPT data &amp; Bearing Capacity'!H290</f>
        <v/>
      </c>
      <c r="H290" s="29">
        <f>IF(F290&lt;$B$4,0,F290-$B$4)</f>
        <v/>
      </c>
      <c r="I290" s="30">
        <f>+H290*2/$B$2</f>
        <v/>
      </c>
      <c r="J290" s="31">
        <f>+$D$2*I290/SQRT($D$2^2+I290^2+1)</f>
        <v/>
      </c>
      <c r="K290" s="31">
        <f>+($D$2^2+2*I290^2+1)/($D$2^2+I290^2)/(I290^2+1)</f>
        <v/>
      </c>
      <c r="L290" s="31">
        <f>ASIN($D$2/SQRT($D$2^2+I290^2)/SQRT(1+I290^2))</f>
        <v/>
      </c>
      <c r="M290" s="32">
        <f>2/PI()*(J290*K290+L290)</f>
        <v/>
      </c>
      <c r="N290" s="33">
        <f>+$D$4*M290</f>
        <v/>
      </c>
      <c r="O290" s="59">
        <f>+'CPT data &amp; Bearing Capacity'!N290</f>
        <v/>
      </c>
      <c r="P290" s="59">
        <f>+'CPT data &amp; Bearing Capacity'!O290</f>
        <v/>
      </c>
      <c r="Q290" s="35">
        <f>+'CPT data &amp; Bearing Capacity'!K290</f>
        <v/>
      </c>
      <c r="R290" s="34">
        <f>+'CPT data &amp; Bearing Capacity'!L290</f>
        <v/>
      </c>
      <c r="S290" s="35">
        <f>+'CPT data &amp; Bearing Capacity'!M290</f>
        <v/>
      </c>
      <c r="T290" s="34">
        <f>100*SQRT(O290/(305*SQRT(100*S290)))</f>
        <v/>
      </c>
      <c r="U290" s="36">
        <f>+O290*10^(1.09-0.0075*T290)</f>
        <v/>
      </c>
      <c r="V290" s="33">
        <f>5*(P290-Q290)</f>
        <v/>
      </c>
      <c r="W290" s="37">
        <f>IF(F290&lt;$B$4,0,N290/U290*G290*1000)</f>
        <v/>
      </c>
      <c r="X290" s="37">
        <f>IF(F290&lt;$B$4,0,N290/V290*G290*1000)</f>
        <v/>
      </c>
    </row>
    <row r="291">
      <c r="E291" s="28" t="n"/>
      <c r="F291" s="28">
        <f>+'CPT data &amp; Bearing Capacity'!I291</f>
        <v/>
      </c>
      <c r="G291" s="29">
        <f>'CPT data &amp; Bearing Capacity'!H291</f>
        <v/>
      </c>
      <c r="H291" s="29">
        <f>IF(F291&lt;$B$4,0,F291-$B$4)</f>
        <v/>
      </c>
      <c r="I291" s="30">
        <f>+H291*2/$B$2</f>
        <v/>
      </c>
      <c r="J291" s="31">
        <f>+$D$2*I291/SQRT($D$2^2+I291^2+1)</f>
        <v/>
      </c>
      <c r="K291" s="31">
        <f>+($D$2^2+2*I291^2+1)/($D$2^2+I291^2)/(I291^2+1)</f>
        <v/>
      </c>
      <c r="L291" s="31">
        <f>ASIN($D$2/SQRT($D$2^2+I291^2)/SQRT(1+I291^2))</f>
        <v/>
      </c>
      <c r="M291" s="32">
        <f>2/PI()*(J291*K291+L291)</f>
        <v/>
      </c>
      <c r="N291" s="33">
        <f>+$D$4*M291</f>
        <v/>
      </c>
      <c r="O291" s="59">
        <f>+'CPT data &amp; Bearing Capacity'!N291</f>
        <v/>
      </c>
      <c r="P291" s="59">
        <f>+'CPT data &amp; Bearing Capacity'!O291</f>
        <v/>
      </c>
      <c r="Q291" s="35">
        <f>+'CPT data &amp; Bearing Capacity'!K291</f>
        <v/>
      </c>
      <c r="R291" s="34">
        <f>+'CPT data &amp; Bearing Capacity'!L291</f>
        <v/>
      </c>
      <c r="S291" s="35">
        <f>+'CPT data &amp; Bearing Capacity'!M291</f>
        <v/>
      </c>
      <c r="T291" s="34">
        <f>100*SQRT(O291/(305*SQRT(100*S291)))</f>
        <v/>
      </c>
      <c r="U291" s="36">
        <f>+O291*10^(1.09-0.0075*T291)</f>
        <v/>
      </c>
      <c r="V291" s="33">
        <f>5*(P291-Q291)</f>
        <v/>
      </c>
      <c r="W291" s="37">
        <f>IF(F291&lt;$B$4,0,N291/U291*G291*1000)</f>
        <v/>
      </c>
      <c r="X291" s="37">
        <f>IF(F291&lt;$B$4,0,N291/V291*G291*1000)</f>
        <v/>
      </c>
    </row>
    <row r="292">
      <c r="E292" s="28" t="n"/>
      <c r="F292" s="28">
        <f>+'CPT data &amp; Bearing Capacity'!I292</f>
        <v/>
      </c>
      <c r="G292" s="29">
        <f>'CPT data &amp; Bearing Capacity'!H292</f>
        <v/>
      </c>
      <c r="H292" s="29">
        <f>IF(F292&lt;$B$4,0,F292-$B$4)</f>
        <v/>
      </c>
      <c r="I292" s="30">
        <f>+H292*2/$B$2</f>
        <v/>
      </c>
      <c r="J292" s="31">
        <f>+$D$2*I292/SQRT($D$2^2+I292^2+1)</f>
        <v/>
      </c>
      <c r="K292" s="31">
        <f>+($D$2^2+2*I292^2+1)/($D$2^2+I292^2)/(I292^2+1)</f>
        <v/>
      </c>
      <c r="L292" s="31">
        <f>ASIN($D$2/SQRT($D$2^2+I292^2)/SQRT(1+I292^2))</f>
        <v/>
      </c>
      <c r="M292" s="32">
        <f>2/PI()*(J292*K292+L292)</f>
        <v/>
      </c>
      <c r="N292" s="33">
        <f>+$D$4*M292</f>
        <v/>
      </c>
      <c r="O292" s="59">
        <f>+'CPT data &amp; Bearing Capacity'!N292</f>
        <v/>
      </c>
      <c r="P292" s="59">
        <f>+'CPT data &amp; Bearing Capacity'!O292</f>
        <v/>
      </c>
      <c r="Q292" s="35">
        <f>+'CPT data &amp; Bearing Capacity'!K292</f>
        <v/>
      </c>
      <c r="R292" s="34">
        <f>+'CPT data &amp; Bearing Capacity'!L292</f>
        <v/>
      </c>
      <c r="S292" s="35">
        <f>+'CPT data &amp; Bearing Capacity'!M292</f>
        <v/>
      </c>
      <c r="T292" s="34">
        <f>100*SQRT(O292/(305*SQRT(100*S292)))</f>
        <v/>
      </c>
      <c r="U292" s="36">
        <f>+O292*10^(1.09-0.0075*T292)</f>
        <v/>
      </c>
      <c r="V292" s="33">
        <f>5*(P292-Q292)</f>
        <v/>
      </c>
      <c r="W292" s="37">
        <f>IF(F292&lt;$B$4,0,N292/U292*G292*1000)</f>
        <v/>
      </c>
      <c r="X292" s="37">
        <f>IF(F292&lt;$B$4,0,N292/V292*G292*1000)</f>
        <v/>
      </c>
    </row>
    <row r="293">
      <c r="E293" s="28" t="n"/>
      <c r="F293" s="28">
        <f>+'CPT data &amp; Bearing Capacity'!I293</f>
        <v/>
      </c>
      <c r="G293" s="29">
        <f>'CPT data &amp; Bearing Capacity'!H293</f>
        <v/>
      </c>
      <c r="H293" s="29">
        <f>IF(F293&lt;$B$4,0,F293-$B$4)</f>
        <v/>
      </c>
      <c r="I293" s="30">
        <f>+H293*2/$B$2</f>
        <v/>
      </c>
      <c r="J293" s="31">
        <f>+$D$2*I293/SQRT($D$2^2+I293^2+1)</f>
        <v/>
      </c>
      <c r="K293" s="31">
        <f>+($D$2^2+2*I293^2+1)/($D$2^2+I293^2)/(I293^2+1)</f>
        <v/>
      </c>
      <c r="L293" s="31">
        <f>ASIN($D$2/SQRT($D$2^2+I293^2)/SQRT(1+I293^2))</f>
        <v/>
      </c>
      <c r="M293" s="32">
        <f>2/PI()*(J293*K293+L293)</f>
        <v/>
      </c>
      <c r="N293" s="33">
        <f>+$D$4*M293</f>
        <v/>
      </c>
      <c r="O293" s="59">
        <f>+'CPT data &amp; Bearing Capacity'!N293</f>
        <v/>
      </c>
      <c r="P293" s="59">
        <f>+'CPT data &amp; Bearing Capacity'!O293</f>
        <v/>
      </c>
      <c r="Q293" s="35">
        <f>+'CPT data &amp; Bearing Capacity'!K293</f>
        <v/>
      </c>
      <c r="R293" s="34">
        <f>+'CPT data &amp; Bearing Capacity'!L293</f>
        <v/>
      </c>
      <c r="S293" s="35">
        <f>+'CPT data &amp; Bearing Capacity'!M293</f>
        <v/>
      </c>
      <c r="T293" s="34">
        <f>100*SQRT(O293/(305*SQRT(100*S293)))</f>
        <v/>
      </c>
      <c r="U293" s="36">
        <f>+O293*10^(1.09-0.0075*T293)</f>
        <v/>
      </c>
      <c r="V293" s="33">
        <f>5*(P293-Q293)</f>
        <v/>
      </c>
      <c r="W293" s="37">
        <f>IF(F293&lt;$B$4,0,N293/U293*G293*1000)</f>
        <v/>
      </c>
      <c r="X293" s="37">
        <f>IF(F293&lt;$B$4,0,N293/V293*G293*1000)</f>
        <v/>
      </c>
    </row>
    <row r="294">
      <c r="E294" s="28" t="n"/>
      <c r="F294" s="28">
        <f>+'CPT data &amp; Bearing Capacity'!I294</f>
        <v/>
      </c>
      <c r="G294" s="29">
        <f>'CPT data &amp; Bearing Capacity'!H294</f>
        <v/>
      </c>
      <c r="H294" s="29">
        <f>IF(F294&lt;$B$4,0,F294-$B$4)</f>
        <v/>
      </c>
      <c r="I294" s="30">
        <f>+H294*2/$B$2</f>
        <v/>
      </c>
      <c r="J294" s="31">
        <f>+$D$2*I294/SQRT($D$2^2+I294^2+1)</f>
        <v/>
      </c>
      <c r="K294" s="31">
        <f>+($D$2^2+2*I294^2+1)/($D$2^2+I294^2)/(I294^2+1)</f>
        <v/>
      </c>
      <c r="L294" s="31">
        <f>ASIN($D$2/SQRT($D$2^2+I294^2)/SQRT(1+I294^2))</f>
        <v/>
      </c>
      <c r="M294" s="32">
        <f>2/PI()*(J294*K294+L294)</f>
        <v/>
      </c>
      <c r="N294" s="33">
        <f>+$D$4*M294</f>
        <v/>
      </c>
      <c r="O294" s="59">
        <f>+'CPT data &amp; Bearing Capacity'!N294</f>
        <v/>
      </c>
      <c r="P294" s="59">
        <f>+'CPT data &amp; Bearing Capacity'!O294</f>
        <v/>
      </c>
      <c r="Q294" s="35">
        <f>+'CPT data &amp; Bearing Capacity'!K294</f>
        <v/>
      </c>
      <c r="R294" s="34">
        <f>+'CPT data &amp; Bearing Capacity'!L294</f>
        <v/>
      </c>
      <c r="S294" s="35">
        <f>+'CPT data &amp; Bearing Capacity'!M294</f>
        <v/>
      </c>
      <c r="T294" s="34">
        <f>100*SQRT(O294/(305*SQRT(100*S294)))</f>
        <v/>
      </c>
      <c r="U294" s="36">
        <f>+O294*10^(1.09-0.0075*T294)</f>
        <v/>
      </c>
      <c r="V294" s="33">
        <f>5*(P294-Q294)</f>
        <v/>
      </c>
      <c r="W294" s="37">
        <f>IF(F294&lt;$B$4,0,N294/U294*G294*1000)</f>
        <v/>
      </c>
      <c r="X294" s="37">
        <f>IF(F294&lt;$B$4,0,N294/V294*G294*1000)</f>
        <v/>
      </c>
    </row>
    <row r="295">
      <c r="E295" s="28" t="n"/>
      <c r="F295" s="28">
        <f>+'CPT data &amp; Bearing Capacity'!I295</f>
        <v/>
      </c>
      <c r="G295" s="29">
        <f>'CPT data &amp; Bearing Capacity'!H295</f>
        <v/>
      </c>
      <c r="H295" s="29">
        <f>IF(F295&lt;$B$4,0,F295-$B$4)</f>
        <v/>
      </c>
      <c r="I295" s="30">
        <f>+H295*2/$B$2</f>
        <v/>
      </c>
      <c r="J295" s="31">
        <f>+$D$2*I295/SQRT($D$2^2+I295^2+1)</f>
        <v/>
      </c>
      <c r="K295" s="31">
        <f>+($D$2^2+2*I295^2+1)/($D$2^2+I295^2)/(I295^2+1)</f>
        <v/>
      </c>
      <c r="L295" s="31">
        <f>ASIN($D$2/SQRT($D$2^2+I295^2)/SQRT(1+I295^2))</f>
        <v/>
      </c>
      <c r="M295" s="32">
        <f>2/PI()*(J295*K295+L295)</f>
        <v/>
      </c>
      <c r="N295" s="33">
        <f>+$D$4*M295</f>
        <v/>
      </c>
      <c r="O295" s="59">
        <f>+'CPT data &amp; Bearing Capacity'!N295</f>
        <v/>
      </c>
      <c r="P295" s="59">
        <f>+'CPT data &amp; Bearing Capacity'!O295</f>
        <v/>
      </c>
      <c r="Q295" s="35">
        <f>+'CPT data &amp; Bearing Capacity'!K295</f>
        <v/>
      </c>
      <c r="R295" s="34">
        <f>+'CPT data &amp; Bearing Capacity'!L295</f>
        <v/>
      </c>
      <c r="S295" s="35">
        <f>+'CPT data &amp; Bearing Capacity'!M295</f>
        <v/>
      </c>
      <c r="T295" s="34">
        <f>100*SQRT(O295/(305*SQRT(100*S295)))</f>
        <v/>
      </c>
      <c r="U295" s="36">
        <f>+O295*10^(1.09-0.0075*T295)</f>
        <v/>
      </c>
      <c r="V295" s="33">
        <f>5*(P295-Q295)</f>
        <v/>
      </c>
      <c r="W295" s="37">
        <f>IF(F295&lt;$B$4,0,N295/U295*G295*1000)</f>
        <v/>
      </c>
      <c r="X295" s="37">
        <f>IF(F295&lt;$B$4,0,N295/V295*G295*1000)</f>
        <v/>
      </c>
    </row>
    <row r="296">
      <c r="E296" s="28" t="n"/>
      <c r="F296" s="28">
        <f>+'CPT data &amp; Bearing Capacity'!I296</f>
        <v/>
      </c>
      <c r="G296" s="29">
        <f>'CPT data &amp; Bearing Capacity'!H296</f>
        <v/>
      </c>
      <c r="H296" s="29">
        <f>IF(F296&lt;$B$4,0,F296-$B$4)</f>
        <v/>
      </c>
      <c r="I296" s="30">
        <f>+H296*2/$B$2</f>
        <v/>
      </c>
      <c r="J296" s="31">
        <f>+$D$2*I296/SQRT($D$2^2+I296^2+1)</f>
        <v/>
      </c>
      <c r="K296" s="31">
        <f>+($D$2^2+2*I296^2+1)/($D$2^2+I296^2)/(I296^2+1)</f>
        <v/>
      </c>
      <c r="L296" s="31">
        <f>ASIN($D$2/SQRT($D$2^2+I296^2)/SQRT(1+I296^2))</f>
        <v/>
      </c>
      <c r="M296" s="32">
        <f>2/PI()*(J296*K296+L296)</f>
        <v/>
      </c>
      <c r="N296" s="33">
        <f>+$D$4*M296</f>
        <v/>
      </c>
      <c r="O296" s="59">
        <f>+'CPT data &amp; Bearing Capacity'!N296</f>
        <v/>
      </c>
      <c r="P296" s="59">
        <f>+'CPT data &amp; Bearing Capacity'!O296</f>
        <v/>
      </c>
      <c r="Q296" s="35">
        <f>+'CPT data &amp; Bearing Capacity'!K296</f>
        <v/>
      </c>
      <c r="R296" s="34">
        <f>+'CPT data &amp; Bearing Capacity'!L296</f>
        <v/>
      </c>
      <c r="S296" s="35">
        <f>+'CPT data &amp; Bearing Capacity'!M296</f>
        <v/>
      </c>
      <c r="T296" s="34">
        <f>100*SQRT(O296/(305*SQRT(100*S296)))</f>
        <v/>
      </c>
      <c r="U296" s="36">
        <f>+O296*10^(1.09-0.0075*T296)</f>
        <v/>
      </c>
      <c r="V296" s="33">
        <f>5*(P296-Q296)</f>
        <v/>
      </c>
      <c r="W296" s="37">
        <f>IF(F296&lt;$B$4,0,N296/U296*G296*1000)</f>
        <v/>
      </c>
      <c r="X296" s="37">
        <f>IF(F296&lt;$B$4,0,N296/V296*G296*1000)</f>
        <v/>
      </c>
    </row>
    <row r="297">
      <c r="E297" s="28" t="n"/>
      <c r="F297" s="28">
        <f>+'CPT data &amp; Bearing Capacity'!I297</f>
        <v/>
      </c>
      <c r="G297" s="29">
        <f>'CPT data &amp; Bearing Capacity'!H297</f>
        <v/>
      </c>
      <c r="H297" s="29">
        <f>IF(F297&lt;$B$4,0,F297-$B$4)</f>
        <v/>
      </c>
      <c r="I297" s="30">
        <f>+H297*2/$B$2</f>
        <v/>
      </c>
      <c r="J297" s="31">
        <f>+$D$2*I297/SQRT($D$2^2+I297^2+1)</f>
        <v/>
      </c>
      <c r="K297" s="31">
        <f>+($D$2^2+2*I297^2+1)/($D$2^2+I297^2)/(I297^2+1)</f>
        <v/>
      </c>
      <c r="L297" s="31">
        <f>ASIN($D$2/SQRT($D$2^2+I297^2)/SQRT(1+I297^2))</f>
        <v/>
      </c>
      <c r="M297" s="32">
        <f>2/PI()*(J297*K297+L297)</f>
        <v/>
      </c>
      <c r="N297" s="33">
        <f>+$D$4*M297</f>
        <v/>
      </c>
      <c r="O297" s="59">
        <f>+'CPT data &amp; Bearing Capacity'!N297</f>
        <v/>
      </c>
      <c r="P297" s="59">
        <f>+'CPT data &amp; Bearing Capacity'!O297</f>
        <v/>
      </c>
      <c r="Q297" s="35">
        <f>+'CPT data &amp; Bearing Capacity'!K297</f>
        <v/>
      </c>
      <c r="R297" s="34">
        <f>+'CPT data &amp; Bearing Capacity'!L297</f>
        <v/>
      </c>
      <c r="S297" s="35">
        <f>+'CPT data &amp; Bearing Capacity'!M297</f>
        <v/>
      </c>
      <c r="T297" s="34">
        <f>100*SQRT(O297/(305*SQRT(100*S297)))</f>
        <v/>
      </c>
      <c r="U297" s="36">
        <f>+O297*10^(1.09-0.0075*T297)</f>
        <v/>
      </c>
      <c r="V297" s="33">
        <f>5*(P297-Q297)</f>
        <v/>
      </c>
      <c r="W297" s="37">
        <f>IF(F297&lt;$B$4,0,N297/U297*G297*1000)</f>
        <v/>
      </c>
      <c r="X297" s="37">
        <f>IF(F297&lt;$B$4,0,N297/V297*G297*1000)</f>
        <v/>
      </c>
    </row>
    <row r="298">
      <c r="E298" s="28" t="n"/>
      <c r="F298" s="28">
        <f>+'CPT data &amp; Bearing Capacity'!I298</f>
        <v/>
      </c>
      <c r="G298" s="29">
        <f>'CPT data &amp; Bearing Capacity'!H298</f>
        <v/>
      </c>
      <c r="H298" s="29">
        <f>IF(F298&lt;$B$4,0,F298-$B$4)</f>
        <v/>
      </c>
      <c r="I298" s="30">
        <f>+H298*2/$B$2</f>
        <v/>
      </c>
      <c r="J298" s="31">
        <f>+$D$2*I298/SQRT($D$2^2+I298^2+1)</f>
        <v/>
      </c>
      <c r="K298" s="31">
        <f>+($D$2^2+2*I298^2+1)/($D$2^2+I298^2)/(I298^2+1)</f>
        <v/>
      </c>
      <c r="L298" s="31">
        <f>ASIN($D$2/SQRT($D$2^2+I298^2)/SQRT(1+I298^2))</f>
        <v/>
      </c>
      <c r="M298" s="32">
        <f>2/PI()*(J298*K298+L298)</f>
        <v/>
      </c>
      <c r="N298" s="33">
        <f>+$D$4*M298</f>
        <v/>
      </c>
      <c r="O298" s="59">
        <f>+'CPT data &amp; Bearing Capacity'!N298</f>
        <v/>
      </c>
      <c r="P298" s="59">
        <f>+'CPT data &amp; Bearing Capacity'!O298</f>
        <v/>
      </c>
      <c r="Q298" s="35">
        <f>+'CPT data &amp; Bearing Capacity'!K298</f>
        <v/>
      </c>
      <c r="R298" s="34">
        <f>+'CPT data &amp; Bearing Capacity'!L298</f>
        <v/>
      </c>
      <c r="S298" s="35">
        <f>+'CPT data &amp; Bearing Capacity'!M298</f>
        <v/>
      </c>
      <c r="T298" s="34">
        <f>100*SQRT(O298/(305*SQRT(100*S298)))</f>
        <v/>
      </c>
      <c r="U298" s="36">
        <f>+O298*10^(1.09-0.0075*T298)</f>
        <v/>
      </c>
      <c r="V298" s="33">
        <f>5*(P298-Q298)</f>
        <v/>
      </c>
      <c r="W298" s="37">
        <f>IF(F298&lt;$B$4,0,N298/U298*G298*1000)</f>
        <v/>
      </c>
      <c r="X298" s="37">
        <f>IF(F298&lt;$B$4,0,N298/V298*G298*1000)</f>
        <v/>
      </c>
    </row>
    <row r="299">
      <c r="E299" s="28" t="n"/>
      <c r="F299" s="28">
        <f>+'CPT data &amp; Bearing Capacity'!I299</f>
        <v/>
      </c>
      <c r="G299" s="29">
        <f>'CPT data &amp; Bearing Capacity'!H299</f>
        <v/>
      </c>
      <c r="H299" s="29">
        <f>IF(F299&lt;$B$4,0,F299-$B$4)</f>
        <v/>
      </c>
      <c r="I299" s="30">
        <f>+H299*2/$B$2</f>
        <v/>
      </c>
      <c r="J299" s="31">
        <f>+$D$2*I299/SQRT($D$2^2+I299^2+1)</f>
        <v/>
      </c>
      <c r="K299" s="31">
        <f>+($D$2^2+2*I299^2+1)/($D$2^2+I299^2)/(I299^2+1)</f>
        <v/>
      </c>
      <c r="L299" s="31">
        <f>ASIN($D$2/SQRT($D$2^2+I299^2)/SQRT(1+I299^2))</f>
        <v/>
      </c>
      <c r="M299" s="32">
        <f>2/PI()*(J299*K299+L299)</f>
        <v/>
      </c>
      <c r="N299" s="33">
        <f>+$D$4*M299</f>
        <v/>
      </c>
      <c r="O299" s="59">
        <f>+'CPT data &amp; Bearing Capacity'!N299</f>
        <v/>
      </c>
      <c r="P299" s="59">
        <f>+'CPT data &amp; Bearing Capacity'!O299</f>
        <v/>
      </c>
      <c r="Q299" s="35">
        <f>+'CPT data &amp; Bearing Capacity'!K299</f>
        <v/>
      </c>
      <c r="R299" s="34">
        <f>+'CPT data &amp; Bearing Capacity'!L299</f>
        <v/>
      </c>
      <c r="S299" s="35">
        <f>+'CPT data &amp; Bearing Capacity'!M299</f>
        <v/>
      </c>
      <c r="T299" s="34">
        <f>100*SQRT(O299/(305*SQRT(100*S299)))</f>
        <v/>
      </c>
      <c r="U299" s="36">
        <f>+O299*10^(1.09-0.0075*T299)</f>
        <v/>
      </c>
      <c r="V299" s="33">
        <f>5*(P299-Q299)</f>
        <v/>
      </c>
      <c r="W299" s="37">
        <f>IF(F299&lt;$B$4,0,N299/U299*G299*1000)</f>
        <v/>
      </c>
      <c r="X299" s="37">
        <f>IF(F299&lt;$B$4,0,N299/V299*G299*1000)</f>
        <v/>
      </c>
    </row>
    <row r="300">
      <c r="E300" s="28" t="n"/>
      <c r="F300" s="28">
        <f>+'CPT data &amp; Bearing Capacity'!I300</f>
        <v/>
      </c>
      <c r="G300" s="29">
        <f>'CPT data &amp; Bearing Capacity'!H300</f>
        <v/>
      </c>
      <c r="H300" s="29">
        <f>IF(F300&lt;$B$4,0,F300-$B$4)</f>
        <v/>
      </c>
      <c r="I300" s="30">
        <f>+H300*2/$B$2</f>
        <v/>
      </c>
      <c r="J300" s="31">
        <f>+$D$2*I300/SQRT($D$2^2+I300^2+1)</f>
        <v/>
      </c>
      <c r="K300" s="31">
        <f>+($D$2^2+2*I300^2+1)/($D$2^2+I300^2)/(I300^2+1)</f>
        <v/>
      </c>
      <c r="L300" s="31">
        <f>ASIN($D$2/SQRT($D$2^2+I300^2)/SQRT(1+I300^2))</f>
        <v/>
      </c>
      <c r="M300" s="32">
        <f>2/PI()*(J300*K300+L300)</f>
        <v/>
      </c>
      <c r="N300" s="33">
        <f>+$D$4*M300</f>
        <v/>
      </c>
      <c r="O300" s="59">
        <f>+'CPT data &amp; Bearing Capacity'!N300</f>
        <v/>
      </c>
      <c r="P300" s="59">
        <f>+'CPT data &amp; Bearing Capacity'!O300</f>
        <v/>
      </c>
      <c r="Q300" s="35">
        <f>+'CPT data &amp; Bearing Capacity'!K300</f>
        <v/>
      </c>
      <c r="R300" s="34">
        <f>+'CPT data &amp; Bearing Capacity'!L300</f>
        <v/>
      </c>
      <c r="S300" s="35">
        <f>+'CPT data &amp; Bearing Capacity'!M300</f>
        <v/>
      </c>
      <c r="T300" s="34">
        <f>100*SQRT(O300/(305*SQRT(100*S300)))</f>
        <v/>
      </c>
      <c r="U300" s="36">
        <f>+O300*10^(1.09-0.0075*T300)</f>
        <v/>
      </c>
      <c r="V300" s="33">
        <f>5*(P300-Q300)</f>
        <v/>
      </c>
      <c r="W300" s="37">
        <f>IF(F300&lt;$B$4,0,N300/U300*G300*1000)</f>
        <v/>
      </c>
      <c r="X300" s="37">
        <f>IF(F300&lt;$B$4,0,N300/V300*G300*1000)</f>
        <v/>
      </c>
    </row>
    <row r="301">
      <c r="E301" s="28" t="n"/>
      <c r="F301" s="28">
        <f>+'CPT data &amp; Bearing Capacity'!I301</f>
        <v/>
      </c>
      <c r="G301" s="29">
        <f>'CPT data &amp; Bearing Capacity'!H301</f>
        <v/>
      </c>
      <c r="H301" s="29">
        <f>IF(F301&lt;$B$4,0,F301-$B$4)</f>
        <v/>
      </c>
      <c r="I301" s="30">
        <f>+H301*2/$B$2</f>
        <v/>
      </c>
      <c r="J301" s="31">
        <f>+$D$2*I301/SQRT($D$2^2+I301^2+1)</f>
        <v/>
      </c>
      <c r="K301" s="31">
        <f>+($D$2^2+2*I301^2+1)/($D$2^2+I301^2)/(I301^2+1)</f>
        <v/>
      </c>
      <c r="L301" s="31">
        <f>ASIN($D$2/SQRT($D$2^2+I301^2)/SQRT(1+I301^2))</f>
        <v/>
      </c>
      <c r="M301" s="32">
        <f>2/PI()*(J301*K301+L301)</f>
        <v/>
      </c>
      <c r="N301" s="33">
        <f>+$D$4*M301</f>
        <v/>
      </c>
      <c r="O301" s="59">
        <f>+'CPT data &amp; Bearing Capacity'!N301</f>
        <v/>
      </c>
      <c r="P301" s="59">
        <f>+'CPT data &amp; Bearing Capacity'!O301</f>
        <v/>
      </c>
      <c r="Q301" s="35">
        <f>+'CPT data &amp; Bearing Capacity'!K301</f>
        <v/>
      </c>
      <c r="R301" s="34">
        <f>+'CPT data &amp; Bearing Capacity'!L301</f>
        <v/>
      </c>
      <c r="S301" s="35">
        <f>+'CPT data &amp; Bearing Capacity'!M301</f>
        <v/>
      </c>
      <c r="T301" s="34">
        <f>100*SQRT(O301/(305*SQRT(100*S301)))</f>
        <v/>
      </c>
      <c r="U301" s="36">
        <f>+O301*10^(1.09-0.0075*T301)</f>
        <v/>
      </c>
      <c r="V301" s="33">
        <f>5*(P301-Q301)</f>
        <v/>
      </c>
      <c r="W301" s="37">
        <f>IF(F301&lt;$B$4,0,N301/U301*G301*1000)</f>
        <v/>
      </c>
      <c r="X301" s="37">
        <f>IF(F301&lt;$B$4,0,N301/V301*G301*1000)</f>
        <v/>
      </c>
    </row>
    <row r="302">
      <c r="E302" s="28" t="n"/>
      <c r="F302" s="28">
        <f>+'CPT data &amp; Bearing Capacity'!I302</f>
        <v/>
      </c>
      <c r="G302" s="29">
        <f>'CPT data &amp; Bearing Capacity'!H302</f>
        <v/>
      </c>
      <c r="H302" s="29">
        <f>IF(F302&lt;$B$4,0,F302-$B$4)</f>
        <v/>
      </c>
      <c r="I302" s="30">
        <f>+H302*2/$B$2</f>
        <v/>
      </c>
      <c r="J302" s="31">
        <f>+$D$2*I302/SQRT($D$2^2+I302^2+1)</f>
        <v/>
      </c>
      <c r="K302" s="31">
        <f>+($D$2^2+2*I302^2+1)/($D$2^2+I302^2)/(I302^2+1)</f>
        <v/>
      </c>
      <c r="L302" s="31">
        <f>ASIN($D$2/SQRT($D$2^2+I302^2)/SQRT(1+I302^2))</f>
        <v/>
      </c>
      <c r="M302" s="32">
        <f>2/PI()*(J302*K302+L302)</f>
        <v/>
      </c>
      <c r="N302" s="33">
        <f>+$D$4*M302</f>
        <v/>
      </c>
      <c r="O302" s="59">
        <f>+'CPT data &amp; Bearing Capacity'!N302</f>
        <v/>
      </c>
      <c r="P302" s="59">
        <f>+'CPT data &amp; Bearing Capacity'!O302</f>
        <v/>
      </c>
      <c r="Q302" s="35">
        <f>+'CPT data &amp; Bearing Capacity'!K302</f>
        <v/>
      </c>
      <c r="R302" s="34">
        <f>+'CPT data &amp; Bearing Capacity'!L302</f>
        <v/>
      </c>
      <c r="S302" s="35">
        <f>+'CPT data &amp; Bearing Capacity'!M302</f>
        <v/>
      </c>
      <c r="T302" s="34">
        <f>100*SQRT(O302/(305*SQRT(100*S302)))</f>
        <v/>
      </c>
      <c r="U302" s="36">
        <f>+O302*10^(1.09-0.0075*T302)</f>
        <v/>
      </c>
      <c r="V302" s="33">
        <f>5*(P302-Q302)</f>
        <v/>
      </c>
      <c r="W302" s="37">
        <f>IF(F302&lt;$B$4,0,N302/U302*G302*1000)</f>
        <v/>
      </c>
      <c r="X302" s="37">
        <f>IF(F302&lt;$B$4,0,N302/V302*G302*1000)</f>
        <v/>
      </c>
    </row>
    <row r="303">
      <c r="E303" s="28" t="n"/>
      <c r="F303" s="28">
        <f>+'CPT data &amp; Bearing Capacity'!I303</f>
        <v/>
      </c>
      <c r="G303" s="29">
        <f>'CPT data &amp; Bearing Capacity'!H303</f>
        <v/>
      </c>
      <c r="H303" s="29">
        <f>IF(F303&lt;$B$4,0,F303-$B$4)</f>
        <v/>
      </c>
      <c r="I303" s="30">
        <f>+H303*2/$B$2</f>
        <v/>
      </c>
      <c r="J303" s="31">
        <f>+$D$2*I303/SQRT($D$2^2+I303^2+1)</f>
        <v/>
      </c>
      <c r="K303" s="31">
        <f>+($D$2^2+2*I303^2+1)/($D$2^2+I303^2)/(I303^2+1)</f>
        <v/>
      </c>
      <c r="L303" s="31">
        <f>ASIN($D$2/SQRT($D$2^2+I303^2)/SQRT(1+I303^2))</f>
        <v/>
      </c>
      <c r="M303" s="32">
        <f>2/PI()*(J303*K303+L303)</f>
        <v/>
      </c>
      <c r="N303" s="33">
        <f>+$D$4*M303</f>
        <v/>
      </c>
      <c r="O303" s="59">
        <f>+'CPT data &amp; Bearing Capacity'!N303</f>
        <v/>
      </c>
      <c r="P303" s="59">
        <f>+'CPT data &amp; Bearing Capacity'!O303</f>
        <v/>
      </c>
      <c r="Q303" s="35">
        <f>+'CPT data &amp; Bearing Capacity'!K303</f>
        <v/>
      </c>
      <c r="R303" s="34">
        <f>+'CPT data &amp; Bearing Capacity'!L303</f>
        <v/>
      </c>
      <c r="S303" s="35">
        <f>+'CPT data &amp; Bearing Capacity'!M303</f>
        <v/>
      </c>
      <c r="T303" s="34">
        <f>100*SQRT(O303/(305*SQRT(100*S303)))</f>
        <v/>
      </c>
      <c r="U303" s="36">
        <f>+O303*10^(1.09-0.0075*T303)</f>
        <v/>
      </c>
      <c r="V303" s="33">
        <f>5*(P303-Q303)</f>
        <v/>
      </c>
      <c r="W303" s="37">
        <f>IF(F303&lt;$B$4,0,N303/U303*G303*1000)</f>
        <v/>
      </c>
      <c r="X303" s="37">
        <f>IF(F303&lt;$B$4,0,N303/V303*G303*1000)</f>
        <v/>
      </c>
    </row>
    <row r="304">
      <c r="E304" s="28" t="n"/>
      <c r="F304" s="28">
        <f>+'CPT data &amp; Bearing Capacity'!I304</f>
        <v/>
      </c>
      <c r="G304" s="29">
        <f>'CPT data &amp; Bearing Capacity'!H304</f>
        <v/>
      </c>
      <c r="H304" s="29">
        <f>IF(F304&lt;$B$4,0,F304-$B$4)</f>
        <v/>
      </c>
      <c r="I304" s="30">
        <f>+H304*2/$B$2</f>
        <v/>
      </c>
      <c r="J304" s="31">
        <f>+$D$2*I304/SQRT($D$2^2+I304^2+1)</f>
        <v/>
      </c>
      <c r="K304" s="31">
        <f>+($D$2^2+2*I304^2+1)/($D$2^2+I304^2)/(I304^2+1)</f>
        <v/>
      </c>
      <c r="L304" s="31">
        <f>ASIN($D$2/SQRT($D$2^2+I304^2)/SQRT(1+I304^2))</f>
        <v/>
      </c>
      <c r="M304" s="32">
        <f>2/PI()*(J304*K304+L304)</f>
        <v/>
      </c>
      <c r="N304" s="33">
        <f>+$D$4*M304</f>
        <v/>
      </c>
      <c r="O304" s="59">
        <f>+'CPT data &amp; Bearing Capacity'!N304</f>
        <v/>
      </c>
      <c r="P304" s="59">
        <f>+'CPT data &amp; Bearing Capacity'!O304</f>
        <v/>
      </c>
      <c r="Q304" s="35">
        <f>+'CPT data &amp; Bearing Capacity'!K304</f>
        <v/>
      </c>
      <c r="R304" s="34">
        <f>+'CPT data &amp; Bearing Capacity'!L304</f>
        <v/>
      </c>
      <c r="S304" s="35">
        <f>+'CPT data &amp; Bearing Capacity'!M304</f>
        <v/>
      </c>
      <c r="T304" s="34">
        <f>100*SQRT(O304/(305*SQRT(100*S304)))</f>
        <v/>
      </c>
      <c r="U304" s="36">
        <f>+O304*10^(1.09-0.0075*T304)</f>
        <v/>
      </c>
      <c r="V304" s="33">
        <f>5*(P304-Q304)</f>
        <v/>
      </c>
      <c r="W304" s="37">
        <f>IF(F304&lt;$B$4,0,N304/U304*G304*1000)</f>
        <v/>
      </c>
      <c r="X304" s="37">
        <f>IF(F304&lt;$B$4,0,N304/V304*G304*1000)</f>
        <v/>
      </c>
    </row>
    <row r="305">
      <c r="E305" s="28" t="n"/>
      <c r="F305" s="28">
        <f>+'CPT data &amp; Bearing Capacity'!I305</f>
        <v/>
      </c>
      <c r="G305" s="29">
        <f>'CPT data &amp; Bearing Capacity'!H305</f>
        <v/>
      </c>
      <c r="H305" s="29">
        <f>IF(F305&lt;$B$4,0,F305-$B$4)</f>
        <v/>
      </c>
      <c r="I305" s="30">
        <f>+H305*2/$B$2</f>
        <v/>
      </c>
      <c r="J305" s="31">
        <f>+$D$2*I305/SQRT($D$2^2+I305^2+1)</f>
        <v/>
      </c>
      <c r="K305" s="31">
        <f>+($D$2^2+2*I305^2+1)/($D$2^2+I305^2)/(I305^2+1)</f>
        <v/>
      </c>
      <c r="L305" s="31">
        <f>ASIN($D$2/SQRT($D$2^2+I305^2)/SQRT(1+I305^2))</f>
        <v/>
      </c>
      <c r="M305" s="32">
        <f>2/PI()*(J305*K305+L305)</f>
        <v/>
      </c>
      <c r="N305" s="33">
        <f>+$D$4*M305</f>
        <v/>
      </c>
      <c r="O305" s="59">
        <f>+'CPT data &amp; Bearing Capacity'!N305</f>
        <v/>
      </c>
      <c r="P305" s="59">
        <f>+'CPT data &amp; Bearing Capacity'!O305</f>
        <v/>
      </c>
      <c r="Q305" s="35">
        <f>+'CPT data &amp; Bearing Capacity'!K305</f>
        <v/>
      </c>
      <c r="R305" s="34">
        <f>+'CPT data &amp; Bearing Capacity'!L305</f>
        <v/>
      </c>
      <c r="S305" s="35">
        <f>+'CPT data &amp; Bearing Capacity'!M305</f>
        <v/>
      </c>
      <c r="T305" s="34">
        <f>100*SQRT(O305/(305*SQRT(100*S305)))</f>
        <v/>
      </c>
      <c r="U305" s="36">
        <f>+O305*10^(1.09-0.0075*T305)</f>
        <v/>
      </c>
      <c r="V305" s="33">
        <f>5*(P305-Q305)</f>
        <v/>
      </c>
      <c r="W305" s="37">
        <f>IF(F305&lt;$B$4,0,N305/U305*G305*1000)</f>
        <v/>
      </c>
      <c r="X305" s="37">
        <f>IF(F305&lt;$B$4,0,N305/V305*G305*1000)</f>
        <v/>
      </c>
    </row>
    <row r="306">
      <c r="E306" s="28" t="n"/>
      <c r="F306" s="28">
        <f>+'CPT data &amp; Bearing Capacity'!I306</f>
        <v/>
      </c>
      <c r="G306" s="29">
        <f>'CPT data &amp; Bearing Capacity'!H306</f>
        <v/>
      </c>
      <c r="H306" s="29">
        <f>IF(F306&lt;$B$4,0,F306-$B$4)</f>
        <v/>
      </c>
      <c r="I306" s="30">
        <f>+H306*2/$B$2</f>
        <v/>
      </c>
      <c r="J306" s="31">
        <f>+$D$2*I306/SQRT($D$2^2+I306^2+1)</f>
        <v/>
      </c>
      <c r="K306" s="31">
        <f>+($D$2^2+2*I306^2+1)/($D$2^2+I306^2)/(I306^2+1)</f>
        <v/>
      </c>
      <c r="L306" s="31">
        <f>ASIN($D$2/SQRT($D$2^2+I306^2)/SQRT(1+I306^2))</f>
        <v/>
      </c>
      <c r="M306" s="32">
        <f>2/PI()*(J306*K306+L306)</f>
        <v/>
      </c>
      <c r="N306" s="33">
        <f>+$D$4*M306</f>
        <v/>
      </c>
      <c r="O306" s="59">
        <f>+'CPT data &amp; Bearing Capacity'!N306</f>
        <v/>
      </c>
      <c r="P306" s="59">
        <f>+'CPT data &amp; Bearing Capacity'!O306</f>
        <v/>
      </c>
      <c r="Q306" s="35">
        <f>+'CPT data &amp; Bearing Capacity'!K306</f>
        <v/>
      </c>
      <c r="R306" s="34">
        <f>+'CPT data &amp; Bearing Capacity'!L306</f>
        <v/>
      </c>
      <c r="S306" s="35">
        <f>+'CPT data &amp; Bearing Capacity'!M306</f>
        <v/>
      </c>
      <c r="T306" s="34">
        <f>100*SQRT(O306/(305*SQRT(100*S306)))</f>
        <v/>
      </c>
      <c r="U306" s="36">
        <f>+O306*10^(1.09-0.0075*T306)</f>
        <v/>
      </c>
      <c r="V306" s="33">
        <f>5*(P306-Q306)</f>
        <v/>
      </c>
      <c r="W306" s="37">
        <f>IF(F306&lt;$B$4,0,N306/U306*G306*1000)</f>
        <v/>
      </c>
      <c r="X306" s="37">
        <f>IF(F306&lt;$B$4,0,N306/V306*G306*1000)</f>
        <v/>
      </c>
    </row>
    <row r="307">
      <c r="E307" s="28" t="n"/>
      <c r="F307" s="28">
        <f>+'CPT data &amp; Bearing Capacity'!I307</f>
        <v/>
      </c>
      <c r="G307" s="29">
        <f>'CPT data &amp; Bearing Capacity'!H307</f>
        <v/>
      </c>
      <c r="H307" s="29">
        <f>IF(F307&lt;$B$4,0,F307-$B$4)</f>
        <v/>
      </c>
      <c r="I307" s="30">
        <f>+H307*2/$B$2</f>
        <v/>
      </c>
      <c r="J307" s="31">
        <f>+$D$2*I307/SQRT($D$2^2+I307^2+1)</f>
        <v/>
      </c>
      <c r="K307" s="31">
        <f>+($D$2^2+2*I307^2+1)/($D$2^2+I307^2)/(I307^2+1)</f>
        <v/>
      </c>
      <c r="L307" s="31">
        <f>ASIN($D$2/SQRT($D$2^2+I307^2)/SQRT(1+I307^2))</f>
        <v/>
      </c>
      <c r="M307" s="32">
        <f>2/PI()*(J307*K307+L307)</f>
        <v/>
      </c>
      <c r="N307" s="33">
        <f>+$D$4*M307</f>
        <v/>
      </c>
      <c r="O307" s="59">
        <f>+'CPT data &amp; Bearing Capacity'!N307</f>
        <v/>
      </c>
      <c r="P307" s="59">
        <f>+'CPT data &amp; Bearing Capacity'!O307</f>
        <v/>
      </c>
      <c r="Q307" s="35">
        <f>+'CPT data &amp; Bearing Capacity'!K307</f>
        <v/>
      </c>
      <c r="R307" s="34">
        <f>+'CPT data &amp; Bearing Capacity'!L307</f>
        <v/>
      </c>
      <c r="S307" s="35">
        <f>+'CPT data &amp; Bearing Capacity'!M307</f>
        <v/>
      </c>
      <c r="T307" s="34">
        <f>100*SQRT(O307/(305*SQRT(100*S307)))</f>
        <v/>
      </c>
      <c r="U307" s="36">
        <f>+O307*10^(1.09-0.0075*T307)</f>
        <v/>
      </c>
      <c r="V307" s="33">
        <f>5*(P307-Q307)</f>
        <v/>
      </c>
      <c r="W307" s="37">
        <f>IF(F307&lt;$B$4,0,N307/U307*G307*1000)</f>
        <v/>
      </c>
      <c r="X307" s="37">
        <f>IF(F307&lt;$B$4,0,N307/V307*G307*1000)</f>
        <v/>
      </c>
    </row>
    <row r="308">
      <c r="E308" s="28" t="n"/>
      <c r="F308" s="28">
        <f>+'CPT data &amp; Bearing Capacity'!I308</f>
        <v/>
      </c>
      <c r="G308" s="29">
        <f>'CPT data &amp; Bearing Capacity'!H308</f>
        <v/>
      </c>
      <c r="H308" s="29">
        <f>IF(F308&lt;$B$4,0,F308-$B$4)</f>
        <v/>
      </c>
      <c r="I308" s="30">
        <f>+H308*2/$B$2</f>
        <v/>
      </c>
      <c r="J308" s="31">
        <f>+$D$2*I308/SQRT($D$2^2+I308^2+1)</f>
        <v/>
      </c>
      <c r="K308" s="31">
        <f>+($D$2^2+2*I308^2+1)/($D$2^2+I308^2)/(I308^2+1)</f>
        <v/>
      </c>
      <c r="L308" s="31">
        <f>ASIN($D$2/SQRT($D$2^2+I308^2)/SQRT(1+I308^2))</f>
        <v/>
      </c>
      <c r="M308" s="32">
        <f>2/PI()*(J308*K308+L308)</f>
        <v/>
      </c>
      <c r="N308" s="33">
        <f>+$D$4*M308</f>
        <v/>
      </c>
      <c r="O308" s="59">
        <f>+'CPT data &amp; Bearing Capacity'!N308</f>
        <v/>
      </c>
      <c r="P308" s="59">
        <f>+'CPT data &amp; Bearing Capacity'!O308</f>
        <v/>
      </c>
      <c r="Q308" s="35">
        <f>+'CPT data &amp; Bearing Capacity'!K308</f>
        <v/>
      </c>
      <c r="R308" s="34">
        <f>+'CPT data &amp; Bearing Capacity'!L308</f>
        <v/>
      </c>
      <c r="S308" s="35">
        <f>+'CPT data &amp; Bearing Capacity'!M308</f>
        <v/>
      </c>
      <c r="T308" s="34">
        <f>100*SQRT(O308/(305*SQRT(100*S308)))</f>
        <v/>
      </c>
      <c r="U308" s="36">
        <f>+O308*10^(1.09-0.0075*T308)</f>
        <v/>
      </c>
      <c r="V308" s="33">
        <f>5*(P308-Q308)</f>
        <v/>
      </c>
      <c r="W308" s="37">
        <f>IF(F308&lt;$B$4,0,N308/U308*G308*1000)</f>
        <v/>
      </c>
      <c r="X308" s="37">
        <f>IF(F308&lt;$B$4,0,N308/V308*G308*1000)</f>
        <v/>
      </c>
    </row>
    <row r="309">
      <c r="E309" s="28" t="n"/>
      <c r="F309" s="28">
        <f>+'CPT data &amp; Bearing Capacity'!I309</f>
        <v/>
      </c>
      <c r="G309" s="29">
        <f>'CPT data &amp; Bearing Capacity'!H309</f>
        <v/>
      </c>
      <c r="H309" s="29">
        <f>IF(F309&lt;$B$4,0,F309-$B$4)</f>
        <v/>
      </c>
      <c r="I309" s="30">
        <f>+H309*2/$B$2</f>
        <v/>
      </c>
      <c r="J309" s="31">
        <f>+$D$2*I309/SQRT($D$2^2+I309^2+1)</f>
        <v/>
      </c>
      <c r="K309" s="31">
        <f>+($D$2^2+2*I309^2+1)/($D$2^2+I309^2)/(I309^2+1)</f>
        <v/>
      </c>
      <c r="L309" s="31">
        <f>ASIN($D$2/SQRT($D$2^2+I309^2)/SQRT(1+I309^2))</f>
        <v/>
      </c>
      <c r="M309" s="32">
        <f>2/PI()*(J309*K309+L309)</f>
        <v/>
      </c>
      <c r="N309" s="33">
        <f>+$D$4*M309</f>
        <v/>
      </c>
      <c r="O309" s="59">
        <f>+'CPT data &amp; Bearing Capacity'!N309</f>
        <v/>
      </c>
      <c r="P309" s="59">
        <f>+'CPT data &amp; Bearing Capacity'!O309</f>
        <v/>
      </c>
      <c r="Q309" s="35">
        <f>+'CPT data &amp; Bearing Capacity'!K309</f>
        <v/>
      </c>
      <c r="R309" s="34">
        <f>+'CPT data &amp; Bearing Capacity'!L309</f>
        <v/>
      </c>
      <c r="S309" s="35">
        <f>+'CPT data &amp; Bearing Capacity'!M309</f>
        <v/>
      </c>
      <c r="T309" s="34">
        <f>100*SQRT(O309/(305*SQRT(100*S309)))</f>
        <v/>
      </c>
      <c r="U309" s="36">
        <f>+O309*10^(1.09-0.0075*T309)</f>
        <v/>
      </c>
      <c r="V309" s="33">
        <f>5*(P309-Q309)</f>
        <v/>
      </c>
      <c r="W309" s="37">
        <f>IF(F309&lt;$B$4,0,N309/U309*G309*1000)</f>
        <v/>
      </c>
      <c r="X309" s="37">
        <f>IF(F309&lt;$B$4,0,N309/V309*G309*1000)</f>
        <v/>
      </c>
    </row>
    <row r="310">
      <c r="E310" s="28" t="n"/>
      <c r="F310" s="28">
        <f>+'CPT data &amp; Bearing Capacity'!I310</f>
        <v/>
      </c>
      <c r="G310" s="29">
        <f>'CPT data &amp; Bearing Capacity'!H310</f>
        <v/>
      </c>
      <c r="H310" s="29">
        <f>IF(F310&lt;$B$4,0,F310-$B$4)</f>
        <v/>
      </c>
      <c r="I310" s="30">
        <f>+H310*2/$B$2</f>
        <v/>
      </c>
      <c r="J310" s="31">
        <f>+$D$2*I310/SQRT($D$2^2+I310^2+1)</f>
        <v/>
      </c>
      <c r="K310" s="31">
        <f>+($D$2^2+2*I310^2+1)/($D$2^2+I310^2)/(I310^2+1)</f>
        <v/>
      </c>
      <c r="L310" s="31">
        <f>ASIN($D$2/SQRT($D$2^2+I310^2)/SQRT(1+I310^2))</f>
        <v/>
      </c>
      <c r="M310" s="32">
        <f>2/PI()*(J310*K310+L310)</f>
        <v/>
      </c>
      <c r="N310" s="33">
        <f>+$D$4*M310</f>
        <v/>
      </c>
      <c r="O310" s="59">
        <f>+'CPT data &amp; Bearing Capacity'!N310</f>
        <v/>
      </c>
      <c r="P310" s="59">
        <f>+'CPT data &amp; Bearing Capacity'!O310</f>
        <v/>
      </c>
      <c r="Q310" s="35">
        <f>+'CPT data &amp; Bearing Capacity'!K310</f>
        <v/>
      </c>
      <c r="R310" s="34">
        <f>+'CPT data &amp; Bearing Capacity'!L310</f>
        <v/>
      </c>
      <c r="S310" s="35">
        <f>+'CPT data &amp; Bearing Capacity'!M310</f>
        <v/>
      </c>
      <c r="T310" s="34">
        <f>100*SQRT(O310/(305*SQRT(100*S310)))</f>
        <v/>
      </c>
      <c r="U310" s="36">
        <f>+O310*10^(1.09-0.0075*T310)</f>
        <v/>
      </c>
      <c r="V310" s="33">
        <f>5*(P310-Q310)</f>
        <v/>
      </c>
      <c r="W310" s="37">
        <f>IF(F310&lt;$B$4,0,N310/U310*G310*1000)</f>
        <v/>
      </c>
      <c r="X310" s="37">
        <f>IF(F310&lt;$B$4,0,N310/V310*G310*1000)</f>
        <v/>
      </c>
    </row>
    <row r="311">
      <c r="E311" s="28" t="n"/>
      <c r="F311" s="28">
        <f>+'CPT data &amp; Bearing Capacity'!I311</f>
        <v/>
      </c>
      <c r="G311" s="29">
        <f>'CPT data &amp; Bearing Capacity'!H311</f>
        <v/>
      </c>
      <c r="H311" s="29">
        <f>IF(F311&lt;$B$4,0,F311-$B$4)</f>
        <v/>
      </c>
      <c r="I311" s="30">
        <f>+H311*2/$B$2</f>
        <v/>
      </c>
      <c r="J311" s="31">
        <f>+$D$2*I311/SQRT($D$2^2+I311^2+1)</f>
        <v/>
      </c>
      <c r="K311" s="31">
        <f>+($D$2^2+2*I311^2+1)/($D$2^2+I311^2)/(I311^2+1)</f>
        <v/>
      </c>
      <c r="L311" s="31">
        <f>ASIN($D$2/SQRT($D$2^2+I311^2)/SQRT(1+I311^2))</f>
        <v/>
      </c>
      <c r="M311" s="32">
        <f>2/PI()*(J311*K311+L311)</f>
        <v/>
      </c>
      <c r="N311" s="33">
        <f>+$D$4*M311</f>
        <v/>
      </c>
      <c r="O311" s="59">
        <f>+'CPT data &amp; Bearing Capacity'!N311</f>
        <v/>
      </c>
      <c r="P311" s="59">
        <f>+'CPT data &amp; Bearing Capacity'!O311</f>
        <v/>
      </c>
      <c r="Q311" s="35">
        <f>+'CPT data &amp; Bearing Capacity'!K311</f>
        <v/>
      </c>
      <c r="R311" s="34">
        <f>+'CPT data &amp; Bearing Capacity'!L311</f>
        <v/>
      </c>
      <c r="S311" s="35">
        <f>+'CPT data &amp; Bearing Capacity'!M311</f>
        <v/>
      </c>
      <c r="T311" s="34">
        <f>100*SQRT(O311/(305*SQRT(100*S311)))</f>
        <v/>
      </c>
      <c r="U311" s="36">
        <f>+O311*10^(1.09-0.0075*T311)</f>
        <v/>
      </c>
      <c r="V311" s="33">
        <f>5*(P311-Q311)</f>
        <v/>
      </c>
      <c r="W311" s="37">
        <f>IF(F311&lt;$B$4,0,N311/U311*G311*1000)</f>
        <v/>
      </c>
      <c r="X311" s="37">
        <f>IF(F311&lt;$B$4,0,N311/V311*G311*1000)</f>
        <v/>
      </c>
    </row>
    <row r="312">
      <c r="E312" s="28" t="n"/>
      <c r="F312" s="28">
        <f>+'CPT data &amp; Bearing Capacity'!I312</f>
        <v/>
      </c>
      <c r="G312" s="29">
        <f>'CPT data &amp; Bearing Capacity'!H312</f>
        <v/>
      </c>
      <c r="H312" s="29">
        <f>IF(F312&lt;$B$4,0,F312-$B$4)</f>
        <v/>
      </c>
      <c r="I312" s="30">
        <f>+H312*2/$B$2</f>
        <v/>
      </c>
      <c r="J312" s="31">
        <f>+$D$2*I312/SQRT($D$2^2+I312^2+1)</f>
        <v/>
      </c>
      <c r="K312" s="31">
        <f>+($D$2^2+2*I312^2+1)/($D$2^2+I312^2)/(I312^2+1)</f>
        <v/>
      </c>
      <c r="L312" s="31">
        <f>ASIN($D$2/SQRT($D$2^2+I312^2)/SQRT(1+I312^2))</f>
        <v/>
      </c>
      <c r="M312" s="32">
        <f>2/PI()*(J312*K312+L312)</f>
        <v/>
      </c>
      <c r="N312" s="33">
        <f>+$D$4*M312</f>
        <v/>
      </c>
      <c r="O312" s="59">
        <f>+'CPT data &amp; Bearing Capacity'!N312</f>
        <v/>
      </c>
      <c r="P312" s="59">
        <f>+'CPT data &amp; Bearing Capacity'!O312</f>
        <v/>
      </c>
      <c r="Q312" s="35">
        <f>+'CPT data &amp; Bearing Capacity'!K312</f>
        <v/>
      </c>
      <c r="R312" s="34">
        <f>+'CPT data &amp; Bearing Capacity'!L312</f>
        <v/>
      </c>
      <c r="S312" s="35">
        <f>+'CPT data &amp; Bearing Capacity'!M312</f>
        <v/>
      </c>
      <c r="T312" s="34">
        <f>100*SQRT(O312/(305*SQRT(100*S312)))</f>
        <v/>
      </c>
      <c r="U312" s="36">
        <f>+O312*10^(1.09-0.0075*T312)</f>
        <v/>
      </c>
      <c r="V312" s="33">
        <f>5*(P312-Q312)</f>
        <v/>
      </c>
      <c r="W312" s="37">
        <f>IF(F312&lt;$B$4,0,N312/U312*G312*1000)</f>
        <v/>
      </c>
      <c r="X312" s="37">
        <f>IF(F312&lt;$B$4,0,N312/V312*G312*1000)</f>
        <v/>
      </c>
    </row>
    <row r="313">
      <c r="E313" s="28" t="n"/>
      <c r="F313" s="28">
        <f>+'CPT data &amp; Bearing Capacity'!I313</f>
        <v/>
      </c>
      <c r="G313" s="29">
        <f>'CPT data &amp; Bearing Capacity'!H313</f>
        <v/>
      </c>
      <c r="H313" s="29">
        <f>IF(F313&lt;$B$4,0,F313-$B$4)</f>
        <v/>
      </c>
      <c r="I313" s="30">
        <f>+H313*2/$B$2</f>
        <v/>
      </c>
      <c r="J313" s="31">
        <f>+$D$2*I313/SQRT($D$2^2+I313^2+1)</f>
        <v/>
      </c>
      <c r="K313" s="31">
        <f>+($D$2^2+2*I313^2+1)/($D$2^2+I313^2)/(I313^2+1)</f>
        <v/>
      </c>
      <c r="L313" s="31">
        <f>ASIN($D$2/SQRT($D$2^2+I313^2)/SQRT(1+I313^2))</f>
        <v/>
      </c>
      <c r="M313" s="32">
        <f>2/PI()*(J313*K313+L313)</f>
        <v/>
      </c>
      <c r="N313" s="33">
        <f>+$D$4*M313</f>
        <v/>
      </c>
      <c r="O313" s="59">
        <f>+'CPT data &amp; Bearing Capacity'!N313</f>
        <v/>
      </c>
      <c r="P313" s="59">
        <f>+'CPT data &amp; Bearing Capacity'!O313</f>
        <v/>
      </c>
      <c r="Q313" s="35">
        <f>+'CPT data &amp; Bearing Capacity'!K313</f>
        <v/>
      </c>
      <c r="R313" s="34">
        <f>+'CPT data &amp; Bearing Capacity'!L313</f>
        <v/>
      </c>
      <c r="S313" s="35">
        <f>+'CPT data &amp; Bearing Capacity'!M313</f>
        <v/>
      </c>
      <c r="T313" s="34">
        <f>100*SQRT(O313/(305*SQRT(100*S313)))</f>
        <v/>
      </c>
      <c r="U313" s="36">
        <f>+O313*10^(1.09-0.0075*T313)</f>
        <v/>
      </c>
      <c r="V313" s="33">
        <f>5*(P313-Q313)</f>
        <v/>
      </c>
      <c r="W313" s="37">
        <f>IF(F313&lt;$B$4,0,N313/U313*G313*1000)</f>
        <v/>
      </c>
      <c r="X313" s="37">
        <f>IF(F313&lt;$B$4,0,N313/V313*G313*1000)</f>
        <v/>
      </c>
    </row>
    <row r="314">
      <c r="E314" s="28" t="n"/>
      <c r="F314" s="28">
        <f>+'CPT data &amp; Bearing Capacity'!I314</f>
        <v/>
      </c>
      <c r="G314" s="29">
        <f>'CPT data &amp; Bearing Capacity'!H314</f>
        <v/>
      </c>
      <c r="H314" s="29">
        <f>IF(F314&lt;$B$4,0,F314-$B$4)</f>
        <v/>
      </c>
      <c r="I314" s="30">
        <f>+H314*2/$B$2</f>
        <v/>
      </c>
      <c r="J314" s="31">
        <f>+$D$2*I314/SQRT($D$2^2+I314^2+1)</f>
        <v/>
      </c>
      <c r="K314" s="31">
        <f>+($D$2^2+2*I314^2+1)/($D$2^2+I314^2)/(I314^2+1)</f>
        <v/>
      </c>
      <c r="L314" s="31">
        <f>ASIN($D$2/SQRT($D$2^2+I314^2)/SQRT(1+I314^2))</f>
        <v/>
      </c>
      <c r="M314" s="32">
        <f>2/PI()*(J314*K314+L314)</f>
        <v/>
      </c>
      <c r="N314" s="33">
        <f>+$D$4*M314</f>
        <v/>
      </c>
      <c r="O314" s="59">
        <f>+'CPT data &amp; Bearing Capacity'!N314</f>
        <v/>
      </c>
      <c r="P314" s="59">
        <f>+'CPT data &amp; Bearing Capacity'!O314</f>
        <v/>
      </c>
      <c r="Q314" s="35">
        <f>+'CPT data &amp; Bearing Capacity'!K314</f>
        <v/>
      </c>
      <c r="R314" s="34">
        <f>+'CPT data &amp; Bearing Capacity'!L314</f>
        <v/>
      </c>
      <c r="S314" s="35">
        <f>+'CPT data &amp; Bearing Capacity'!M314</f>
        <v/>
      </c>
      <c r="T314" s="34">
        <f>100*SQRT(O314/(305*SQRT(100*S314)))</f>
        <v/>
      </c>
      <c r="U314" s="36">
        <f>+O314*10^(1.09-0.0075*T314)</f>
        <v/>
      </c>
      <c r="V314" s="33">
        <f>5*(P314-Q314)</f>
        <v/>
      </c>
      <c r="W314" s="37">
        <f>IF(F314&lt;$B$4,0,N314/U314*G314*1000)</f>
        <v/>
      </c>
      <c r="X314" s="37">
        <f>IF(F314&lt;$B$4,0,N314/V314*G314*1000)</f>
        <v/>
      </c>
    </row>
    <row r="315">
      <c r="E315" s="28" t="n"/>
      <c r="F315" s="28">
        <f>+'CPT data &amp; Bearing Capacity'!I315</f>
        <v/>
      </c>
      <c r="G315" s="29">
        <f>'CPT data &amp; Bearing Capacity'!H315</f>
        <v/>
      </c>
      <c r="H315" s="29">
        <f>IF(F315&lt;$B$4,0,F315-$B$4)</f>
        <v/>
      </c>
      <c r="I315" s="30">
        <f>+H315*2/$B$2</f>
        <v/>
      </c>
      <c r="J315" s="31">
        <f>+$D$2*I315/SQRT($D$2^2+I315^2+1)</f>
        <v/>
      </c>
      <c r="K315" s="31">
        <f>+($D$2^2+2*I315^2+1)/($D$2^2+I315^2)/(I315^2+1)</f>
        <v/>
      </c>
      <c r="L315" s="31">
        <f>ASIN($D$2/SQRT($D$2^2+I315^2)/SQRT(1+I315^2))</f>
        <v/>
      </c>
      <c r="M315" s="32">
        <f>2/PI()*(J315*K315+L315)</f>
        <v/>
      </c>
      <c r="N315" s="33">
        <f>+$D$4*M315</f>
        <v/>
      </c>
      <c r="O315" s="59">
        <f>+'CPT data &amp; Bearing Capacity'!N315</f>
        <v/>
      </c>
      <c r="P315" s="59">
        <f>+'CPT data &amp; Bearing Capacity'!O315</f>
        <v/>
      </c>
      <c r="Q315" s="35">
        <f>+'CPT data &amp; Bearing Capacity'!K315</f>
        <v/>
      </c>
      <c r="R315" s="34">
        <f>+'CPT data &amp; Bearing Capacity'!L315</f>
        <v/>
      </c>
      <c r="S315" s="35">
        <f>+'CPT data &amp; Bearing Capacity'!M315</f>
        <v/>
      </c>
      <c r="T315" s="34">
        <f>100*SQRT(O315/(305*SQRT(100*S315)))</f>
        <v/>
      </c>
      <c r="U315" s="36">
        <f>+O315*10^(1.09-0.0075*T315)</f>
        <v/>
      </c>
      <c r="V315" s="33">
        <f>5*(P315-Q315)</f>
        <v/>
      </c>
      <c r="W315" s="37">
        <f>IF(F315&lt;$B$4,0,N315/U315*G315*1000)</f>
        <v/>
      </c>
      <c r="X315" s="37">
        <f>IF(F315&lt;$B$4,0,N315/V315*G315*1000)</f>
        <v/>
      </c>
    </row>
    <row r="316">
      <c r="E316" s="28" t="n"/>
      <c r="F316" s="28">
        <f>+'CPT data &amp; Bearing Capacity'!I316</f>
        <v/>
      </c>
      <c r="G316" s="29">
        <f>'CPT data &amp; Bearing Capacity'!H316</f>
        <v/>
      </c>
      <c r="H316" s="29">
        <f>IF(F316&lt;$B$4,0,F316-$B$4)</f>
        <v/>
      </c>
      <c r="I316" s="30">
        <f>+H316*2/$B$2</f>
        <v/>
      </c>
      <c r="J316" s="31">
        <f>+$D$2*I316/SQRT($D$2^2+I316^2+1)</f>
        <v/>
      </c>
      <c r="K316" s="31">
        <f>+($D$2^2+2*I316^2+1)/($D$2^2+I316^2)/(I316^2+1)</f>
        <v/>
      </c>
      <c r="L316" s="31">
        <f>ASIN($D$2/SQRT($D$2^2+I316^2)/SQRT(1+I316^2))</f>
        <v/>
      </c>
      <c r="M316" s="32">
        <f>2/PI()*(J316*K316+L316)</f>
        <v/>
      </c>
      <c r="N316" s="33">
        <f>+$D$4*M316</f>
        <v/>
      </c>
      <c r="O316" s="59">
        <f>+'CPT data &amp; Bearing Capacity'!N316</f>
        <v/>
      </c>
      <c r="P316" s="59">
        <f>+'CPT data &amp; Bearing Capacity'!O316</f>
        <v/>
      </c>
      <c r="Q316" s="35">
        <f>+'CPT data &amp; Bearing Capacity'!K316</f>
        <v/>
      </c>
      <c r="R316" s="34">
        <f>+'CPT data &amp; Bearing Capacity'!L316</f>
        <v/>
      </c>
      <c r="S316" s="35">
        <f>+'CPT data &amp; Bearing Capacity'!M316</f>
        <v/>
      </c>
      <c r="T316" s="34">
        <f>100*SQRT(O316/(305*SQRT(100*S316)))</f>
        <v/>
      </c>
      <c r="U316" s="36">
        <f>+O316*10^(1.09-0.0075*T316)</f>
        <v/>
      </c>
      <c r="V316" s="33">
        <f>5*(P316-Q316)</f>
        <v/>
      </c>
      <c r="W316" s="37">
        <f>IF(F316&lt;$B$4,0,N316/U316*G316*1000)</f>
        <v/>
      </c>
      <c r="X316" s="37">
        <f>IF(F316&lt;$B$4,0,N316/V316*G316*1000)</f>
        <v/>
      </c>
    </row>
    <row r="317">
      <c r="E317" s="28" t="n"/>
      <c r="F317" s="28">
        <f>+'CPT data &amp; Bearing Capacity'!I317</f>
        <v/>
      </c>
      <c r="G317" s="29">
        <f>'CPT data &amp; Bearing Capacity'!H317</f>
        <v/>
      </c>
      <c r="H317" s="29">
        <f>IF(F317&lt;$B$4,0,F317-$B$4)</f>
        <v/>
      </c>
      <c r="I317" s="30">
        <f>+H317*2/$B$2</f>
        <v/>
      </c>
      <c r="J317" s="31">
        <f>+$D$2*I317/SQRT($D$2^2+I317^2+1)</f>
        <v/>
      </c>
      <c r="K317" s="31">
        <f>+($D$2^2+2*I317^2+1)/($D$2^2+I317^2)/(I317^2+1)</f>
        <v/>
      </c>
      <c r="L317" s="31">
        <f>ASIN($D$2/SQRT($D$2^2+I317^2)/SQRT(1+I317^2))</f>
        <v/>
      </c>
      <c r="M317" s="32">
        <f>2/PI()*(J317*K317+L317)</f>
        <v/>
      </c>
      <c r="N317" s="33">
        <f>+$D$4*M317</f>
        <v/>
      </c>
      <c r="O317" s="59">
        <f>+'CPT data &amp; Bearing Capacity'!N317</f>
        <v/>
      </c>
      <c r="P317" s="59">
        <f>+'CPT data &amp; Bearing Capacity'!O317</f>
        <v/>
      </c>
      <c r="Q317" s="35">
        <f>+'CPT data &amp; Bearing Capacity'!K317</f>
        <v/>
      </c>
      <c r="R317" s="34">
        <f>+'CPT data &amp; Bearing Capacity'!L317</f>
        <v/>
      </c>
      <c r="S317" s="35">
        <f>+'CPT data &amp; Bearing Capacity'!M317</f>
        <v/>
      </c>
      <c r="T317" s="34">
        <f>100*SQRT(O317/(305*SQRT(100*S317)))</f>
        <v/>
      </c>
      <c r="U317" s="36">
        <f>+O317*10^(1.09-0.0075*T317)</f>
        <v/>
      </c>
      <c r="V317" s="33">
        <f>5*(P317-Q317)</f>
        <v/>
      </c>
      <c r="W317" s="37">
        <f>IF(F317&lt;$B$4,0,N317/U317*G317*1000)</f>
        <v/>
      </c>
      <c r="X317" s="37">
        <f>IF(F317&lt;$B$4,0,N317/V317*G317*1000)</f>
        <v/>
      </c>
    </row>
    <row r="318">
      <c r="E318" s="28" t="n"/>
      <c r="F318" s="28">
        <f>+'CPT data &amp; Bearing Capacity'!I318</f>
        <v/>
      </c>
      <c r="G318" s="29">
        <f>'CPT data &amp; Bearing Capacity'!H318</f>
        <v/>
      </c>
      <c r="H318" s="29">
        <f>IF(F318&lt;$B$4,0,F318-$B$4)</f>
        <v/>
      </c>
      <c r="I318" s="30">
        <f>+H318*2/$B$2</f>
        <v/>
      </c>
      <c r="J318" s="31">
        <f>+$D$2*I318/SQRT($D$2^2+I318^2+1)</f>
        <v/>
      </c>
      <c r="K318" s="31">
        <f>+($D$2^2+2*I318^2+1)/($D$2^2+I318^2)/(I318^2+1)</f>
        <v/>
      </c>
      <c r="L318" s="31">
        <f>ASIN($D$2/SQRT($D$2^2+I318^2)/SQRT(1+I318^2))</f>
        <v/>
      </c>
      <c r="M318" s="32">
        <f>2/PI()*(J318*K318+L318)</f>
        <v/>
      </c>
      <c r="N318" s="33">
        <f>+$D$4*M318</f>
        <v/>
      </c>
      <c r="O318" s="59">
        <f>+'CPT data &amp; Bearing Capacity'!N318</f>
        <v/>
      </c>
      <c r="P318" s="59">
        <f>+'CPT data &amp; Bearing Capacity'!O318</f>
        <v/>
      </c>
      <c r="Q318" s="35">
        <f>+'CPT data &amp; Bearing Capacity'!K318</f>
        <v/>
      </c>
      <c r="R318" s="34">
        <f>+'CPT data &amp; Bearing Capacity'!L318</f>
        <v/>
      </c>
      <c r="S318" s="35">
        <f>+'CPT data &amp; Bearing Capacity'!M318</f>
        <v/>
      </c>
      <c r="T318" s="34">
        <f>100*SQRT(O318/(305*SQRT(100*S318)))</f>
        <v/>
      </c>
      <c r="U318" s="36">
        <f>+O318*10^(1.09-0.0075*T318)</f>
        <v/>
      </c>
      <c r="V318" s="33">
        <f>5*(P318-Q318)</f>
        <v/>
      </c>
      <c r="W318" s="37">
        <f>IF(F318&lt;$B$4,0,N318/U318*G318*1000)</f>
        <v/>
      </c>
      <c r="X318" s="37">
        <f>IF(F318&lt;$B$4,0,N318/V318*G318*1000)</f>
        <v/>
      </c>
    </row>
    <row r="319">
      <c r="E319" s="28" t="n"/>
      <c r="F319" s="28">
        <f>+'CPT data &amp; Bearing Capacity'!I319</f>
        <v/>
      </c>
      <c r="G319" s="29">
        <f>'CPT data &amp; Bearing Capacity'!H319</f>
        <v/>
      </c>
      <c r="H319" s="29">
        <f>IF(F319&lt;$B$4,0,F319-$B$4)</f>
        <v/>
      </c>
      <c r="I319" s="30">
        <f>+H319*2/$B$2</f>
        <v/>
      </c>
      <c r="J319" s="31">
        <f>+$D$2*I319/SQRT($D$2^2+I319^2+1)</f>
        <v/>
      </c>
      <c r="K319" s="31">
        <f>+($D$2^2+2*I319^2+1)/($D$2^2+I319^2)/(I319^2+1)</f>
        <v/>
      </c>
      <c r="L319" s="31">
        <f>ASIN($D$2/SQRT($D$2^2+I319^2)/SQRT(1+I319^2))</f>
        <v/>
      </c>
      <c r="M319" s="32">
        <f>2/PI()*(J319*K319+L319)</f>
        <v/>
      </c>
      <c r="N319" s="33">
        <f>+$D$4*M319</f>
        <v/>
      </c>
      <c r="O319" s="59">
        <f>+'CPT data &amp; Bearing Capacity'!N319</f>
        <v/>
      </c>
      <c r="P319" s="59">
        <f>+'CPT data &amp; Bearing Capacity'!O319</f>
        <v/>
      </c>
      <c r="Q319" s="35">
        <f>+'CPT data &amp; Bearing Capacity'!K319</f>
        <v/>
      </c>
      <c r="R319" s="34">
        <f>+'CPT data &amp; Bearing Capacity'!L319</f>
        <v/>
      </c>
      <c r="S319" s="35">
        <f>+'CPT data &amp; Bearing Capacity'!M319</f>
        <v/>
      </c>
      <c r="T319" s="34">
        <f>100*SQRT(O319/(305*SQRT(100*S319)))</f>
        <v/>
      </c>
      <c r="U319" s="36">
        <f>+O319*10^(1.09-0.0075*T319)</f>
        <v/>
      </c>
      <c r="V319" s="33">
        <f>5*(P319-Q319)</f>
        <v/>
      </c>
      <c r="W319" s="37">
        <f>IF(F319&lt;$B$4,0,N319/U319*G319*1000)</f>
        <v/>
      </c>
      <c r="X319" s="37">
        <f>IF(F319&lt;$B$4,0,N319/V319*G319*1000)</f>
        <v/>
      </c>
    </row>
    <row r="320">
      <c r="E320" s="28" t="n"/>
      <c r="F320" s="28">
        <f>+'CPT data &amp; Bearing Capacity'!I320</f>
        <v/>
      </c>
      <c r="G320" s="29">
        <f>'CPT data &amp; Bearing Capacity'!H320</f>
        <v/>
      </c>
      <c r="H320" s="29">
        <f>IF(F320&lt;$B$4,0,F320-$B$4)</f>
        <v/>
      </c>
      <c r="I320" s="30">
        <f>+H320*2/$B$2</f>
        <v/>
      </c>
      <c r="J320" s="31">
        <f>+$D$2*I320/SQRT($D$2^2+I320^2+1)</f>
        <v/>
      </c>
      <c r="K320" s="31">
        <f>+($D$2^2+2*I320^2+1)/($D$2^2+I320^2)/(I320^2+1)</f>
        <v/>
      </c>
      <c r="L320" s="31">
        <f>ASIN($D$2/SQRT($D$2^2+I320^2)/SQRT(1+I320^2))</f>
        <v/>
      </c>
      <c r="M320" s="32">
        <f>2/PI()*(J320*K320+L320)</f>
        <v/>
      </c>
      <c r="N320" s="33">
        <f>+$D$4*M320</f>
        <v/>
      </c>
      <c r="O320" s="59">
        <f>+'CPT data &amp; Bearing Capacity'!N320</f>
        <v/>
      </c>
      <c r="P320" s="59">
        <f>+'CPT data &amp; Bearing Capacity'!O320</f>
        <v/>
      </c>
      <c r="Q320" s="35">
        <f>+'CPT data &amp; Bearing Capacity'!K320</f>
        <v/>
      </c>
      <c r="R320" s="34">
        <f>+'CPT data &amp; Bearing Capacity'!L320</f>
        <v/>
      </c>
      <c r="S320" s="35">
        <f>+'CPT data &amp; Bearing Capacity'!M320</f>
        <v/>
      </c>
      <c r="T320" s="34">
        <f>100*SQRT(O320/(305*SQRT(100*S320)))</f>
        <v/>
      </c>
      <c r="U320" s="36">
        <f>+O320*10^(1.09-0.0075*T320)</f>
        <v/>
      </c>
      <c r="V320" s="33">
        <f>5*(P320-Q320)</f>
        <v/>
      </c>
      <c r="W320" s="37">
        <f>IF(F320&lt;$B$4,0,N320/U320*G320*1000)</f>
        <v/>
      </c>
      <c r="X320" s="37">
        <f>IF(F320&lt;$B$4,0,N320/V320*G320*1000)</f>
        <v/>
      </c>
    </row>
    <row r="321">
      <c r="E321" s="28" t="n"/>
      <c r="F321" s="28">
        <f>+'CPT data &amp; Bearing Capacity'!I321</f>
        <v/>
      </c>
      <c r="G321" s="29">
        <f>'CPT data &amp; Bearing Capacity'!H321</f>
        <v/>
      </c>
      <c r="H321" s="29">
        <f>IF(F321&lt;$B$4,0,F321-$B$4)</f>
        <v/>
      </c>
      <c r="I321" s="30">
        <f>+H321*2/$B$2</f>
        <v/>
      </c>
      <c r="J321" s="31">
        <f>+$D$2*I321/SQRT($D$2^2+I321^2+1)</f>
        <v/>
      </c>
      <c r="K321" s="31">
        <f>+($D$2^2+2*I321^2+1)/($D$2^2+I321^2)/(I321^2+1)</f>
        <v/>
      </c>
      <c r="L321" s="31">
        <f>ASIN($D$2/SQRT($D$2^2+I321^2)/SQRT(1+I321^2))</f>
        <v/>
      </c>
      <c r="M321" s="32">
        <f>2/PI()*(J321*K321+L321)</f>
        <v/>
      </c>
      <c r="N321" s="33">
        <f>+$D$4*M321</f>
        <v/>
      </c>
      <c r="O321" s="59">
        <f>+'CPT data &amp; Bearing Capacity'!N321</f>
        <v/>
      </c>
      <c r="P321" s="59">
        <f>+'CPT data &amp; Bearing Capacity'!O321</f>
        <v/>
      </c>
      <c r="Q321" s="35">
        <f>+'CPT data &amp; Bearing Capacity'!K321</f>
        <v/>
      </c>
      <c r="R321" s="34">
        <f>+'CPT data &amp; Bearing Capacity'!L321</f>
        <v/>
      </c>
      <c r="S321" s="35">
        <f>+'CPT data &amp; Bearing Capacity'!M321</f>
        <v/>
      </c>
      <c r="T321" s="34">
        <f>100*SQRT(O321/(305*SQRT(100*S321)))</f>
        <v/>
      </c>
      <c r="U321" s="36">
        <f>+O321*10^(1.09-0.0075*T321)</f>
        <v/>
      </c>
      <c r="V321" s="33">
        <f>5*(P321-Q321)</f>
        <v/>
      </c>
      <c r="W321" s="37">
        <f>IF(F321&lt;$B$4,0,N321/U321*G321*1000)</f>
        <v/>
      </c>
      <c r="X321" s="37">
        <f>IF(F321&lt;$B$4,0,N321/V321*G321*1000)</f>
        <v/>
      </c>
    </row>
    <row r="322">
      <c r="E322" s="28" t="n"/>
      <c r="F322" s="28">
        <f>+'CPT data &amp; Bearing Capacity'!I322</f>
        <v/>
      </c>
      <c r="G322" s="29">
        <f>'CPT data &amp; Bearing Capacity'!H322</f>
        <v/>
      </c>
      <c r="H322" s="29">
        <f>IF(F322&lt;$B$4,0,F322-$B$4)</f>
        <v/>
      </c>
      <c r="I322" s="30">
        <f>+H322*2/$B$2</f>
        <v/>
      </c>
      <c r="J322" s="31">
        <f>+$D$2*I322/SQRT($D$2^2+I322^2+1)</f>
        <v/>
      </c>
      <c r="K322" s="31">
        <f>+($D$2^2+2*I322^2+1)/($D$2^2+I322^2)/(I322^2+1)</f>
        <v/>
      </c>
      <c r="L322" s="31">
        <f>ASIN($D$2/SQRT($D$2^2+I322^2)/SQRT(1+I322^2))</f>
        <v/>
      </c>
      <c r="M322" s="32">
        <f>2/PI()*(J322*K322+L322)</f>
        <v/>
      </c>
      <c r="N322" s="33">
        <f>+$D$4*M322</f>
        <v/>
      </c>
      <c r="O322" s="59">
        <f>+'CPT data &amp; Bearing Capacity'!N322</f>
        <v/>
      </c>
      <c r="P322" s="59">
        <f>+'CPT data &amp; Bearing Capacity'!O322</f>
        <v/>
      </c>
      <c r="Q322" s="35">
        <f>+'CPT data &amp; Bearing Capacity'!K322</f>
        <v/>
      </c>
      <c r="R322" s="34">
        <f>+'CPT data &amp; Bearing Capacity'!L322</f>
        <v/>
      </c>
      <c r="S322" s="35">
        <f>+'CPT data &amp; Bearing Capacity'!M322</f>
        <v/>
      </c>
      <c r="T322" s="34">
        <f>100*SQRT(O322/(305*SQRT(100*S322)))</f>
        <v/>
      </c>
      <c r="U322" s="36">
        <f>+O322*10^(1.09-0.0075*T322)</f>
        <v/>
      </c>
      <c r="V322" s="33">
        <f>5*(P322-Q322)</f>
        <v/>
      </c>
      <c r="W322" s="37">
        <f>IF(F322&lt;$B$4,0,N322/U322*G322*1000)</f>
        <v/>
      </c>
      <c r="X322" s="37">
        <f>IF(F322&lt;$B$4,0,N322/V322*G322*1000)</f>
        <v/>
      </c>
    </row>
    <row r="323">
      <c r="E323" s="28" t="n"/>
      <c r="F323" s="28">
        <f>+'CPT data &amp; Bearing Capacity'!I323</f>
        <v/>
      </c>
      <c r="G323" s="29">
        <f>'CPT data &amp; Bearing Capacity'!H323</f>
        <v/>
      </c>
      <c r="H323" s="29">
        <f>IF(F323&lt;$B$4,0,F323-$B$4)</f>
        <v/>
      </c>
      <c r="I323" s="30">
        <f>+H323*2/$B$2</f>
        <v/>
      </c>
      <c r="J323" s="31">
        <f>+$D$2*I323/SQRT($D$2^2+I323^2+1)</f>
        <v/>
      </c>
      <c r="K323" s="31">
        <f>+($D$2^2+2*I323^2+1)/($D$2^2+I323^2)/(I323^2+1)</f>
        <v/>
      </c>
      <c r="L323" s="31">
        <f>ASIN($D$2/SQRT($D$2^2+I323^2)/SQRT(1+I323^2))</f>
        <v/>
      </c>
      <c r="M323" s="32">
        <f>2/PI()*(J323*K323+L323)</f>
        <v/>
      </c>
      <c r="N323" s="33">
        <f>+$D$4*M323</f>
        <v/>
      </c>
      <c r="O323" s="59">
        <f>+'CPT data &amp; Bearing Capacity'!N323</f>
        <v/>
      </c>
      <c r="P323" s="59">
        <f>+'CPT data &amp; Bearing Capacity'!O323</f>
        <v/>
      </c>
      <c r="Q323" s="35">
        <f>+'CPT data &amp; Bearing Capacity'!K323</f>
        <v/>
      </c>
      <c r="R323" s="34">
        <f>+'CPT data &amp; Bearing Capacity'!L323</f>
        <v/>
      </c>
      <c r="S323" s="35">
        <f>+'CPT data &amp; Bearing Capacity'!M323</f>
        <v/>
      </c>
      <c r="T323" s="34">
        <f>100*SQRT(O323/(305*SQRT(100*S323)))</f>
        <v/>
      </c>
      <c r="U323" s="36">
        <f>+O323*10^(1.09-0.0075*T323)</f>
        <v/>
      </c>
      <c r="V323" s="33">
        <f>5*(P323-Q323)</f>
        <v/>
      </c>
      <c r="W323" s="37">
        <f>IF(F323&lt;$B$4,0,N323/U323*G323*1000)</f>
        <v/>
      </c>
      <c r="X323" s="37">
        <f>IF(F323&lt;$B$4,0,N323/V323*G323*1000)</f>
        <v/>
      </c>
    </row>
    <row r="324">
      <c r="E324" s="28" t="n"/>
      <c r="F324" s="28">
        <f>+'CPT data &amp; Bearing Capacity'!I324</f>
        <v/>
      </c>
      <c r="G324" s="29">
        <f>'CPT data &amp; Bearing Capacity'!H324</f>
        <v/>
      </c>
      <c r="H324" s="29">
        <f>IF(F324&lt;$B$4,0,F324-$B$4)</f>
        <v/>
      </c>
      <c r="I324" s="30">
        <f>+H324*2/$B$2</f>
        <v/>
      </c>
      <c r="J324" s="31">
        <f>+$D$2*I324/SQRT($D$2^2+I324^2+1)</f>
        <v/>
      </c>
      <c r="K324" s="31">
        <f>+($D$2^2+2*I324^2+1)/($D$2^2+I324^2)/(I324^2+1)</f>
        <v/>
      </c>
      <c r="L324" s="31">
        <f>ASIN($D$2/SQRT($D$2^2+I324^2)/SQRT(1+I324^2))</f>
        <v/>
      </c>
      <c r="M324" s="32">
        <f>2/PI()*(J324*K324+L324)</f>
        <v/>
      </c>
      <c r="N324" s="33">
        <f>+$D$4*M324</f>
        <v/>
      </c>
      <c r="O324" s="59">
        <f>+'CPT data &amp; Bearing Capacity'!N324</f>
        <v/>
      </c>
      <c r="P324" s="59">
        <f>+'CPT data &amp; Bearing Capacity'!O324</f>
        <v/>
      </c>
      <c r="Q324" s="35">
        <f>+'CPT data &amp; Bearing Capacity'!K324</f>
        <v/>
      </c>
      <c r="R324" s="34">
        <f>+'CPT data &amp; Bearing Capacity'!L324</f>
        <v/>
      </c>
      <c r="S324" s="35">
        <f>+'CPT data &amp; Bearing Capacity'!M324</f>
        <v/>
      </c>
      <c r="T324" s="34">
        <f>100*SQRT(O324/(305*SQRT(100*S324)))</f>
        <v/>
      </c>
      <c r="U324" s="36">
        <f>+O324*10^(1.09-0.0075*T324)</f>
        <v/>
      </c>
      <c r="V324" s="33">
        <f>5*(P324-Q324)</f>
        <v/>
      </c>
      <c r="W324" s="37">
        <f>IF(F324&lt;$B$4,0,N324/U324*G324*1000)</f>
        <v/>
      </c>
      <c r="X324" s="37">
        <f>IF(F324&lt;$B$4,0,N324/V324*G324*1000)</f>
        <v/>
      </c>
    </row>
    <row r="325">
      <c r="E325" s="28" t="n"/>
      <c r="F325" s="28">
        <f>+'CPT data &amp; Bearing Capacity'!I325</f>
        <v/>
      </c>
      <c r="G325" s="29">
        <f>'CPT data &amp; Bearing Capacity'!H325</f>
        <v/>
      </c>
      <c r="H325" s="29">
        <f>IF(F325&lt;$B$4,0,F325-$B$4)</f>
        <v/>
      </c>
      <c r="I325" s="30">
        <f>+H325*2/$B$2</f>
        <v/>
      </c>
      <c r="J325" s="31">
        <f>+$D$2*I325/SQRT($D$2^2+I325^2+1)</f>
        <v/>
      </c>
      <c r="K325" s="31">
        <f>+($D$2^2+2*I325^2+1)/($D$2^2+I325^2)/(I325^2+1)</f>
        <v/>
      </c>
      <c r="L325" s="31">
        <f>ASIN($D$2/SQRT($D$2^2+I325^2)/SQRT(1+I325^2))</f>
        <v/>
      </c>
      <c r="M325" s="32">
        <f>2/PI()*(J325*K325+L325)</f>
        <v/>
      </c>
      <c r="N325" s="33">
        <f>+$D$4*M325</f>
        <v/>
      </c>
      <c r="O325" s="59">
        <f>+'CPT data &amp; Bearing Capacity'!N325</f>
        <v/>
      </c>
      <c r="P325" s="59">
        <f>+'CPT data &amp; Bearing Capacity'!O325</f>
        <v/>
      </c>
      <c r="Q325" s="35">
        <f>+'CPT data &amp; Bearing Capacity'!K325</f>
        <v/>
      </c>
      <c r="R325" s="34">
        <f>+'CPT data &amp; Bearing Capacity'!L325</f>
        <v/>
      </c>
      <c r="S325" s="35">
        <f>+'CPT data &amp; Bearing Capacity'!M325</f>
        <v/>
      </c>
      <c r="T325" s="34">
        <f>100*SQRT(O325/(305*SQRT(100*S325)))</f>
        <v/>
      </c>
      <c r="U325" s="36">
        <f>+O325*10^(1.09-0.0075*T325)</f>
        <v/>
      </c>
      <c r="V325" s="33">
        <f>5*(P325-Q325)</f>
        <v/>
      </c>
      <c r="W325" s="37">
        <f>IF(F325&lt;$B$4,0,N325/U325*G325*1000)</f>
        <v/>
      </c>
      <c r="X325" s="37">
        <f>IF(F325&lt;$B$4,0,N325/V325*G325*1000)</f>
        <v/>
      </c>
    </row>
    <row r="326">
      <c r="E326" s="28" t="n"/>
      <c r="F326" s="28">
        <f>+'CPT data &amp; Bearing Capacity'!I326</f>
        <v/>
      </c>
      <c r="G326" s="29">
        <f>'CPT data &amp; Bearing Capacity'!H326</f>
        <v/>
      </c>
      <c r="H326" s="29">
        <f>IF(F326&lt;$B$4,0,F326-$B$4)</f>
        <v/>
      </c>
      <c r="I326" s="30">
        <f>+H326*2/$B$2</f>
        <v/>
      </c>
      <c r="J326" s="31">
        <f>+$D$2*I326/SQRT($D$2^2+I326^2+1)</f>
        <v/>
      </c>
      <c r="K326" s="31">
        <f>+($D$2^2+2*I326^2+1)/($D$2^2+I326^2)/(I326^2+1)</f>
        <v/>
      </c>
      <c r="L326" s="31">
        <f>ASIN($D$2/SQRT($D$2^2+I326^2)/SQRT(1+I326^2))</f>
        <v/>
      </c>
      <c r="M326" s="32">
        <f>2/PI()*(J326*K326+L326)</f>
        <v/>
      </c>
      <c r="N326" s="33">
        <f>+$D$4*M326</f>
        <v/>
      </c>
      <c r="O326" s="59">
        <f>+'CPT data &amp; Bearing Capacity'!N326</f>
        <v/>
      </c>
      <c r="P326" s="59">
        <f>+'CPT data &amp; Bearing Capacity'!O326</f>
        <v/>
      </c>
      <c r="Q326" s="35">
        <f>+'CPT data &amp; Bearing Capacity'!K326</f>
        <v/>
      </c>
      <c r="R326" s="34">
        <f>+'CPT data &amp; Bearing Capacity'!L326</f>
        <v/>
      </c>
      <c r="S326" s="35">
        <f>+'CPT data &amp; Bearing Capacity'!M326</f>
        <v/>
      </c>
      <c r="T326" s="34">
        <f>100*SQRT(O326/(305*SQRT(100*S326)))</f>
        <v/>
      </c>
      <c r="U326" s="36">
        <f>+O326*10^(1.09-0.0075*T326)</f>
        <v/>
      </c>
      <c r="V326" s="33">
        <f>5*(P326-Q326)</f>
        <v/>
      </c>
      <c r="W326" s="37">
        <f>IF(F326&lt;$B$4,0,N326/U326*G326*1000)</f>
        <v/>
      </c>
      <c r="X326" s="37">
        <f>IF(F326&lt;$B$4,0,N326/V326*G326*1000)</f>
        <v/>
      </c>
    </row>
    <row r="327">
      <c r="E327" s="28" t="n"/>
      <c r="F327" s="28">
        <f>+'CPT data &amp; Bearing Capacity'!I327</f>
        <v/>
      </c>
      <c r="G327" s="29">
        <f>'CPT data &amp; Bearing Capacity'!H327</f>
        <v/>
      </c>
      <c r="H327" s="29">
        <f>IF(F327&lt;$B$4,0,F327-$B$4)</f>
        <v/>
      </c>
      <c r="I327" s="30">
        <f>+H327*2/$B$2</f>
        <v/>
      </c>
      <c r="J327" s="31">
        <f>+$D$2*I327/SQRT($D$2^2+I327^2+1)</f>
        <v/>
      </c>
      <c r="K327" s="31">
        <f>+($D$2^2+2*I327^2+1)/($D$2^2+I327^2)/(I327^2+1)</f>
        <v/>
      </c>
      <c r="L327" s="31">
        <f>ASIN($D$2/SQRT($D$2^2+I327^2)/SQRT(1+I327^2))</f>
        <v/>
      </c>
      <c r="M327" s="32">
        <f>2/PI()*(J327*K327+L327)</f>
        <v/>
      </c>
      <c r="N327" s="33">
        <f>+$D$4*M327</f>
        <v/>
      </c>
      <c r="O327" s="59">
        <f>+'CPT data &amp; Bearing Capacity'!N327</f>
        <v/>
      </c>
      <c r="P327" s="59">
        <f>+'CPT data &amp; Bearing Capacity'!O327</f>
        <v/>
      </c>
      <c r="Q327" s="35">
        <f>+'CPT data &amp; Bearing Capacity'!K327</f>
        <v/>
      </c>
      <c r="R327" s="34">
        <f>+'CPT data &amp; Bearing Capacity'!L327</f>
        <v/>
      </c>
      <c r="S327" s="35">
        <f>+'CPT data &amp; Bearing Capacity'!M327</f>
        <v/>
      </c>
      <c r="T327" s="34">
        <f>100*SQRT(O327/(305*SQRT(100*S327)))</f>
        <v/>
      </c>
      <c r="U327" s="36">
        <f>+O327*10^(1.09-0.0075*T327)</f>
        <v/>
      </c>
      <c r="V327" s="33">
        <f>5*(P327-Q327)</f>
        <v/>
      </c>
      <c r="W327" s="37">
        <f>IF(F327&lt;$B$4,0,N327/U327*G327*1000)</f>
        <v/>
      </c>
      <c r="X327" s="37">
        <f>IF(F327&lt;$B$4,0,N327/V327*G327*1000)</f>
        <v/>
      </c>
    </row>
    <row r="328">
      <c r="E328" s="28" t="n"/>
      <c r="F328" s="28">
        <f>+'CPT data &amp; Bearing Capacity'!I328</f>
        <v/>
      </c>
      <c r="G328" s="29">
        <f>'CPT data &amp; Bearing Capacity'!H328</f>
        <v/>
      </c>
      <c r="H328" s="29">
        <f>IF(F328&lt;$B$4,0,F328-$B$4)</f>
        <v/>
      </c>
      <c r="I328" s="30">
        <f>+H328*2/$B$2</f>
        <v/>
      </c>
      <c r="J328" s="31">
        <f>+$D$2*I328/SQRT($D$2^2+I328^2+1)</f>
        <v/>
      </c>
      <c r="K328" s="31">
        <f>+($D$2^2+2*I328^2+1)/($D$2^2+I328^2)/(I328^2+1)</f>
        <v/>
      </c>
      <c r="L328" s="31">
        <f>ASIN($D$2/SQRT($D$2^2+I328^2)/SQRT(1+I328^2))</f>
        <v/>
      </c>
      <c r="M328" s="32">
        <f>2/PI()*(J328*K328+L328)</f>
        <v/>
      </c>
      <c r="N328" s="33">
        <f>+$D$4*M328</f>
        <v/>
      </c>
      <c r="O328" s="59">
        <f>+'CPT data &amp; Bearing Capacity'!N328</f>
        <v/>
      </c>
      <c r="P328" s="59">
        <f>+'CPT data &amp; Bearing Capacity'!O328</f>
        <v/>
      </c>
      <c r="Q328" s="35">
        <f>+'CPT data &amp; Bearing Capacity'!K328</f>
        <v/>
      </c>
      <c r="R328" s="34">
        <f>+'CPT data &amp; Bearing Capacity'!L328</f>
        <v/>
      </c>
      <c r="S328" s="35">
        <f>+'CPT data &amp; Bearing Capacity'!M328</f>
        <v/>
      </c>
      <c r="T328" s="34">
        <f>100*SQRT(O328/(305*SQRT(100*S328)))</f>
        <v/>
      </c>
      <c r="U328" s="36">
        <f>+O328*10^(1.09-0.0075*T328)</f>
        <v/>
      </c>
      <c r="V328" s="33">
        <f>5*(P328-Q328)</f>
        <v/>
      </c>
      <c r="W328" s="37">
        <f>IF(F328&lt;$B$4,0,N328/U328*G328*1000)</f>
        <v/>
      </c>
      <c r="X328" s="37">
        <f>IF(F328&lt;$B$4,0,N328/V328*G328*1000)</f>
        <v/>
      </c>
    </row>
    <row r="329">
      <c r="E329" s="28" t="n"/>
      <c r="F329" s="28">
        <f>+'CPT data &amp; Bearing Capacity'!I329</f>
        <v/>
      </c>
      <c r="G329" s="29">
        <f>'CPT data &amp; Bearing Capacity'!H329</f>
        <v/>
      </c>
      <c r="H329" s="29">
        <f>IF(F329&lt;$B$4,0,F329-$B$4)</f>
        <v/>
      </c>
      <c r="I329" s="30">
        <f>+H329*2/$B$2</f>
        <v/>
      </c>
      <c r="J329" s="31">
        <f>+$D$2*I329/SQRT($D$2^2+I329^2+1)</f>
        <v/>
      </c>
      <c r="K329" s="31">
        <f>+($D$2^2+2*I329^2+1)/($D$2^2+I329^2)/(I329^2+1)</f>
        <v/>
      </c>
      <c r="L329" s="31">
        <f>ASIN($D$2/SQRT($D$2^2+I329^2)/SQRT(1+I329^2))</f>
        <v/>
      </c>
      <c r="M329" s="32">
        <f>2/PI()*(J329*K329+L329)</f>
        <v/>
      </c>
      <c r="N329" s="33">
        <f>+$D$4*M329</f>
        <v/>
      </c>
      <c r="O329" s="59">
        <f>+'CPT data &amp; Bearing Capacity'!N329</f>
        <v/>
      </c>
      <c r="P329" s="59">
        <f>+'CPT data &amp; Bearing Capacity'!O329</f>
        <v/>
      </c>
      <c r="Q329" s="35">
        <f>+'CPT data &amp; Bearing Capacity'!K329</f>
        <v/>
      </c>
      <c r="R329" s="34">
        <f>+'CPT data &amp; Bearing Capacity'!L329</f>
        <v/>
      </c>
      <c r="S329" s="35">
        <f>+'CPT data &amp; Bearing Capacity'!M329</f>
        <v/>
      </c>
      <c r="T329" s="34">
        <f>100*SQRT(O329/(305*SQRT(100*S329)))</f>
        <v/>
      </c>
      <c r="U329" s="36">
        <f>+O329*10^(1.09-0.0075*T329)</f>
        <v/>
      </c>
      <c r="V329" s="33">
        <f>5*(P329-Q329)</f>
        <v/>
      </c>
      <c r="W329" s="37">
        <f>IF(F329&lt;$B$4,0,N329/U329*G329*1000)</f>
        <v/>
      </c>
      <c r="X329" s="37">
        <f>IF(F329&lt;$B$4,0,N329/V329*G329*1000)</f>
        <v/>
      </c>
    </row>
    <row r="330">
      <c r="E330" s="28" t="n"/>
      <c r="F330" s="28">
        <f>+'CPT data &amp; Bearing Capacity'!I330</f>
        <v/>
      </c>
      <c r="G330" s="29">
        <f>'CPT data &amp; Bearing Capacity'!H330</f>
        <v/>
      </c>
      <c r="H330" s="29">
        <f>IF(F330&lt;$B$4,0,F330-$B$4)</f>
        <v/>
      </c>
      <c r="I330" s="30">
        <f>+H330*2/$B$2</f>
        <v/>
      </c>
      <c r="J330" s="31">
        <f>+$D$2*I330/SQRT($D$2^2+I330^2+1)</f>
        <v/>
      </c>
      <c r="K330" s="31">
        <f>+($D$2^2+2*I330^2+1)/($D$2^2+I330^2)/(I330^2+1)</f>
        <v/>
      </c>
      <c r="L330" s="31">
        <f>ASIN($D$2/SQRT($D$2^2+I330^2)/SQRT(1+I330^2))</f>
        <v/>
      </c>
      <c r="M330" s="32">
        <f>2/PI()*(J330*K330+L330)</f>
        <v/>
      </c>
      <c r="N330" s="33">
        <f>+$D$4*M330</f>
        <v/>
      </c>
      <c r="O330" s="59">
        <f>+'CPT data &amp; Bearing Capacity'!N330</f>
        <v/>
      </c>
      <c r="P330" s="59">
        <f>+'CPT data &amp; Bearing Capacity'!O330</f>
        <v/>
      </c>
      <c r="Q330" s="35">
        <f>+'CPT data &amp; Bearing Capacity'!K330</f>
        <v/>
      </c>
      <c r="R330" s="34">
        <f>+'CPT data &amp; Bearing Capacity'!L330</f>
        <v/>
      </c>
      <c r="S330" s="35">
        <f>+'CPT data &amp; Bearing Capacity'!M330</f>
        <v/>
      </c>
      <c r="T330" s="34">
        <f>100*SQRT(O330/(305*SQRT(100*S330)))</f>
        <v/>
      </c>
      <c r="U330" s="36">
        <f>+O330*10^(1.09-0.0075*T330)</f>
        <v/>
      </c>
      <c r="V330" s="33">
        <f>5*(P330-Q330)</f>
        <v/>
      </c>
      <c r="W330" s="37">
        <f>IF(F330&lt;$B$4,0,N330/U330*G330*1000)</f>
        <v/>
      </c>
      <c r="X330" s="37">
        <f>IF(F330&lt;$B$4,0,N330/V330*G330*1000)</f>
        <v/>
      </c>
    </row>
    <row r="331">
      <c r="E331" s="28" t="n"/>
      <c r="F331" s="28">
        <f>+'CPT data &amp; Bearing Capacity'!I331</f>
        <v/>
      </c>
      <c r="G331" s="29">
        <f>'CPT data &amp; Bearing Capacity'!H331</f>
        <v/>
      </c>
      <c r="H331" s="29">
        <f>IF(F331&lt;$B$4,0,F331-$B$4)</f>
        <v/>
      </c>
      <c r="I331" s="30">
        <f>+H331*2/$B$2</f>
        <v/>
      </c>
      <c r="J331" s="31">
        <f>+$D$2*I331/SQRT($D$2^2+I331^2+1)</f>
        <v/>
      </c>
      <c r="K331" s="31">
        <f>+($D$2^2+2*I331^2+1)/($D$2^2+I331^2)/(I331^2+1)</f>
        <v/>
      </c>
      <c r="L331" s="31">
        <f>ASIN($D$2/SQRT($D$2^2+I331^2)/SQRT(1+I331^2))</f>
        <v/>
      </c>
      <c r="M331" s="32">
        <f>2/PI()*(J331*K331+L331)</f>
        <v/>
      </c>
      <c r="N331" s="33">
        <f>+$D$4*M331</f>
        <v/>
      </c>
      <c r="O331" s="59">
        <f>+'CPT data &amp; Bearing Capacity'!N331</f>
        <v/>
      </c>
      <c r="P331" s="59">
        <f>+'CPT data &amp; Bearing Capacity'!O331</f>
        <v/>
      </c>
      <c r="Q331" s="35">
        <f>+'CPT data &amp; Bearing Capacity'!K331</f>
        <v/>
      </c>
      <c r="R331" s="34">
        <f>+'CPT data &amp; Bearing Capacity'!L331</f>
        <v/>
      </c>
      <c r="S331" s="35">
        <f>+'CPT data &amp; Bearing Capacity'!M331</f>
        <v/>
      </c>
      <c r="T331" s="34">
        <f>100*SQRT(O331/(305*SQRT(100*S331)))</f>
        <v/>
      </c>
      <c r="U331" s="36">
        <f>+O331*10^(1.09-0.0075*T331)</f>
        <v/>
      </c>
      <c r="V331" s="33">
        <f>5*(P331-Q331)</f>
        <v/>
      </c>
      <c r="W331" s="37">
        <f>IF(F331&lt;$B$4,0,N331/U331*G331*1000)</f>
        <v/>
      </c>
      <c r="X331" s="37">
        <f>IF(F331&lt;$B$4,0,N331/V331*G331*1000)</f>
        <v/>
      </c>
    </row>
    <row r="332">
      <c r="E332" s="28" t="n"/>
      <c r="F332" s="28">
        <f>+'CPT data &amp; Bearing Capacity'!I332</f>
        <v/>
      </c>
      <c r="G332" s="29">
        <f>'CPT data &amp; Bearing Capacity'!H332</f>
        <v/>
      </c>
      <c r="H332" s="29">
        <f>IF(F332&lt;$B$4,0,F332-$B$4)</f>
        <v/>
      </c>
      <c r="I332" s="30">
        <f>+H332*2/$B$2</f>
        <v/>
      </c>
      <c r="J332" s="31">
        <f>+$D$2*I332/SQRT($D$2^2+I332^2+1)</f>
        <v/>
      </c>
      <c r="K332" s="31">
        <f>+($D$2^2+2*I332^2+1)/($D$2^2+I332^2)/(I332^2+1)</f>
        <v/>
      </c>
      <c r="L332" s="31">
        <f>ASIN($D$2/SQRT($D$2^2+I332^2)/SQRT(1+I332^2))</f>
        <v/>
      </c>
      <c r="M332" s="32">
        <f>2/PI()*(J332*K332+L332)</f>
        <v/>
      </c>
      <c r="N332" s="33">
        <f>+$D$4*M332</f>
        <v/>
      </c>
      <c r="O332" s="59">
        <f>+'CPT data &amp; Bearing Capacity'!N332</f>
        <v/>
      </c>
      <c r="P332" s="59">
        <f>+'CPT data &amp; Bearing Capacity'!O332</f>
        <v/>
      </c>
      <c r="Q332" s="35">
        <f>+'CPT data &amp; Bearing Capacity'!K332</f>
        <v/>
      </c>
      <c r="R332" s="34">
        <f>+'CPT data &amp; Bearing Capacity'!L332</f>
        <v/>
      </c>
      <c r="S332" s="35">
        <f>+'CPT data &amp; Bearing Capacity'!M332</f>
        <v/>
      </c>
      <c r="T332" s="34">
        <f>100*SQRT(O332/(305*SQRT(100*S332)))</f>
        <v/>
      </c>
      <c r="U332" s="36">
        <f>+O332*10^(1.09-0.0075*T332)</f>
        <v/>
      </c>
      <c r="V332" s="33">
        <f>5*(P332-Q332)</f>
        <v/>
      </c>
      <c r="W332" s="37">
        <f>IF(F332&lt;$B$4,0,N332/U332*G332*1000)</f>
        <v/>
      </c>
      <c r="X332" s="37">
        <f>IF(F332&lt;$B$4,0,N332/V332*G332*1000)</f>
        <v/>
      </c>
    </row>
    <row r="333">
      <c r="E333" s="28" t="n"/>
      <c r="F333" s="28">
        <f>+'CPT data &amp; Bearing Capacity'!I333</f>
        <v/>
      </c>
      <c r="G333" s="29">
        <f>'CPT data &amp; Bearing Capacity'!H333</f>
        <v/>
      </c>
      <c r="H333" s="29">
        <f>IF(F333&lt;$B$4,0,F333-$B$4)</f>
        <v/>
      </c>
      <c r="I333" s="30">
        <f>+H333*2/$B$2</f>
        <v/>
      </c>
      <c r="J333" s="31">
        <f>+$D$2*I333/SQRT($D$2^2+I333^2+1)</f>
        <v/>
      </c>
      <c r="K333" s="31">
        <f>+($D$2^2+2*I333^2+1)/($D$2^2+I333^2)/(I333^2+1)</f>
        <v/>
      </c>
      <c r="L333" s="31">
        <f>ASIN($D$2/SQRT($D$2^2+I333^2)/SQRT(1+I333^2))</f>
        <v/>
      </c>
      <c r="M333" s="32">
        <f>2/PI()*(J333*K333+L333)</f>
        <v/>
      </c>
      <c r="N333" s="33">
        <f>+$D$4*M333</f>
        <v/>
      </c>
      <c r="O333" s="59">
        <f>+'CPT data &amp; Bearing Capacity'!N333</f>
        <v/>
      </c>
      <c r="P333" s="59">
        <f>+'CPT data &amp; Bearing Capacity'!O333</f>
        <v/>
      </c>
      <c r="Q333" s="35">
        <f>+'CPT data &amp; Bearing Capacity'!K333</f>
        <v/>
      </c>
      <c r="R333" s="34">
        <f>+'CPT data &amp; Bearing Capacity'!L333</f>
        <v/>
      </c>
      <c r="S333" s="35">
        <f>+'CPT data &amp; Bearing Capacity'!M333</f>
        <v/>
      </c>
      <c r="T333" s="34">
        <f>100*SQRT(O333/(305*SQRT(100*S333)))</f>
        <v/>
      </c>
      <c r="U333" s="36">
        <f>+O333*10^(1.09-0.0075*T333)</f>
        <v/>
      </c>
      <c r="V333" s="33">
        <f>5*(P333-Q333)</f>
        <v/>
      </c>
      <c r="W333" s="37">
        <f>IF(F333&lt;$B$4,0,N333/U333*G333*1000)</f>
        <v/>
      </c>
      <c r="X333" s="37">
        <f>IF(F333&lt;$B$4,0,N333/V333*G333*1000)</f>
        <v/>
      </c>
    </row>
    <row r="334">
      <c r="E334" s="28" t="n"/>
      <c r="F334" s="28">
        <f>+'CPT data &amp; Bearing Capacity'!I334</f>
        <v/>
      </c>
      <c r="G334" s="29">
        <f>'CPT data &amp; Bearing Capacity'!H334</f>
        <v/>
      </c>
      <c r="H334" s="29">
        <f>IF(F334&lt;$B$4,0,F334-$B$4)</f>
        <v/>
      </c>
      <c r="I334" s="30">
        <f>+H334*2/$B$2</f>
        <v/>
      </c>
      <c r="J334" s="31">
        <f>+$D$2*I334/SQRT($D$2^2+I334^2+1)</f>
        <v/>
      </c>
      <c r="K334" s="31">
        <f>+($D$2^2+2*I334^2+1)/($D$2^2+I334^2)/(I334^2+1)</f>
        <v/>
      </c>
      <c r="L334" s="31">
        <f>ASIN($D$2/SQRT($D$2^2+I334^2)/SQRT(1+I334^2))</f>
        <v/>
      </c>
      <c r="M334" s="32">
        <f>2/PI()*(J334*K334+L334)</f>
        <v/>
      </c>
      <c r="N334" s="33">
        <f>+$D$4*M334</f>
        <v/>
      </c>
      <c r="O334" s="59">
        <f>+'CPT data &amp; Bearing Capacity'!N334</f>
        <v/>
      </c>
      <c r="P334" s="59">
        <f>+'CPT data &amp; Bearing Capacity'!O334</f>
        <v/>
      </c>
      <c r="Q334" s="35">
        <f>+'CPT data &amp; Bearing Capacity'!K334</f>
        <v/>
      </c>
      <c r="R334" s="34">
        <f>+'CPT data &amp; Bearing Capacity'!L334</f>
        <v/>
      </c>
      <c r="S334" s="35">
        <f>+'CPT data &amp; Bearing Capacity'!M334</f>
        <v/>
      </c>
      <c r="T334" s="34">
        <f>100*SQRT(O334/(305*SQRT(100*S334)))</f>
        <v/>
      </c>
      <c r="U334" s="36">
        <f>+O334*10^(1.09-0.0075*T334)</f>
        <v/>
      </c>
      <c r="V334" s="33">
        <f>5*(P334-Q334)</f>
        <v/>
      </c>
      <c r="W334" s="37">
        <f>IF(F334&lt;$B$4,0,N334/U334*G334*1000)</f>
        <v/>
      </c>
      <c r="X334" s="37">
        <f>IF(F334&lt;$B$4,0,N334/V334*G334*1000)</f>
        <v/>
      </c>
    </row>
    <row r="335">
      <c r="E335" s="28" t="n"/>
      <c r="F335" s="28">
        <f>+'CPT data &amp; Bearing Capacity'!I335</f>
        <v/>
      </c>
      <c r="G335" s="29">
        <f>'CPT data &amp; Bearing Capacity'!H335</f>
        <v/>
      </c>
      <c r="H335" s="29">
        <f>IF(F335&lt;$B$4,0,F335-$B$4)</f>
        <v/>
      </c>
      <c r="I335" s="30">
        <f>+H335*2/$B$2</f>
        <v/>
      </c>
      <c r="J335" s="31">
        <f>+$D$2*I335/SQRT($D$2^2+I335^2+1)</f>
        <v/>
      </c>
      <c r="K335" s="31">
        <f>+($D$2^2+2*I335^2+1)/($D$2^2+I335^2)/(I335^2+1)</f>
        <v/>
      </c>
      <c r="L335" s="31">
        <f>ASIN($D$2/SQRT($D$2^2+I335^2)/SQRT(1+I335^2))</f>
        <v/>
      </c>
      <c r="M335" s="32">
        <f>2/PI()*(J335*K335+L335)</f>
        <v/>
      </c>
      <c r="N335" s="33">
        <f>+$D$4*M335</f>
        <v/>
      </c>
      <c r="O335" s="59">
        <f>+'CPT data &amp; Bearing Capacity'!N335</f>
        <v/>
      </c>
      <c r="P335" s="59">
        <f>+'CPT data &amp; Bearing Capacity'!O335</f>
        <v/>
      </c>
      <c r="Q335" s="35">
        <f>+'CPT data &amp; Bearing Capacity'!K335</f>
        <v/>
      </c>
      <c r="R335" s="34">
        <f>+'CPT data &amp; Bearing Capacity'!L335</f>
        <v/>
      </c>
      <c r="S335" s="35">
        <f>+'CPT data &amp; Bearing Capacity'!M335</f>
        <v/>
      </c>
      <c r="T335" s="34">
        <f>100*SQRT(O335/(305*SQRT(100*S335)))</f>
        <v/>
      </c>
      <c r="U335" s="36">
        <f>+O335*10^(1.09-0.0075*T335)</f>
        <v/>
      </c>
      <c r="V335" s="33">
        <f>5*(P335-Q335)</f>
        <v/>
      </c>
      <c r="W335" s="37">
        <f>IF(F335&lt;$B$4,0,N335/U335*G335*1000)</f>
        <v/>
      </c>
      <c r="X335" s="37">
        <f>IF(F335&lt;$B$4,0,N335/V335*G335*1000)</f>
        <v/>
      </c>
    </row>
    <row r="336">
      <c r="E336" s="28" t="n"/>
      <c r="F336" s="28">
        <f>+'CPT data &amp; Bearing Capacity'!I336</f>
        <v/>
      </c>
      <c r="G336" s="29">
        <f>'CPT data &amp; Bearing Capacity'!H336</f>
        <v/>
      </c>
      <c r="H336" s="29">
        <f>IF(F336&lt;$B$4,0,F336-$B$4)</f>
        <v/>
      </c>
      <c r="I336" s="30">
        <f>+H336*2/$B$2</f>
        <v/>
      </c>
      <c r="J336" s="31">
        <f>+$D$2*I336/SQRT($D$2^2+I336^2+1)</f>
        <v/>
      </c>
      <c r="K336" s="31">
        <f>+($D$2^2+2*I336^2+1)/($D$2^2+I336^2)/(I336^2+1)</f>
        <v/>
      </c>
      <c r="L336" s="31">
        <f>ASIN($D$2/SQRT($D$2^2+I336^2)/SQRT(1+I336^2))</f>
        <v/>
      </c>
      <c r="M336" s="32">
        <f>2/PI()*(J336*K336+L336)</f>
        <v/>
      </c>
      <c r="N336" s="33">
        <f>+$D$4*M336</f>
        <v/>
      </c>
      <c r="O336" s="59">
        <f>+'CPT data &amp; Bearing Capacity'!N336</f>
        <v/>
      </c>
      <c r="P336" s="59">
        <f>+'CPT data &amp; Bearing Capacity'!O336</f>
        <v/>
      </c>
      <c r="Q336" s="35">
        <f>+'CPT data &amp; Bearing Capacity'!K336</f>
        <v/>
      </c>
      <c r="R336" s="34">
        <f>+'CPT data &amp; Bearing Capacity'!L336</f>
        <v/>
      </c>
      <c r="S336" s="35">
        <f>+'CPT data &amp; Bearing Capacity'!M336</f>
        <v/>
      </c>
      <c r="T336" s="34">
        <f>100*SQRT(O336/(305*SQRT(100*S336)))</f>
        <v/>
      </c>
      <c r="U336" s="36">
        <f>+O336*10^(1.09-0.0075*T336)</f>
        <v/>
      </c>
      <c r="V336" s="33">
        <f>5*(P336-Q336)</f>
        <v/>
      </c>
      <c r="W336" s="37">
        <f>IF(F336&lt;$B$4,0,N336/U336*G336*1000)</f>
        <v/>
      </c>
      <c r="X336" s="37">
        <f>IF(F336&lt;$B$4,0,N336/V336*G336*1000)</f>
        <v/>
      </c>
    </row>
    <row r="337">
      <c r="E337" s="28" t="n"/>
      <c r="F337" s="28">
        <f>+'CPT data &amp; Bearing Capacity'!I337</f>
        <v/>
      </c>
      <c r="G337" s="29">
        <f>'CPT data &amp; Bearing Capacity'!H337</f>
        <v/>
      </c>
      <c r="H337" s="29">
        <f>IF(F337&lt;$B$4,0,F337-$B$4)</f>
        <v/>
      </c>
      <c r="I337" s="30">
        <f>+H337*2/$B$2</f>
        <v/>
      </c>
      <c r="J337" s="31">
        <f>+$D$2*I337/SQRT($D$2^2+I337^2+1)</f>
        <v/>
      </c>
      <c r="K337" s="31">
        <f>+($D$2^2+2*I337^2+1)/($D$2^2+I337^2)/(I337^2+1)</f>
        <v/>
      </c>
      <c r="L337" s="31">
        <f>ASIN($D$2/SQRT($D$2^2+I337^2)/SQRT(1+I337^2))</f>
        <v/>
      </c>
      <c r="M337" s="32">
        <f>2/PI()*(J337*K337+L337)</f>
        <v/>
      </c>
      <c r="N337" s="33">
        <f>+$D$4*M337</f>
        <v/>
      </c>
      <c r="O337" s="59">
        <f>+'CPT data &amp; Bearing Capacity'!N337</f>
        <v/>
      </c>
      <c r="P337" s="59">
        <f>+'CPT data &amp; Bearing Capacity'!O337</f>
        <v/>
      </c>
      <c r="Q337" s="35">
        <f>+'CPT data &amp; Bearing Capacity'!K337</f>
        <v/>
      </c>
      <c r="R337" s="34">
        <f>+'CPT data &amp; Bearing Capacity'!L337</f>
        <v/>
      </c>
      <c r="S337" s="35">
        <f>+'CPT data &amp; Bearing Capacity'!M337</f>
        <v/>
      </c>
      <c r="T337" s="34">
        <f>100*SQRT(O337/(305*SQRT(100*S337)))</f>
        <v/>
      </c>
      <c r="U337" s="36">
        <f>+O337*10^(1.09-0.0075*T337)</f>
        <v/>
      </c>
      <c r="V337" s="33">
        <f>5*(P337-Q337)</f>
        <v/>
      </c>
      <c r="W337" s="37">
        <f>IF(F337&lt;$B$4,0,N337/U337*G337*1000)</f>
        <v/>
      </c>
      <c r="X337" s="37">
        <f>IF(F337&lt;$B$4,0,N337/V337*G337*1000)</f>
        <v/>
      </c>
    </row>
    <row r="338">
      <c r="E338" s="28" t="n"/>
      <c r="F338" s="28">
        <f>+'CPT data &amp; Bearing Capacity'!I338</f>
        <v/>
      </c>
      <c r="G338" s="29">
        <f>'CPT data &amp; Bearing Capacity'!H338</f>
        <v/>
      </c>
      <c r="H338" s="29">
        <f>IF(F338&lt;$B$4,0,F338-$B$4)</f>
        <v/>
      </c>
      <c r="I338" s="30">
        <f>+H338*2/$B$2</f>
        <v/>
      </c>
      <c r="J338" s="31">
        <f>+$D$2*I338/SQRT($D$2^2+I338^2+1)</f>
        <v/>
      </c>
      <c r="K338" s="31">
        <f>+($D$2^2+2*I338^2+1)/($D$2^2+I338^2)/(I338^2+1)</f>
        <v/>
      </c>
      <c r="L338" s="31">
        <f>ASIN($D$2/SQRT($D$2^2+I338^2)/SQRT(1+I338^2))</f>
        <v/>
      </c>
      <c r="M338" s="32">
        <f>2/PI()*(J338*K338+L338)</f>
        <v/>
      </c>
      <c r="N338" s="33">
        <f>+$D$4*M338</f>
        <v/>
      </c>
      <c r="O338" s="59">
        <f>+'CPT data &amp; Bearing Capacity'!N338</f>
        <v/>
      </c>
      <c r="P338" s="59">
        <f>+'CPT data &amp; Bearing Capacity'!O338</f>
        <v/>
      </c>
      <c r="Q338" s="35">
        <f>+'CPT data &amp; Bearing Capacity'!K338</f>
        <v/>
      </c>
      <c r="R338" s="34">
        <f>+'CPT data &amp; Bearing Capacity'!L338</f>
        <v/>
      </c>
      <c r="S338" s="35">
        <f>+'CPT data &amp; Bearing Capacity'!M338</f>
        <v/>
      </c>
      <c r="T338" s="34">
        <f>100*SQRT(O338/(305*SQRT(100*S338)))</f>
        <v/>
      </c>
      <c r="U338" s="36">
        <f>+O338*10^(1.09-0.0075*T338)</f>
        <v/>
      </c>
      <c r="V338" s="33">
        <f>5*(P338-Q338)</f>
        <v/>
      </c>
      <c r="W338" s="37">
        <f>IF(F338&lt;$B$4,0,N338/U338*G338*1000)</f>
        <v/>
      </c>
      <c r="X338" s="37">
        <f>IF(F338&lt;$B$4,0,N338/V338*G338*1000)</f>
        <v/>
      </c>
    </row>
    <row r="339">
      <c r="E339" s="28" t="n"/>
      <c r="F339" s="28">
        <f>+'CPT data &amp; Bearing Capacity'!I339</f>
        <v/>
      </c>
      <c r="G339" s="29">
        <f>'CPT data &amp; Bearing Capacity'!H339</f>
        <v/>
      </c>
      <c r="H339" s="29">
        <f>IF(F339&lt;$B$4,0,F339-$B$4)</f>
        <v/>
      </c>
      <c r="I339" s="30">
        <f>+H339*2/$B$2</f>
        <v/>
      </c>
      <c r="J339" s="31">
        <f>+$D$2*I339/SQRT($D$2^2+I339^2+1)</f>
        <v/>
      </c>
      <c r="K339" s="31">
        <f>+($D$2^2+2*I339^2+1)/($D$2^2+I339^2)/(I339^2+1)</f>
        <v/>
      </c>
      <c r="L339" s="31">
        <f>ASIN($D$2/SQRT($D$2^2+I339^2)/SQRT(1+I339^2))</f>
        <v/>
      </c>
      <c r="M339" s="32">
        <f>2/PI()*(J339*K339+L339)</f>
        <v/>
      </c>
      <c r="N339" s="33">
        <f>+$D$4*M339</f>
        <v/>
      </c>
      <c r="O339" s="59">
        <f>+'CPT data &amp; Bearing Capacity'!N339</f>
        <v/>
      </c>
      <c r="P339" s="59">
        <f>+'CPT data &amp; Bearing Capacity'!O339</f>
        <v/>
      </c>
      <c r="Q339" s="35">
        <f>+'CPT data &amp; Bearing Capacity'!K339</f>
        <v/>
      </c>
      <c r="R339" s="34">
        <f>+'CPT data &amp; Bearing Capacity'!L339</f>
        <v/>
      </c>
      <c r="S339" s="35">
        <f>+'CPT data &amp; Bearing Capacity'!M339</f>
        <v/>
      </c>
      <c r="T339" s="34">
        <f>100*SQRT(O339/(305*SQRT(100*S339)))</f>
        <v/>
      </c>
      <c r="U339" s="36">
        <f>+O339*10^(1.09-0.0075*T339)</f>
        <v/>
      </c>
      <c r="V339" s="33">
        <f>5*(P339-Q339)</f>
        <v/>
      </c>
      <c r="W339" s="37">
        <f>IF(F339&lt;$B$4,0,N339/U339*G339*1000)</f>
        <v/>
      </c>
      <c r="X339" s="37">
        <f>IF(F339&lt;$B$4,0,N339/V339*G339*1000)</f>
        <v/>
      </c>
    </row>
    <row r="340">
      <c r="E340" s="28" t="n"/>
      <c r="F340" s="28">
        <f>+'CPT data &amp; Bearing Capacity'!I340</f>
        <v/>
      </c>
      <c r="G340" s="29">
        <f>'CPT data &amp; Bearing Capacity'!H340</f>
        <v/>
      </c>
      <c r="H340" s="29">
        <f>IF(F340&lt;$B$4,0,F340-$B$4)</f>
        <v/>
      </c>
      <c r="I340" s="30">
        <f>+H340*2/$B$2</f>
        <v/>
      </c>
      <c r="J340" s="31">
        <f>+$D$2*I340/SQRT($D$2^2+I340^2+1)</f>
        <v/>
      </c>
      <c r="K340" s="31">
        <f>+($D$2^2+2*I340^2+1)/($D$2^2+I340^2)/(I340^2+1)</f>
        <v/>
      </c>
      <c r="L340" s="31">
        <f>ASIN($D$2/SQRT($D$2^2+I340^2)/SQRT(1+I340^2))</f>
        <v/>
      </c>
      <c r="M340" s="32">
        <f>2/PI()*(J340*K340+L340)</f>
        <v/>
      </c>
      <c r="N340" s="33">
        <f>+$D$4*M340</f>
        <v/>
      </c>
      <c r="O340" s="59">
        <f>+'CPT data &amp; Bearing Capacity'!N340</f>
        <v/>
      </c>
      <c r="P340" s="59">
        <f>+'CPT data &amp; Bearing Capacity'!O340</f>
        <v/>
      </c>
      <c r="Q340" s="35">
        <f>+'CPT data &amp; Bearing Capacity'!K340</f>
        <v/>
      </c>
      <c r="R340" s="34">
        <f>+'CPT data &amp; Bearing Capacity'!L340</f>
        <v/>
      </c>
      <c r="S340" s="35">
        <f>+'CPT data &amp; Bearing Capacity'!M340</f>
        <v/>
      </c>
      <c r="T340" s="34">
        <f>100*SQRT(O340/(305*SQRT(100*S340)))</f>
        <v/>
      </c>
      <c r="U340" s="36">
        <f>+O340*10^(1.09-0.0075*T340)</f>
        <v/>
      </c>
      <c r="V340" s="33">
        <f>5*(P340-Q340)</f>
        <v/>
      </c>
      <c r="W340" s="37">
        <f>IF(F340&lt;$B$4,0,N340/U340*G340*1000)</f>
        <v/>
      </c>
      <c r="X340" s="37">
        <f>IF(F340&lt;$B$4,0,N340/V340*G340*1000)</f>
        <v/>
      </c>
    </row>
    <row r="341">
      <c r="E341" s="28" t="n"/>
      <c r="F341" s="28">
        <f>+'CPT data &amp; Bearing Capacity'!I341</f>
        <v/>
      </c>
      <c r="G341" s="29">
        <f>'CPT data &amp; Bearing Capacity'!H341</f>
        <v/>
      </c>
      <c r="H341" s="29">
        <f>IF(F341&lt;$B$4,0,F341-$B$4)</f>
        <v/>
      </c>
      <c r="I341" s="30">
        <f>+H341*2/$B$2</f>
        <v/>
      </c>
      <c r="J341" s="31">
        <f>+$D$2*I341/SQRT($D$2^2+I341^2+1)</f>
        <v/>
      </c>
      <c r="K341" s="31">
        <f>+($D$2^2+2*I341^2+1)/($D$2^2+I341^2)/(I341^2+1)</f>
        <v/>
      </c>
      <c r="L341" s="31">
        <f>ASIN($D$2/SQRT($D$2^2+I341^2)/SQRT(1+I341^2))</f>
        <v/>
      </c>
      <c r="M341" s="32">
        <f>2/PI()*(J341*K341+L341)</f>
        <v/>
      </c>
      <c r="N341" s="33">
        <f>+$D$4*M341</f>
        <v/>
      </c>
      <c r="O341" s="59">
        <f>+'CPT data &amp; Bearing Capacity'!N341</f>
        <v/>
      </c>
      <c r="P341" s="59">
        <f>+'CPT data &amp; Bearing Capacity'!O341</f>
        <v/>
      </c>
      <c r="Q341" s="35">
        <f>+'CPT data &amp; Bearing Capacity'!K341</f>
        <v/>
      </c>
      <c r="R341" s="34">
        <f>+'CPT data &amp; Bearing Capacity'!L341</f>
        <v/>
      </c>
      <c r="S341" s="35">
        <f>+'CPT data &amp; Bearing Capacity'!M341</f>
        <v/>
      </c>
      <c r="T341" s="34">
        <f>100*SQRT(O341/(305*SQRT(100*S341)))</f>
        <v/>
      </c>
      <c r="U341" s="36">
        <f>+O341*10^(1.09-0.0075*T341)</f>
        <v/>
      </c>
      <c r="V341" s="33">
        <f>5*(P341-Q341)</f>
        <v/>
      </c>
      <c r="W341" s="37">
        <f>IF(F341&lt;$B$4,0,N341/U341*G341*1000)</f>
        <v/>
      </c>
      <c r="X341" s="37">
        <f>IF(F341&lt;$B$4,0,N341/V341*G341*1000)</f>
        <v/>
      </c>
    </row>
    <row r="342">
      <c r="E342" s="28" t="n"/>
      <c r="F342" s="28">
        <f>+'CPT data &amp; Bearing Capacity'!I342</f>
        <v/>
      </c>
      <c r="G342" s="29">
        <f>'CPT data &amp; Bearing Capacity'!H342</f>
        <v/>
      </c>
      <c r="H342" s="29">
        <f>IF(F342&lt;$B$4,0,F342-$B$4)</f>
        <v/>
      </c>
      <c r="I342" s="30">
        <f>+H342*2/$B$2</f>
        <v/>
      </c>
      <c r="J342" s="31">
        <f>+$D$2*I342/SQRT($D$2^2+I342^2+1)</f>
        <v/>
      </c>
      <c r="K342" s="31">
        <f>+($D$2^2+2*I342^2+1)/($D$2^2+I342^2)/(I342^2+1)</f>
        <v/>
      </c>
      <c r="L342" s="31">
        <f>ASIN($D$2/SQRT($D$2^2+I342^2)/SQRT(1+I342^2))</f>
        <v/>
      </c>
      <c r="M342" s="32">
        <f>2/PI()*(J342*K342+L342)</f>
        <v/>
      </c>
      <c r="N342" s="33">
        <f>+$D$4*M342</f>
        <v/>
      </c>
      <c r="O342" s="59">
        <f>+'CPT data &amp; Bearing Capacity'!N342</f>
        <v/>
      </c>
      <c r="P342" s="59">
        <f>+'CPT data &amp; Bearing Capacity'!O342</f>
        <v/>
      </c>
      <c r="Q342" s="35">
        <f>+'CPT data &amp; Bearing Capacity'!K342</f>
        <v/>
      </c>
      <c r="R342" s="34">
        <f>+'CPT data &amp; Bearing Capacity'!L342</f>
        <v/>
      </c>
      <c r="S342" s="35">
        <f>+'CPT data &amp; Bearing Capacity'!M342</f>
        <v/>
      </c>
      <c r="T342" s="34">
        <f>100*SQRT(O342/(305*SQRT(100*S342)))</f>
        <v/>
      </c>
      <c r="U342" s="36">
        <f>+O342*10^(1.09-0.0075*T342)</f>
        <v/>
      </c>
      <c r="V342" s="33">
        <f>5*(P342-Q342)</f>
        <v/>
      </c>
      <c r="W342" s="37">
        <f>IF(F342&lt;$B$4,0,N342/U342*G342*1000)</f>
        <v/>
      </c>
      <c r="X342" s="37">
        <f>IF(F342&lt;$B$4,0,N342/V342*G342*1000)</f>
        <v/>
      </c>
    </row>
    <row r="343">
      <c r="E343" s="28" t="n"/>
      <c r="F343" s="28">
        <f>+'CPT data &amp; Bearing Capacity'!I343</f>
        <v/>
      </c>
      <c r="G343" s="29">
        <f>'CPT data &amp; Bearing Capacity'!H343</f>
        <v/>
      </c>
      <c r="H343" s="29">
        <f>IF(F343&lt;$B$4,0,F343-$B$4)</f>
        <v/>
      </c>
      <c r="I343" s="30">
        <f>+H343*2/$B$2</f>
        <v/>
      </c>
      <c r="J343" s="31">
        <f>+$D$2*I343/SQRT($D$2^2+I343^2+1)</f>
        <v/>
      </c>
      <c r="K343" s="31">
        <f>+($D$2^2+2*I343^2+1)/($D$2^2+I343^2)/(I343^2+1)</f>
        <v/>
      </c>
      <c r="L343" s="31">
        <f>ASIN($D$2/SQRT($D$2^2+I343^2)/SQRT(1+I343^2))</f>
        <v/>
      </c>
      <c r="M343" s="32">
        <f>2/PI()*(J343*K343+L343)</f>
        <v/>
      </c>
      <c r="N343" s="33">
        <f>+$D$4*M343</f>
        <v/>
      </c>
      <c r="O343" s="59">
        <f>+'CPT data &amp; Bearing Capacity'!N343</f>
        <v/>
      </c>
      <c r="P343" s="59">
        <f>+'CPT data &amp; Bearing Capacity'!O343</f>
        <v/>
      </c>
      <c r="Q343" s="35">
        <f>+'CPT data &amp; Bearing Capacity'!K343</f>
        <v/>
      </c>
      <c r="R343" s="34">
        <f>+'CPT data &amp; Bearing Capacity'!L343</f>
        <v/>
      </c>
      <c r="S343" s="35">
        <f>+'CPT data &amp; Bearing Capacity'!M343</f>
        <v/>
      </c>
      <c r="T343" s="34">
        <f>100*SQRT(O343/(305*SQRT(100*S343)))</f>
        <v/>
      </c>
      <c r="U343" s="36">
        <f>+O343*10^(1.09-0.0075*T343)</f>
        <v/>
      </c>
      <c r="V343" s="33">
        <f>5*(P343-Q343)</f>
        <v/>
      </c>
      <c r="W343" s="37">
        <f>IF(F343&lt;$B$4,0,N343/U343*G343*1000)</f>
        <v/>
      </c>
      <c r="X343" s="37">
        <f>IF(F343&lt;$B$4,0,N343/V343*G343*1000)</f>
        <v/>
      </c>
    </row>
    <row r="344">
      <c r="E344" s="28" t="n"/>
      <c r="F344" s="28">
        <f>+'CPT data &amp; Bearing Capacity'!I344</f>
        <v/>
      </c>
      <c r="G344" s="29">
        <f>'CPT data &amp; Bearing Capacity'!H344</f>
        <v/>
      </c>
      <c r="H344" s="29">
        <f>IF(F344&lt;$B$4,0,F344-$B$4)</f>
        <v/>
      </c>
      <c r="I344" s="30">
        <f>+H344*2/$B$2</f>
        <v/>
      </c>
      <c r="J344" s="31">
        <f>+$D$2*I344/SQRT($D$2^2+I344^2+1)</f>
        <v/>
      </c>
      <c r="K344" s="31">
        <f>+($D$2^2+2*I344^2+1)/($D$2^2+I344^2)/(I344^2+1)</f>
        <v/>
      </c>
      <c r="L344" s="31">
        <f>ASIN($D$2/SQRT($D$2^2+I344^2)/SQRT(1+I344^2))</f>
        <v/>
      </c>
      <c r="M344" s="32">
        <f>2/PI()*(J344*K344+L344)</f>
        <v/>
      </c>
      <c r="N344" s="33">
        <f>+$D$4*M344</f>
        <v/>
      </c>
      <c r="O344" s="59">
        <f>+'CPT data &amp; Bearing Capacity'!N344</f>
        <v/>
      </c>
      <c r="P344" s="59">
        <f>+'CPT data &amp; Bearing Capacity'!O344</f>
        <v/>
      </c>
      <c r="Q344" s="35">
        <f>+'CPT data &amp; Bearing Capacity'!K344</f>
        <v/>
      </c>
      <c r="R344" s="34">
        <f>+'CPT data &amp; Bearing Capacity'!L344</f>
        <v/>
      </c>
      <c r="S344" s="35">
        <f>+'CPT data &amp; Bearing Capacity'!M344</f>
        <v/>
      </c>
      <c r="T344" s="34">
        <f>100*SQRT(O344/(305*SQRT(100*S344)))</f>
        <v/>
      </c>
      <c r="U344" s="36">
        <f>+O344*10^(1.09-0.0075*T344)</f>
        <v/>
      </c>
      <c r="V344" s="33">
        <f>5*(P344-Q344)</f>
        <v/>
      </c>
      <c r="W344" s="37">
        <f>IF(F344&lt;$B$4,0,N344/U344*G344*1000)</f>
        <v/>
      </c>
      <c r="X344" s="37">
        <f>IF(F344&lt;$B$4,0,N344/V344*G344*1000)</f>
        <v/>
      </c>
    </row>
    <row r="345">
      <c r="E345" s="28" t="n"/>
      <c r="F345" s="28">
        <f>+'CPT data &amp; Bearing Capacity'!I345</f>
        <v/>
      </c>
      <c r="G345" s="29">
        <f>'CPT data &amp; Bearing Capacity'!H345</f>
        <v/>
      </c>
      <c r="H345" s="29">
        <f>IF(F345&lt;$B$4,0,F345-$B$4)</f>
        <v/>
      </c>
      <c r="I345" s="30">
        <f>+H345*2/$B$2</f>
        <v/>
      </c>
      <c r="J345" s="31">
        <f>+$D$2*I345/SQRT($D$2^2+I345^2+1)</f>
        <v/>
      </c>
      <c r="K345" s="31">
        <f>+($D$2^2+2*I345^2+1)/($D$2^2+I345^2)/(I345^2+1)</f>
        <v/>
      </c>
      <c r="L345" s="31">
        <f>ASIN($D$2/SQRT($D$2^2+I345^2)/SQRT(1+I345^2))</f>
        <v/>
      </c>
      <c r="M345" s="32">
        <f>2/PI()*(J345*K345+L345)</f>
        <v/>
      </c>
      <c r="N345" s="33">
        <f>+$D$4*M345</f>
        <v/>
      </c>
      <c r="O345" s="59">
        <f>+'CPT data &amp; Bearing Capacity'!N345</f>
        <v/>
      </c>
      <c r="P345" s="59">
        <f>+'CPT data &amp; Bearing Capacity'!O345</f>
        <v/>
      </c>
      <c r="Q345" s="35">
        <f>+'CPT data &amp; Bearing Capacity'!K345</f>
        <v/>
      </c>
      <c r="R345" s="34">
        <f>+'CPT data &amp; Bearing Capacity'!L345</f>
        <v/>
      </c>
      <c r="S345" s="35">
        <f>+'CPT data &amp; Bearing Capacity'!M345</f>
        <v/>
      </c>
      <c r="T345" s="34">
        <f>100*SQRT(O345/(305*SQRT(100*S345)))</f>
        <v/>
      </c>
      <c r="U345" s="36">
        <f>+O345*10^(1.09-0.0075*T345)</f>
        <v/>
      </c>
      <c r="V345" s="33">
        <f>5*(P345-Q345)</f>
        <v/>
      </c>
      <c r="W345" s="37">
        <f>IF(F345&lt;$B$4,0,N345/U345*G345*1000)</f>
        <v/>
      </c>
      <c r="X345" s="37">
        <f>IF(F345&lt;$B$4,0,N345/V345*G345*1000)</f>
        <v/>
      </c>
    </row>
    <row r="346">
      <c r="E346" s="28" t="n"/>
      <c r="F346" s="28">
        <f>+'CPT data &amp; Bearing Capacity'!I346</f>
        <v/>
      </c>
      <c r="G346" s="29">
        <f>'CPT data &amp; Bearing Capacity'!H346</f>
        <v/>
      </c>
      <c r="H346" s="29">
        <f>IF(F346&lt;$B$4,0,F346-$B$4)</f>
        <v/>
      </c>
      <c r="I346" s="30">
        <f>+H346*2/$B$2</f>
        <v/>
      </c>
      <c r="J346" s="31">
        <f>+$D$2*I346/SQRT($D$2^2+I346^2+1)</f>
        <v/>
      </c>
      <c r="K346" s="31">
        <f>+($D$2^2+2*I346^2+1)/($D$2^2+I346^2)/(I346^2+1)</f>
        <v/>
      </c>
      <c r="L346" s="31">
        <f>ASIN($D$2/SQRT($D$2^2+I346^2)/SQRT(1+I346^2))</f>
        <v/>
      </c>
      <c r="M346" s="32">
        <f>2/PI()*(J346*K346+L346)</f>
        <v/>
      </c>
      <c r="N346" s="33">
        <f>+$D$4*M346</f>
        <v/>
      </c>
      <c r="O346" s="59">
        <f>+'CPT data &amp; Bearing Capacity'!N346</f>
        <v/>
      </c>
      <c r="P346" s="59">
        <f>+'CPT data &amp; Bearing Capacity'!O346</f>
        <v/>
      </c>
      <c r="Q346" s="35">
        <f>+'CPT data &amp; Bearing Capacity'!K346</f>
        <v/>
      </c>
      <c r="R346" s="34">
        <f>+'CPT data &amp; Bearing Capacity'!L346</f>
        <v/>
      </c>
      <c r="S346" s="35">
        <f>+'CPT data &amp; Bearing Capacity'!M346</f>
        <v/>
      </c>
      <c r="T346" s="34">
        <f>100*SQRT(O346/(305*SQRT(100*S346)))</f>
        <v/>
      </c>
      <c r="U346" s="36">
        <f>+O346*10^(1.09-0.0075*T346)</f>
        <v/>
      </c>
      <c r="V346" s="33">
        <f>5*(P346-Q346)</f>
        <v/>
      </c>
      <c r="W346" s="37">
        <f>IF(F346&lt;$B$4,0,N346/U346*G346*1000)</f>
        <v/>
      </c>
      <c r="X346" s="37">
        <f>IF(F346&lt;$B$4,0,N346/V346*G346*1000)</f>
        <v/>
      </c>
    </row>
    <row r="347">
      <c r="E347" s="28" t="n"/>
      <c r="F347" s="28">
        <f>+'CPT data &amp; Bearing Capacity'!I347</f>
        <v/>
      </c>
      <c r="G347" s="29">
        <f>'CPT data &amp; Bearing Capacity'!H347</f>
        <v/>
      </c>
      <c r="H347" s="29">
        <f>IF(F347&lt;$B$4,0,F347-$B$4)</f>
        <v/>
      </c>
      <c r="I347" s="30">
        <f>+H347*2/$B$2</f>
        <v/>
      </c>
      <c r="J347" s="31">
        <f>+$D$2*I347/SQRT($D$2^2+I347^2+1)</f>
        <v/>
      </c>
      <c r="K347" s="31">
        <f>+($D$2^2+2*I347^2+1)/($D$2^2+I347^2)/(I347^2+1)</f>
        <v/>
      </c>
      <c r="L347" s="31">
        <f>ASIN($D$2/SQRT($D$2^2+I347^2)/SQRT(1+I347^2))</f>
        <v/>
      </c>
      <c r="M347" s="32">
        <f>2/PI()*(J347*K347+L347)</f>
        <v/>
      </c>
      <c r="N347" s="33">
        <f>+$D$4*M347</f>
        <v/>
      </c>
      <c r="O347" s="59">
        <f>+'CPT data &amp; Bearing Capacity'!N347</f>
        <v/>
      </c>
      <c r="P347" s="59">
        <f>+'CPT data &amp; Bearing Capacity'!O347</f>
        <v/>
      </c>
      <c r="Q347" s="35">
        <f>+'CPT data &amp; Bearing Capacity'!K347</f>
        <v/>
      </c>
      <c r="R347" s="34">
        <f>+'CPT data &amp; Bearing Capacity'!L347</f>
        <v/>
      </c>
      <c r="S347" s="35">
        <f>+'CPT data &amp; Bearing Capacity'!M347</f>
        <v/>
      </c>
      <c r="T347" s="34">
        <f>100*SQRT(O347/(305*SQRT(100*S347)))</f>
        <v/>
      </c>
      <c r="U347" s="36">
        <f>+O347*10^(1.09-0.0075*T347)</f>
        <v/>
      </c>
      <c r="V347" s="33">
        <f>5*(P347-Q347)</f>
        <v/>
      </c>
      <c r="W347" s="37">
        <f>IF(F347&lt;$B$4,0,N347/U347*G347*1000)</f>
        <v/>
      </c>
      <c r="X347" s="37">
        <f>IF(F347&lt;$B$4,0,N347/V347*G347*1000)</f>
        <v/>
      </c>
    </row>
    <row r="348">
      <c r="E348" s="28" t="n"/>
      <c r="F348" s="28">
        <f>+'CPT data &amp; Bearing Capacity'!I348</f>
        <v/>
      </c>
      <c r="G348" s="29">
        <f>'CPT data &amp; Bearing Capacity'!H348</f>
        <v/>
      </c>
      <c r="H348" s="29">
        <f>IF(F348&lt;$B$4,0,F348-$B$4)</f>
        <v/>
      </c>
      <c r="I348" s="30">
        <f>+H348*2/$B$2</f>
        <v/>
      </c>
      <c r="J348" s="31">
        <f>+$D$2*I348/SQRT($D$2^2+I348^2+1)</f>
        <v/>
      </c>
      <c r="K348" s="31">
        <f>+($D$2^2+2*I348^2+1)/($D$2^2+I348^2)/(I348^2+1)</f>
        <v/>
      </c>
      <c r="L348" s="31">
        <f>ASIN($D$2/SQRT($D$2^2+I348^2)/SQRT(1+I348^2))</f>
        <v/>
      </c>
      <c r="M348" s="32">
        <f>2/PI()*(J348*K348+L348)</f>
        <v/>
      </c>
      <c r="N348" s="33">
        <f>+$D$4*M348</f>
        <v/>
      </c>
      <c r="O348" s="59">
        <f>+'CPT data &amp; Bearing Capacity'!N348</f>
        <v/>
      </c>
      <c r="P348" s="59">
        <f>+'CPT data &amp; Bearing Capacity'!O348</f>
        <v/>
      </c>
      <c r="Q348" s="35">
        <f>+'CPT data &amp; Bearing Capacity'!K348</f>
        <v/>
      </c>
      <c r="R348" s="34">
        <f>+'CPT data &amp; Bearing Capacity'!L348</f>
        <v/>
      </c>
      <c r="S348" s="35">
        <f>+'CPT data &amp; Bearing Capacity'!M348</f>
        <v/>
      </c>
      <c r="T348" s="34">
        <f>100*SQRT(O348/(305*SQRT(100*S348)))</f>
        <v/>
      </c>
      <c r="U348" s="36">
        <f>+O348*10^(1.09-0.0075*T348)</f>
        <v/>
      </c>
      <c r="V348" s="33">
        <f>5*(P348-Q348)</f>
        <v/>
      </c>
      <c r="W348" s="37">
        <f>IF(F348&lt;$B$4,0,N348/U348*G348*1000)</f>
        <v/>
      </c>
      <c r="X348" s="37">
        <f>IF(F348&lt;$B$4,0,N348/V348*G348*1000)</f>
        <v/>
      </c>
    </row>
    <row r="349">
      <c r="E349" s="28" t="n"/>
      <c r="F349" s="28">
        <f>+'CPT data &amp; Bearing Capacity'!I349</f>
        <v/>
      </c>
      <c r="G349" s="29">
        <f>'CPT data &amp; Bearing Capacity'!H349</f>
        <v/>
      </c>
      <c r="H349" s="29">
        <f>IF(F349&lt;$B$4,0,F349-$B$4)</f>
        <v/>
      </c>
      <c r="I349" s="30">
        <f>+H349*2/$B$2</f>
        <v/>
      </c>
      <c r="J349" s="31">
        <f>+$D$2*I349/SQRT($D$2^2+I349^2+1)</f>
        <v/>
      </c>
      <c r="K349" s="31">
        <f>+($D$2^2+2*I349^2+1)/($D$2^2+I349^2)/(I349^2+1)</f>
        <v/>
      </c>
      <c r="L349" s="31">
        <f>ASIN($D$2/SQRT($D$2^2+I349^2)/SQRT(1+I349^2))</f>
        <v/>
      </c>
      <c r="M349" s="32">
        <f>2/PI()*(J349*K349+L349)</f>
        <v/>
      </c>
      <c r="N349" s="33">
        <f>+$D$4*M349</f>
        <v/>
      </c>
      <c r="O349" s="59">
        <f>+'CPT data &amp; Bearing Capacity'!N349</f>
        <v/>
      </c>
      <c r="P349" s="59">
        <f>+'CPT data &amp; Bearing Capacity'!O349</f>
        <v/>
      </c>
      <c r="Q349" s="35">
        <f>+'CPT data &amp; Bearing Capacity'!K349</f>
        <v/>
      </c>
      <c r="R349" s="34">
        <f>+'CPT data &amp; Bearing Capacity'!L349</f>
        <v/>
      </c>
      <c r="S349" s="35">
        <f>+'CPT data &amp; Bearing Capacity'!M349</f>
        <v/>
      </c>
      <c r="T349" s="34">
        <f>100*SQRT(O349/(305*SQRT(100*S349)))</f>
        <v/>
      </c>
      <c r="U349" s="36">
        <f>+O349*10^(1.09-0.0075*T349)</f>
        <v/>
      </c>
      <c r="V349" s="33">
        <f>5*(P349-Q349)</f>
        <v/>
      </c>
      <c r="W349" s="37">
        <f>IF(F349&lt;$B$4,0,N349/U349*G349*1000)</f>
        <v/>
      </c>
      <c r="X349" s="37">
        <f>IF(F349&lt;$B$4,0,N349/V349*G349*1000)</f>
        <v/>
      </c>
    </row>
    <row r="350">
      <c r="E350" s="28" t="n"/>
      <c r="F350" s="28">
        <f>+'CPT data &amp; Bearing Capacity'!I350</f>
        <v/>
      </c>
      <c r="G350" s="29">
        <f>'CPT data &amp; Bearing Capacity'!H350</f>
        <v/>
      </c>
      <c r="H350" s="29">
        <f>IF(F350&lt;$B$4,0,F350-$B$4)</f>
        <v/>
      </c>
      <c r="I350" s="30">
        <f>+H350*2/$B$2</f>
        <v/>
      </c>
      <c r="J350" s="31">
        <f>+$D$2*I350/SQRT($D$2^2+I350^2+1)</f>
        <v/>
      </c>
      <c r="K350" s="31">
        <f>+($D$2^2+2*I350^2+1)/($D$2^2+I350^2)/(I350^2+1)</f>
        <v/>
      </c>
      <c r="L350" s="31">
        <f>ASIN($D$2/SQRT($D$2^2+I350^2)/SQRT(1+I350^2))</f>
        <v/>
      </c>
      <c r="M350" s="32">
        <f>2/PI()*(J350*K350+L350)</f>
        <v/>
      </c>
      <c r="N350" s="33">
        <f>+$D$4*M350</f>
        <v/>
      </c>
      <c r="O350" s="59">
        <f>+'CPT data &amp; Bearing Capacity'!N350</f>
        <v/>
      </c>
      <c r="P350" s="59">
        <f>+'CPT data &amp; Bearing Capacity'!O350</f>
        <v/>
      </c>
      <c r="Q350" s="35">
        <f>+'CPT data &amp; Bearing Capacity'!K350</f>
        <v/>
      </c>
      <c r="R350" s="34">
        <f>+'CPT data &amp; Bearing Capacity'!L350</f>
        <v/>
      </c>
      <c r="S350" s="35">
        <f>+'CPT data &amp; Bearing Capacity'!M350</f>
        <v/>
      </c>
      <c r="T350" s="34">
        <f>100*SQRT(O350/(305*SQRT(100*S350)))</f>
        <v/>
      </c>
      <c r="U350" s="36">
        <f>+O350*10^(1.09-0.0075*T350)</f>
        <v/>
      </c>
      <c r="V350" s="33">
        <f>5*(P350-Q350)</f>
        <v/>
      </c>
      <c r="W350" s="37">
        <f>IF(F350&lt;$B$4,0,N350/U350*G350*1000)</f>
        <v/>
      </c>
      <c r="X350" s="37">
        <f>IF(F350&lt;$B$4,0,N350/V350*G350*1000)</f>
        <v/>
      </c>
    </row>
    <row r="351">
      <c r="E351" s="28" t="n"/>
      <c r="F351" s="28">
        <f>+'CPT data &amp; Bearing Capacity'!I351</f>
        <v/>
      </c>
      <c r="G351" s="29">
        <f>'CPT data &amp; Bearing Capacity'!H351</f>
        <v/>
      </c>
      <c r="H351" s="29">
        <f>IF(F351&lt;$B$4,0,F351-$B$4)</f>
        <v/>
      </c>
      <c r="I351" s="30">
        <f>+H351*2/$B$2</f>
        <v/>
      </c>
      <c r="J351" s="31">
        <f>+$D$2*I351/SQRT($D$2^2+I351^2+1)</f>
        <v/>
      </c>
      <c r="K351" s="31">
        <f>+($D$2^2+2*I351^2+1)/($D$2^2+I351^2)/(I351^2+1)</f>
        <v/>
      </c>
      <c r="L351" s="31">
        <f>ASIN($D$2/SQRT($D$2^2+I351^2)/SQRT(1+I351^2))</f>
        <v/>
      </c>
      <c r="M351" s="32">
        <f>2/PI()*(J351*K351+L351)</f>
        <v/>
      </c>
      <c r="N351" s="33">
        <f>+$D$4*M351</f>
        <v/>
      </c>
      <c r="O351" s="59">
        <f>+'CPT data &amp; Bearing Capacity'!N351</f>
        <v/>
      </c>
      <c r="P351" s="59">
        <f>+'CPT data &amp; Bearing Capacity'!O351</f>
        <v/>
      </c>
      <c r="Q351" s="35">
        <f>+'CPT data &amp; Bearing Capacity'!K351</f>
        <v/>
      </c>
      <c r="R351" s="34">
        <f>+'CPT data &amp; Bearing Capacity'!L351</f>
        <v/>
      </c>
      <c r="S351" s="35">
        <f>+'CPT data &amp; Bearing Capacity'!M351</f>
        <v/>
      </c>
      <c r="T351" s="34">
        <f>100*SQRT(O351/(305*SQRT(100*S351)))</f>
        <v/>
      </c>
      <c r="U351" s="36">
        <f>+O351*10^(1.09-0.0075*T351)</f>
        <v/>
      </c>
      <c r="V351" s="33">
        <f>5*(P351-Q351)</f>
        <v/>
      </c>
      <c r="W351" s="37">
        <f>IF(F351&lt;$B$4,0,N351/U351*G351*1000)</f>
        <v/>
      </c>
      <c r="X351" s="37">
        <f>IF(F351&lt;$B$4,0,N351/V351*G351*1000)</f>
        <v/>
      </c>
    </row>
    <row r="352">
      <c r="E352" s="28" t="n"/>
      <c r="F352" s="28">
        <f>+'CPT data &amp; Bearing Capacity'!I352</f>
        <v/>
      </c>
      <c r="G352" s="29">
        <f>'CPT data &amp; Bearing Capacity'!H352</f>
        <v/>
      </c>
      <c r="H352" s="29">
        <f>IF(F352&lt;$B$4,0,F352-$B$4)</f>
        <v/>
      </c>
      <c r="I352" s="30">
        <f>+H352*2/$B$2</f>
        <v/>
      </c>
      <c r="J352" s="31">
        <f>+$D$2*I352/SQRT($D$2^2+I352^2+1)</f>
        <v/>
      </c>
      <c r="K352" s="31">
        <f>+($D$2^2+2*I352^2+1)/($D$2^2+I352^2)/(I352^2+1)</f>
        <v/>
      </c>
      <c r="L352" s="31">
        <f>ASIN($D$2/SQRT($D$2^2+I352^2)/SQRT(1+I352^2))</f>
        <v/>
      </c>
      <c r="M352" s="32">
        <f>2/PI()*(J352*K352+L352)</f>
        <v/>
      </c>
      <c r="N352" s="33">
        <f>+$D$4*M352</f>
        <v/>
      </c>
      <c r="O352" s="59">
        <f>+'CPT data &amp; Bearing Capacity'!N352</f>
        <v/>
      </c>
      <c r="P352" s="59">
        <f>+'CPT data &amp; Bearing Capacity'!O352</f>
        <v/>
      </c>
      <c r="Q352" s="35">
        <f>+'CPT data &amp; Bearing Capacity'!K352</f>
        <v/>
      </c>
      <c r="R352" s="34">
        <f>+'CPT data &amp; Bearing Capacity'!L352</f>
        <v/>
      </c>
      <c r="S352" s="35">
        <f>+'CPT data &amp; Bearing Capacity'!M352</f>
        <v/>
      </c>
      <c r="T352" s="34">
        <f>100*SQRT(O352/(305*SQRT(100*S352)))</f>
        <v/>
      </c>
      <c r="U352" s="36">
        <f>+O352*10^(1.09-0.0075*T352)</f>
        <v/>
      </c>
      <c r="V352" s="33">
        <f>5*(P352-Q352)</f>
        <v/>
      </c>
      <c r="W352" s="37">
        <f>IF(F352&lt;$B$4,0,N352/U352*G352*1000)</f>
        <v/>
      </c>
      <c r="X352" s="37">
        <f>IF(F352&lt;$B$4,0,N352/V352*G352*1000)</f>
        <v/>
      </c>
    </row>
    <row r="353">
      <c r="E353" s="28" t="n"/>
      <c r="F353" s="28">
        <f>+'CPT data &amp; Bearing Capacity'!I353</f>
        <v/>
      </c>
      <c r="G353" s="29">
        <f>'CPT data &amp; Bearing Capacity'!H353</f>
        <v/>
      </c>
      <c r="H353" s="29">
        <f>IF(F353&lt;$B$4,0,F353-$B$4)</f>
        <v/>
      </c>
      <c r="I353" s="30">
        <f>+H353*2/$B$2</f>
        <v/>
      </c>
      <c r="J353" s="31">
        <f>+$D$2*I353/SQRT($D$2^2+I353^2+1)</f>
        <v/>
      </c>
      <c r="K353" s="31">
        <f>+($D$2^2+2*I353^2+1)/($D$2^2+I353^2)/(I353^2+1)</f>
        <v/>
      </c>
      <c r="L353" s="31">
        <f>ASIN($D$2/SQRT($D$2^2+I353^2)/SQRT(1+I353^2))</f>
        <v/>
      </c>
      <c r="M353" s="32">
        <f>2/PI()*(J353*K353+L353)</f>
        <v/>
      </c>
      <c r="N353" s="33">
        <f>+$D$4*M353</f>
        <v/>
      </c>
      <c r="O353" s="59">
        <f>+'CPT data &amp; Bearing Capacity'!N353</f>
        <v/>
      </c>
      <c r="P353" s="59">
        <f>+'CPT data &amp; Bearing Capacity'!O353</f>
        <v/>
      </c>
      <c r="Q353" s="35">
        <f>+'CPT data &amp; Bearing Capacity'!K353</f>
        <v/>
      </c>
      <c r="R353" s="34">
        <f>+'CPT data &amp; Bearing Capacity'!L353</f>
        <v/>
      </c>
      <c r="S353" s="35">
        <f>+'CPT data &amp; Bearing Capacity'!M353</f>
        <v/>
      </c>
      <c r="T353" s="34">
        <f>100*SQRT(O353/(305*SQRT(100*S353)))</f>
        <v/>
      </c>
      <c r="U353" s="36">
        <f>+O353*10^(1.09-0.0075*T353)</f>
        <v/>
      </c>
      <c r="V353" s="33">
        <f>5*(P353-Q353)</f>
        <v/>
      </c>
      <c r="W353" s="37">
        <f>IF(F353&lt;$B$4,0,N353/U353*G353*1000)</f>
        <v/>
      </c>
      <c r="X353" s="37">
        <f>IF(F353&lt;$B$4,0,N353/V353*G353*1000)</f>
        <v/>
      </c>
    </row>
    <row r="354">
      <c r="E354" s="28" t="n"/>
      <c r="F354" s="28">
        <f>+'CPT data &amp; Bearing Capacity'!I354</f>
        <v/>
      </c>
      <c r="G354" s="29">
        <f>'CPT data &amp; Bearing Capacity'!H354</f>
        <v/>
      </c>
      <c r="H354" s="29">
        <f>IF(F354&lt;$B$4,0,F354-$B$4)</f>
        <v/>
      </c>
      <c r="I354" s="30">
        <f>+H354*2/$B$2</f>
        <v/>
      </c>
      <c r="J354" s="31">
        <f>+$D$2*I354/SQRT($D$2^2+I354^2+1)</f>
        <v/>
      </c>
      <c r="K354" s="31">
        <f>+($D$2^2+2*I354^2+1)/($D$2^2+I354^2)/(I354^2+1)</f>
        <v/>
      </c>
      <c r="L354" s="31">
        <f>ASIN($D$2/SQRT($D$2^2+I354^2)/SQRT(1+I354^2))</f>
        <v/>
      </c>
      <c r="M354" s="32">
        <f>2/PI()*(J354*K354+L354)</f>
        <v/>
      </c>
      <c r="N354" s="33">
        <f>+$D$4*M354</f>
        <v/>
      </c>
      <c r="O354" s="59">
        <f>+'CPT data &amp; Bearing Capacity'!N354</f>
        <v/>
      </c>
      <c r="P354" s="59">
        <f>+'CPT data &amp; Bearing Capacity'!O354</f>
        <v/>
      </c>
      <c r="Q354" s="35">
        <f>+'CPT data &amp; Bearing Capacity'!K354</f>
        <v/>
      </c>
      <c r="R354" s="34">
        <f>+'CPT data &amp; Bearing Capacity'!L354</f>
        <v/>
      </c>
      <c r="S354" s="35">
        <f>+'CPT data &amp; Bearing Capacity'!M354</f>
        <v/>
      </c>
      <c r="T354" s="34">
        <f>100*SQRT(O354/(305*SQRT(100*S354)))</f>
        <v/>
      </c>
      <c r="U354" s="36">
        <f>+O354*10^(1.09-0.0075*T354)</f>
        <v/>
      </c>
      <c r="V354" s="33">
        <f>5*(P354-Q354)</f>
        <v/>
      </c>
      <c r="W354" s="37">
        <f>IF(F354&lt;$B$4,0,N354/U354*G354*1000)</f>
        <v/>
      </c>
      <c r="X354" s="37">
        <f>IF(F354&lt;$B$4,0,N354/V354*G354*1000)</f>
        <v/>
      </c>
    </row>
    <row r="355">
      <c r="E355" s="28" t="n"/>
      <c r="F355" s="28">
        <f>+'CPT data &amp; Bearing Capacity'!I355</f>
        <v/>
      </c>
      <c r="G355" s="29">
        <f>'CPT data &amp; Bearing Capacity'!H355</f>
        <v/>
      </c>
      <c r="H355" s="29">
        <f>IF(F355&lt;$B$4,0,F355-$B$4)</f>
        <v/>
      </c>
      <c r="I355" s="30">
        <f>+H355*2/$B$2</f>
        <v/>
      </c>
      <c r="J355" s="31">
        <f>+$D$2*I355/SQRT($D$2^2+I355^2+1)</f>
        <v/>
      </c>
      <c r="K355" s="31">
        <f>+($D$2^2+2*I355^2+1)/($D$2^2+I355^2)/(I355^2+1)</f>
        <v/>
      </c>
      <c r="L355" s="31">
        <f>ASIN($D$2/SQRT($D$2^2+I355^2)/SQRT(1+I355^2))</f>
        <v/>
      </c>
      <c r="M355" s="32">
        <f>2/PI()*(J355*K355+L355)</f>
        <v/>
      </c>
      <c r="N355" s="33">
        <f>+$D$4*M355</f>
        <v/>
      </c>
      <c r="O355" s="59">
        <f>+'CPT data &amp; Bearing Capacity'!N355</f>
        <v/>
      </c>
      <c r="P355" s="59">
        <f>+'CPT data &amp; Bearing Capacity'!O355</f>
        <v/>
      </c>
      <c r="Q355" s="35">
        <f>+'CPT data &amp; Bearing Capacity'!K355</f>
        <v/>
      </c>
      <c r="R355" s="34">
        <f>+'CPT data &amp; Bearing Capacity'!L355</f>
        <v/>
      </c>
      <c r="S355" s="35">
        <f>+'CPT data &amp; Bearing Capacity'!M355</f>
        <v/>
      </c>
      <c r="T355" s="34">
        <f>100*SQRT(O355/(305*SQRT(100*S355)))</f>
        <v/>
      </c>
      <c r="U355" s="36">
        <f>+O355*10^(1.09-0.0075*T355)</f>
        <v/>
      </c>
      <c r="V355" s="33">
        <f>5*(P355-Q355)</f>
        <v/>
      </c>
      <c r="W355" s="37">
        <f>IF(F355&lt;$B$4,0,N355/U355*G355*1000)</f>
        <v/>
      </c>
      <c r="X355" s="37">
        <f>IF(F355&lt;$B$4,0,N355/V355*G355*1000)</f>
        <v/>
      </c>
    </row>
    <row r="356">
      <c r="E356" s="28" t="n"/>
      <c r="F356" s="28">
        <f>+'CPT data &amp; Bearing Capacity'!I356</f>
        <v/>
      </c>
      <c r="G356" s="29">
        <f>'CPT data &amp; Bearing Capacity'!H356</f>
        <v/>
      </c>
      <c r="H356" s="29">
        <f>IF(F356&lt;$B$4,0,F356-$B$4)</f>
        <v/>
      </c>
      <c r="I356" s="30">
        <f>+H356*2/$B$2</f>
        <v/>
      </c>
      <c r="J356" s="31">
        <f>+$D$2*I356/SQRT($D$2^2+I356^2+1)</f>
        <v/>
      </c>
      <c r="K356" s="31">
        <f>+($D$2^2+2*I356^2+1)/($D$2^2+I356^2)/(I356^2+1)</f>
        <v/>
      </c>
      <c r="L356" s="31">
        <f>ASIN($D$2/SQRT($D$2^2+I356^2)/SQRT(1+I356^2))</f>
        <v/>
      </c>
      <c r="M356" s="32">
        <f>2/PI()*(J356*K356+L356)</f>
        <v/>
      </c>
      <c r="N356" s="33">
        <f>+$D$4*M356</f>
        <v/>
      </c>
      <c r="O356" s="59">
        <f>+'CPT data &amp; Bearing Capacity'!N356</f>
        <v/>
      </c>
      <c r="P356" s="59">
        <f>+'CPT data &amp; Bearing Capacity'!O356</f>
        <v/>
      </c>
      <c r="Q356" s="35">
        <f>+'CPT data &amp; Bearing Capacity'!K356</f>
        <v/>
      </c>
      <c r="R356" s="34">
        <f>+'CPT data &amp; Bearing Capacity'!L356</f>
        <v/>
      </c>
      <c r="S356" s="35">
        <f>+'CPT data &amp; Bearing Capacity'!M356</f>
        <v/>
      </c>
      <c r="T356" s="34">
        <f>100*SQRT(O356/(305*SQRT(100*S356)))</f>
        <v/>
      </c>
      <c r="U356" s="36">
        <f>+O356*10^(1.09-0.0075*T356)</f>
        <v/>
      </c>
      <c r="V356" s="33">
        <f>5*(P356-Q356)</f>
        <v/>
      </c>
      <c r="W356" s="37">
        <f>IF(F356&lt;$B$4,0,N356/U356*G356*1000)</f>
        <v/>
      </c>
      <c r="X356" s="37">
        <f>IF(F356&lt;$B$4,0,N356/V356*G356*1000)</f>
        <v/>
      </c>
    </row>
    <row r="357">
      <c r="E357" s="28" t="n"/>
      <c r="F357" s="28">
        <f>+'CPT data &amp; Bearing Capacity'!I357</f>
        <v/>
      </c>
      <c r="G357" s="29">
        <f>'CPT data &amp; Bearing Capacity'!H357</f>
        <v/>
      </c>
      <c r="H357" s="29">
        <f>IF(F357&lt;$B$4,0,F357-$B$4)</f>
        <v/>
      </c>
      <c r="I357" s="30">
        <f>+H357*2/$B$2</f>
        <v/>
      </c>
      <c r="J357" s="31">
        <f>+$D$2*I357/SQRT($D$2^2+I357^2+1)</f>
        <v/>
      </c>
      <c r="K357" s="31">
        <f>+($D$2^2+2*I357^2+1)/($D$2^2+I357^2)/(I357^2+1)</f>
        <v/>
      </c>
      <c r="L357" s="31">
        <f>ASIN($D$2/SQRT($D$2^2+I357^2)/SQRT(1+I357^2))</f>
        <v/>
      </c>
      <c r="M357" s="32">
        <f>2/PI()*(J357*K357+L357)</f>
        <v/>
      </c>
      <c r="N357" s="33">
        <f>+$D$4*M357</f>
        <v/>
      </c>
      <c r="O357" s="59">
        <f>+'CPT data &amp; Bearing Capacity'!N357</f>
        <v/>
      </c>
      <c r="P357" s="59">
        <f>+'CPT data &amp; Bearing Capacity'!O357</f>
        <v/>
      </c>
      <c r="Q357" s="35">
        <f>+'CPT data &amp; Bearing Capacity'!K357</f>
        <v/>
      </c>
      <c r="R357" s="34">
        <f>+'CPT data &amp; Bearing Capacity'!L357</f>
        <v/>
      </c>
      <c r="S357" s="35">
        <f>+'CPT data &amp; Bearing Capacity'!M357</f>
        <v/>
      </c>
      <c r="T357" s="34">
        <f>100*SQRT(O357/(305*SQRT(100*S357)))</f>
        <v/>
      </c>
      <c r="U357" s="36">
        <f>+O357*10^(1.09-0.0075*T357)</f>
        <v/>
      </c>
      <c r="V357" s="33">
        <f>5*(P357-Q357)</f>
        <v/>
      </c>
      <c r="W357" s="37">
        <f>IF(F357&lt;$B$4,0,N357/U357*G357*1000)</f>
        <v/>
      </c>
      <c r="X357" s="37">
        <f>IF(F357&lt;$B$4,0,N357/V357*G357*1000)</f>
        <v/>
      </c>
    </row>
    <row r="358">
      <c r="E358" s="28" t="n"/>
      <c r="F358" s="28">
        <f>+'CPT data &amp; Bearing Capacity'!I358</f>
        <v/>
      </c>
      <c r="G358" s="29">
        <f>'CPT data &amp; Bearing Capacity'!H358</f>
        <v/>
      </c>
      <c r="H358" s="29">
        <f>IF(F358&lt;$B$4,0,F358-$B$4)</f>
        <v/>
      </c>
      <c r="I358" s="30">
        <f>+H358*2/$B$2</f>
        <v/>
      </c>
      <c r="J358" s="31">
        <f>+$D$2*I358/SQRT($D$2^2+I358^2+1)</f>
        <v/>
      </c>
      <c r="K358" s="31">
        <f>+($D$2^2+2*I358^2+1)/($D$2^2+I358^2)/(I358^2+1)</f>
        <v/>
      </c>
      <c r="L358" s="31">
        <f>ASIN($D$2/SQRT($D$2^2+I358^2)/SQRT(1+I358^2))</f>
        <v/>
      </c>
      <c r="M358" s="32">
        <f>2/PI()*(J358*K358+L358)</f>
        <v/>
      </c>
      <c r="N358" s="33">
        <f>+$D$4*M358</f>
        <v/>
      </c>
      <c r="O358" s="59">
        <f>+'CPT data &amp; Bearing Capacity'!N358</f>
        <v/>
      </c>
      <c r="P358" s="59">
        <f>+'CPT data &amp; Bearing Capacity'!O358</f>
        <v/>
      </c>
      <c r="Q358" s="35">
        <f>+'CPT data &amp; Bearing Capacity'!K358</f>
        <v/>
      </c>
      <c r="R358" s="34">
        <f>+'CPT data &amp; Bearing Capacity'!L358</f>
        <v/>
      </c>
      <c r="S358" s="35">
        <f>+'CPT data &amp; Bearing Capacity'!M358</f>
        <v/>
      </c>
      <c r="T358" s="34">
        <f>100*SQRT(O358/(305*SQRT(100*S358)))</f>
        <v/>
      </c>
      <c r="U358" s="36">
        <f>+O358*10^(1.09-0.0075*T358)</f>
        <v/>
      </c>
      <c r="V358" s="33">
        <f>5*(P358-Q358)</f>
        <v/>
      </c>
      <c r="W358" s="37">
        <f>IF(F358&lt;$B$4,0,N358/U358*G358*1000)</f>
        <v/>
      </c>
      <c r="X358" s="37">
        <f>IF(F358&lt;$B$4,0,N358/V358*G358*1000)</f>
        <v/>
      </c>
    </row>
    <row r="359">
      <c r="E359" s="28" t="n"/>
      <c r="F359" s="28">
        <f>+'CPT data &amp; Bearing Capacity'!I359</f>
        <v/>
      </c>
      <c r="G359" s="29">
        <f>'CPT data &amp; Bearing Capacity'!H359</f>
        <v/>
      </c>
      <c r="H359" s="29">
        <f>IF(F359&lt;$B$4,0,F359-$B$4)</f>
        <v/>
      </c>
      <c r="I359" s="30">
        <f>+H359*2/$B$2</f>
        <v/>
      </c>
      <c r="J359" s="31">
        <f>+$D$2*I359/SQRT($D$2^2+I359^2+1)</f>
        <v/>
      </c>
      <c r="K359" s="31">
        <f>+($D$2^2+2*I359^2+1)/($D$2^2+I359^2)/(I359^2+1)</f>
        <v/>
      </c>
      <c r="L359" s="31">
        <f>ASIN($D$2/SQRT($D$2^2+I359^2)/SQRT(1+I359^2))</f>
        <v/>
      </c>
      <c r="M359" s="32">
        <f>2/PI()*(J359*K359+L359)</f>
        <v/>
      </c>
      <c r="N359" s="33">
        <f>+$D$4*M359</f>
        <v/>
      </c>
      <c r="O359" s="59">
        <f>+'CPT data &amp; Bearing Capacity'!N359</f>
        <v/>
      </c>
      <c r="P359" s="59">
        <f>+'CPT data &amp; Bearing Capacity'!O359</f>
        <v/>
      </c>
      <c r="Q359" s="35">
        <f>+'CPT data &amp; Bearing Capacity'!K359</f>
        <v/>
      </c>
      <c r="R359" s="34">
        <f>+'CPT data &amp; Bearing Capacity'!L359</f>
        <v/>
      </c>
      <c r="S359" s="35">
        <f>+'CPT data &amp; Bearing Capacity'!M359</f>
        <v/>
      </c>
      <c r="T359" s="34">
        <f>100*SQRT(O359/(305*SQRT(100*S359)))</f>
        <v/>
      </c>
      <c r="U359" s="36">
        <f>+O359*10^(1.09-0.0075*T359)</f>
        <v/>
      </c>
      <c r="V359" s="33">
        <f>5*(P359-Q359)</f>
        <v/>
      </c>
      <c r="W359" s="37">
        <f>IF(F359&lt;$B$4,0,N359/U359*G359*1000)</f>
        <v/>
      </c>
      <c r="X359" s="37">
        <f>IF(F359&lt;$B$4,0,N359/V359*G359*1000)</f>
        <v/>
      </c>
    </row>
    <row r="360">
      <c r="E360" s="28" t="n"/>
      <c r="F360" s="28">
        <f>+'CPT data &amp; Bearing Capacity'!I360</f>
        <v/>
      </c>
      <c r="G360" s="29">
        <f>'CPT data &amp; Bearing Capacity'!H360</f>
        <v/>
      </c>
      <c r="H360" s="29">
        <f>IF(F360&lt;$B$4,0,F360-$B$4)</f>
        <v/>
      </c>
      <c r="I360" s="30">
        <f>+H360*2/$B$2</f>
        <v/>
      </c>
      <c r="J360" s="31">
        <f>+$D$2*I360/SQRT($D$2^2+I360^2+1)</f>
        <v/>
      </c>
      <c r="K360" s="31">
        <f>+($D$2^2+2*I360^2+1)/($D$2^2+I360^2)/(I360^2+1)</f>
        <v/>
      </c>
      <c r="L360" s="31">
        <f>ASIN($D$2/SQRT($D$2^2+I360^2)/SQRT(1+I360^2))</f>
        <v/>
      </c>
      <c r="M360" s="32">
        <f>2/PI()*(J360*K360+L360)</f>
        <v/>
      </c>
      <c r="N360" s="33">
        <f>+$D$4*M360</f>
        <v/>
      </c>
      <c r="O360" s="59">
        <f>+'CPT data &amp; Bearing Capacity'!N360</f>
        <v/>
      </c>
      <c r="P360" s="59">
        <f>+'CPT data &amp; Bearing Capacity'!O360</f>
        <v/>
      </c>
      <c r="Q360" s="35">
        <f>+'CPT data &amp; Bearing Capacity'!K360</f>
        <v/>
      </c>
      <c r="R360" s="34">
        <f>+'CPT data &amp; Bearing Capacity'!L360</f>
        <v/>
      </c>
      <c r="S360" s="35">
        <f>+'CPT data &amp; Bearing Capacity'!M360</f>
        <v/>
      </c>
      <c r="T360" s="34">
        <f>100*SQRT(O360/(305*SQRT(100*S360)))</f>
        <v/>
      </c>
      <c r="U360" s="36">
        <f>+O360*10^(1.09-0.0075*T360)</f>
        <v/>
      </c>
      <c r="V360" s="33">
        <f>5*(P360-Q360)</f>
        <v/>
      </c>
      <c r="W360" s="37">
        <f>IF(F360&lt;$B$4,0,N360/U360*G360*1000)</f>
        <v/>
      </c>
      <c r="X360" s="37">
        <f>IF(F360&lt;$B$4,0,N360/V360*G360*1000)</f>
        <v/>
      </c>
    </row>
    <row r="361">
      <c r="E361" s="28" t="n"/>
      <c r="F361" s="28">
        <f>+'CPT data &amp; Bearing Capacity'!I361</f>
        <v/>
      </c>
      <c r="G361" s="29">
        <f>'CPT data &amp; Bearing Capacity'!H361</f>
        <v/>
      </c>
      <c r="H361" s="29">
        <f>IF(F361&lt;$B$4,0,F361-$B$4)</f>
        <v/>
      </c>
      <c r="I361" s="30">
        <f>+H361*2/$B$2</f>
        <v/>
      </c>
      <c r="J361" s="31">
        <f>+$D$2*I361/SQRT($D$2^2+I361^2+1)</f>
        <v/>
      </c>
      <c r="K361" s="31">
        <f>+($D$2^2+2*I361^2+1)/($D$2^2+I361^2)/(I361^2+1)</f>
        <v/>
      </c>
      <c r="L361" s="31">
        <f>ASIN($D$2/SQRT($D$2^2+I361^2)/SQRT(1+I361^2))</f>
        <v/>
      </c>
      <c r="M361" s="32">
        <f>2/PI()*(J361*K361+L361)</f>
        <v/>
      </c>
      <c r="N361" s="33">
        <f>+$D$4*M361</f>
        <v/>
      </c>
      <c r="O361" s="59">
        <f>+'CPT data &amp; Bearing Capacity'!N361</f>
        <v/>
      </c>
      <c r="P361" s="59">
        <f>+'CPT data &amp; Bearing Capacity'!O361</f>
        <v/>
      </c>
      <c r="Q361" s="35">
        <f>+'CPT data &amp; Bearing Capacity'!K361</f>
        <v/>
      </c>
      <c r="R361" s="34">
        <f>+'CPT data &amp; Bearing Capacity'!L361</f>
        <v/>
      </c>
      <c r="S361" s="35">
        <f>+'CPT data &amp; Bearing Capacity'!M361</f>
        <v/>
      </c>
      <c r="T361" s="34">
        <f>100*SQRT(O361/(305*SQRT(100*S361)))</f>
        <v/>
      </c>
      <c r="U361" s="36">
        <f>+O361*10^(1.09-0.0075*T361)</f>
        <v/>
      </c>
      <c r="V361" s="33">
        <f>5*(P361-Q361)</f>
        <v/>
      </c>
      <c r="W361" s="37">
        <f>IF(F361&lt;$B$4,0,N361/U361*G361*1000)</f>
        <v/>
      </c>
      <c r="X361" s="37">
        <f>IF(F361&lt;$B$4,0,N361/V361*G361*1000)</f>
        <v/>
      </c>
    </row>
    <row r="362">
      <c r="E362" s="28" t="n"/>
      <c r="F362" s="28">
        <f>+'CPT data &amp; Bearing Capacity'!I362</f>
        <v/>
      </c>
      <c r="G362" s="29">
        <f>'CPT data &amp; Bearing Capacity'!H362</f>
        <v/>
      </c>
      <c r="H362" s="29">
        <f>IF(F362&lt;$B$4,0,F362-$B$4)</f>
        <v/>
      </c>
      <c r="I362" s="30">
        <f>+H362*2/$B$2</f>
        <v/>
      </c>
      <c r="J362" s="31">
        <f>+$D$2*I362/SQRT($D$2^2+I362^2+1)</f>
        <v/>
      </c>
      <c r="K362" s="31">
        <f>+($D$2^2+2*I362^2+1)/($D$2^2+I362^2)/(I362^2+1)</f>
        <v/>
      </c>
      <c r="L362" s="31">
        <f>ASIN($D$2/SQRT($D$2^2+I362^2)/SQRT(1+I362^2))</f>
        <v/>
      </c>
      <c r="M362" s="32">
        <f>2/PI()*(J362*K362+L362)</f>
        <v/>
      </c>
      <c r="N362" s="33">
        <f>+$D$4*M362</f>
        <v/>
      </c>
      <c r="O362" s="59">
        <f>+'CPT data &amp; Bearing Capacity'!N362</f>
        <v/>
      </c>
      <c r="P362" s="59">
        <f>+'CPT data &amp; Bearing Capacity'!O362</f>
        <v/>
      </c>
      <c r="Q362" s="35">
        <f>+'CPT data &amp; Bearing Capacity'!K362</f>
        <v/>
      </c>
      <c r="R362" s="34">
        <f>+'CPT data &amp; Bearing Capacity'!L362</f>
        <v/>
      </c>
      <c r="S362" s="35">
        <f>+'CPT data &amp; Bearing Capacity'!M362</f>
        <v/>
      </c>
      <c r="T362" s="34">
        <f>100*SQRT(O362/(305*SQRT(100*S362)))</f>
        <v/>
      </c>
      <c r="U362" s="36">
        <f>+O362*10^(1.09-0.0075*T362)</f>
        <v/>
      </c>
      <c r="V362" s="33">
        <f>5*(P362-Q362)</f>
        <v/>
      </c>
      <c r="W362" s="37">
        <f>IF(F362&lt;$B$4,0,N362/U362*G362*1000)</f>
        <v/>
      </c>
      <c r="X362" s="37">
        <f>IF(F362&lt;$B$4,0,N362/V362*G362*1000)</f>
        <v/>
      </c>
    </row>
    <row r="363">
      <c r="E363" s="28" t="n"/>
      <c r="F363" s="28">
        <f>+'CPT data &amp; Bearing Capacity'!I363</f>
        <v/>
      </c>
      <c r="G363" s="29">
        <f>'CPT data &amp; Bearing Capacity'!H363</f>
        <v/>
      </c>
      <c r="H363" s="29">
        <f>IF(F363&lt;$B$4,0,F363-$B$4)</f>
        <v/>
      </c>
      <c r="I363" s="30">
        <f>+H363*2/$B$2</f>
        <v/>
      </c>
      <c r="J363" s="31">
        <f>+$D$2*I363/SQRT($D$2^2+I363^2+1)</f>
        <v/>
      </c>
      <c r="K363" s="31">
        <f>+($D$2^2+2*I363^2+1)/($D$2^2+I363^2)/(I363^2+1)</f>
        <v/>
      </c>
      <c r="L363" s="31">
        <f>ASIN($D$2/SQRT($D$2^2+I363^2)/SQRT(1+I363^2))</f>
        <v/>
      </c>
      <c r="M363" s="32">
        <f>2/PI()*(J363*K363+L363)</f>
        <v/>
      </c>
      <c r="N363" s="33">
        <f>+$D$4*M363</f>
        <v/>
      </c>
      <c r="O363" s="59">
        <f>+'CPT data &amp; Bearing Capacity'!N363</f>
        <v/>
      </c>
      <c r="P363" s="59">
        <f>+'CPT data &amp; Bearing Capacity'!O363</f>
        <v/>
      </c>
      <c r="Q363" s="35">
        <f>+'CPT data &amp; Bearing Capacity'!K363</f>
        <v/>
      </c>
      <c r="R363" s="34">
        <f>+'CPT data &amp; Bearing Capacity'!L363</f>
        <v/>
      </c>
      <c r="S363" s="35">
        <f>+'CPT data &amp; Bearing Capacity'!M363</f>
        <v/>
      </c>
      <c r="T363" s="34">
        <f>100*SQRT(O363/(305*SQRT(100*S363)))</f>
        <v/>
      </c>
      <c r="U363" s="36">
        <f>+O363*10^(1.09-0.0075*T363)</f>
        <v/>
      </c>
      <c r="V363" s="33">
        <f>5*(P363-Q363)</f>
        <v/>
      </c>
      <c r="W363" s="37">
        <f>IF(F363&lt;$B$4,0,N363/U363*G363*1000)</f>
        <v/>
      </c>
      <c r="X363" s="37">
        <f>IF(F363&lt;$B$4,0,N363/V363*G363*1000)</f>
        <v/>
      </c>
    </row>
    <row r="364">
      <c r="E364" s="28" t="n"/>
      <c r="F364" s="28">
        <f>+'CPT data &amp; Bearing Capacity'!I364</f>
        <v/>
      </c>
      <c r="G364" s="29">
        <f>'CPT data &amp; Bearing Capacity'!H364</f>
        <v/>
      </c>
      <c r="H364" s="29">
        <f>IF(F364&lt;$B$4,0,F364-$B$4)</f>
        <v/>
      </c>
      <c r="I364" s="30">
        <f>+H364*2/$B$2</f>
        <v/>
      </c>
      <c r="J364" s="31">
        <f>+$D$2*I364/SQRT($D$2^2+I364^2+1)</f>
        <v/>
      </c>
      <c r="K364" s="31">
        <f>+($D$2^2+2*I364^2+1)/($D$2^2+I364^2)/(I364^2+1)</f>
        <v/>
      </c>
      <c r="L364" s="31">
        <f>ASIN($D$2/SQRT($D$2^2+I364^2)/SQRT(1+I364^2))</f>
        <v/>
      </c>
      <c r="M364" s="32">
        <f>2/PI()*(J364*K364+L364)</f>
        <v/>
      </c>
      <c r="N364" s="33">
        <f>+$D$4*M364</f>
        <v/>
      </c>
      <c r="O364" s="59">
        <f>+'CPT data &amp; Bearing Capacity'!N364</f>
        <v/>
      </c>
      <c r="P364" s="59">
        <f>+'CPT data &amp; Bearing Capacity'!O364</f>
        <v/>
      </c>
      <c r="Q364" s="35">
        <f>+'CPT data &amp; Bearing Capacity'!K364</f>
        <v/>
      </c>
      <c r="R364" s="34">
        <f>+'CPT data &amp; Bearing Capacity'!L364</f>
        <v/>
      </c>
      <c r="S364" s="35">
        <f>+'CPT data &amp; Bearing Capacity'!M364</f>
        <v/>
      </c>
      <c r="T364" s="34">
        <f>100*SQRT(O364/(305*SQRT(100*S364)))</f>
        <v/>
      </c>
      <c r="U364" s="36">
        <f>+O364*10^(1.09-0.0075*T364)</f>
        <v/>
      </c>
      <c r="V364" s="33">
        <f>5*(P364-Q364)</f>
        <v/>
      </c>
      <c r="W364" s="37">
        <f>IF(F364&lt;$B$4,0,N364/U364*G364*1000)</f>
        <v/>
      </c>
      <c r="X364" s="37">
        <f>IF(F364&lt;$B$4,0,N364/V364*G364*1000)</f>
        <v/>
      </c>
    </row>
    <row r="365">
      <c r="E365" s="28" t="n"/>
      <c r="F365" s="28">
        <f>+'CPT data &amp; Bearing Capacity'!I365</f>
        <v/>
      </c>
      <c r="G365" s="29">
        <f>'CPT data &amp; Bearing Capacity'!H365</f>
        <v/>
      </c>
      <c r="H365" s="29">
        <f>IF(F365&lt;$B$4,0,F365-$B$4)</f>
        <v/>
      </c>
      <c r="I365" s="30">
        <f>+H365*2/$B$2</f>
        <v/>
      </c>
      <c r="J365" s="31">
        <f>+$D$2*I365/SQRT($D$2^2+I365^2+1)</f>
        <v/>
      </c>
      <c r="K365" s="31">
        <f>+($D$2^2+2*I365^2+1)/($D$2^2+I365^2)/(I365^2+1)</f>
        <v/>
      </c>
      <c r="L365" s="31">
        <f>ASIN($D$2/SQRT($D$2^2+I365^2)/SQRT(1+I365^2))</f>
        <v/>
      </c>
      <c r="M365" s="32">
        <f>2/PI()*(J365*K365+L365)</f>
        <v/>
      </c>
      <c r="N365" s="33">
        <f>+$D$4*M365</f>
        <v/>
      </c>
      <c r="O365" s="59">
        <f>+'CPT data &amp; Bearing Capacity'!N365</f>
        <v/>
      </c>
      <c r="P365" s="59">
        <f>+'CPT data &amp; Bearing Capacity'!O365</f>
        <v/>
      </c>
      <c r="Q365" s="35">
        <f>+'CPT data &amp; Bearing Capacity'!K365</f>
        <v/>
      </c>
      <c r="R365" s="34">
        <f>+'CPT data &amp; Bearing Capacity'!L365</f>
        <v/>
      </c>
      <c r="S365" s="35">
        <f>+'CPT data &amp; Bearing Capacity'!M365</f>
        <v/>
      </c>
      <c r="T365" s="34">
        <f>100*SQRT(O365/(305*SQRT(100*S365)))</f>
        <v/>
      </c>
      <c r="U365" s="36">
        <f>+O365*10^(1.09-0.0075*T365)</f>
        <v/>
      </c>
      <c r="V365" s="33">
        <f>5*(P365-Q365)</f>
        <v/>
      </c>
      <c r="W365" s="37">
        <f>IF(F365&lt;$B$4,0,N365/U365*G365*1000)</f>
        <v/>
      </c>
      <c r="X365" s="37">
        <f>IF(F365&lt;$B$4,0,N365/V365*G365*1000)</f>
        <v/>
      </c>
    </row>
    <row r="366">
      <c r="E366" s="28" t="n"/>
      <c r="F366" s="28">
        <f>+'CPT data &amp; Bearing Capacity'!I366</f>
        <v/>
      </c>
      <c r="G366" s="29">
        <f>'CPT data &amp; Bearing Capacity'!H366</f>
        <v/>
      </c>
      <c r="H366" s="29">
        <f>IF(F366&lt;$B$4,0,F366-$B$4)</f>
        <v/>
      </c>
      <c r="I366" s="30">
        <f>+H366*2/$B$2</f>
        <v/>
      </c>
      <c r="J366" s="31">
        <f>+$D$2*I366/SQRT($D$2^2+I366^2+1)</f>
        <v/>
      </c>
      <c r="K366" s="31">
        <f>+($D$2^2+2*I366^2+1)/($D$2^2+I366^2)/(I366^2+1)</f>
        <v/>
      </c>
      <c r="L366" s="31">
        <f>ASIN($D$2/SQRT($D$2^2+I366^2)/SQRT(1+I366^2))</f>
        <v/>
      </c>
      <c r="M366" s="32">
        <f>2/PI()*(J366*K366+L366)</f>
        <v/>
      </c>
      <c r="N366" s="33">
        <f>+$D$4*M366</f>
        <v/>
      </c>
      <c r="O366" s="59">
        <f>+'CPT data &amp; Bearing Capacity'!N366</f>
        <v/>
      </c>
      <c r="P366" s="59">
        <f>+'CPT data &amp; Bearing Capacity'!O366</f>
        <v/>
      </c>
      <c r="Q366" s="35">
        <f>+'CPT data &amp; Bearing Capacity'!K366</f>
        <v/>
      </c>
      <c r="R366" s="34">
        <f>+'CPT data &amp; Bearing Capacity'!L366</f>
        <v/>
      </c>
      <c r="S366" s="35">
        <f>+'CPT data &amp; Bearing Capacity'!M366</f>
        <v/>
      </c>
      <c r="T366" s="34">
        <f>100*SQRT(O366/(305*SQRT(100*S366)))</f>
        <v/>
      </c>
      <c r="U366" s="36">
        <f>+O366*10^(1.09-0.0075*T366)</f>
        <v/>
      </c>
      <c r="V366" s="33">
        <f>5*(P366-Q366)</f>
        <v/>
      </c>
      <c r="W366" s="37">
        <f>IF(F366&lt;$B$4,0,N366/U366*G366*1000)</f>
        <v/>
      </c>
      <c r="X366" s="37">
        <f>IF(F366&lt;$B$4,0,N366/V366*G366*1000)</f>
        <v/>
      </c>
    </row>
    <row r="367">
      <c r="E367" s="28" t="n"/>
      <c r="F367" s="28">
        <f>+'CPT data &amp; Bearing Capacity'!I367</f>
        <v/>
      </c>
      <c r="G367" s="29">
        <f>'CPT data &amp; Bearing Capacity'!H367</f>
        <v/>
      </c>
      <c r="H367" s="29">
        <f>IF(F367&lt;$B$4,0,F367-$B$4)</f>
        <v/>
      </c>
      <c r="I367" s="30">
        <f>+H367*2/$B$2</f>
        <v/>
      </c>
      <c r="J367" s="31">
        <f>+$D$2*I367/SQRT($D$2^2+I367^2+1)</f>
        <v/>
      </c>
      <c r="K367" s="31">
        <f>+($D$2^2+2*I367^2+1)/($D$2^2+I367^2)/(I367^2+1)</f>
        <v/>
      </c>
      <c r="L367" s="31">
        <f>ASIN($D$2/SQRT($D$2^2+I367^2)/SQRT(1+I367^2))</f>
        <v/>
      </c>
      <c r="M367" s="32">
        <f>2/PI()*(J367*K367+L367)</f>
        <v/>
      </c>
      <c r="N367" s="33">
        <f>+$D$4*M367</f>
        <v/>
      </c>
      <c r="O367" s="59">
        <f>+'CPT data &amp; Bearing Capacity'!N367</f>
        <v/>
      </c>
      <c r="P367" s="59">
        <f>+'CPT data &amp; Bearing Capacity'!O367</f>
        <v/>
      </c>
      <c r="Q367" s="35">
        <f>+'CPT data &amp; Bearing Capacity'!K367</f>
        <v/>
      </c>
      <c r="R367" s="34">
        <f>+'CPT data &amp; Bearing Capacity'!L367</f>
        <v/>
      </c>
      <c r="S367" s="35">
        <f>+'CPT data &amp; Bearing Capacity'!M367</f>
        <v/>
      </c>
      <c r="T367" s="34">
        <f>100*SQRT(O367/(305*SQRT(100*S367)))</f>
        <v/>
      </c>
      <c r="U367" s="36">
        <f>+O367*10^(1.09-0.0075*T367)</f>
        <v/>
      </c>
      <c r="V367" s="33">
        <f>5*(P367-Q367)</f>
        <v/>
      </c>
      <c r="W367" s="37">
        <f>IF(F367&lt;$B$4,0,N367/U367*G367*1000)</f>
        <v/>
      </c>
      <c r="X367" s="37">
        <f>IF(F367&lt;$B$4,0,N367/V367*G367*1000)</f>
        <v/>
      </c>
    </row>
    <row r="368">
      <c r="E368" s="28" t="n"/>
      <c r="F368" s="28">
        <f>+'CPT data &amp; Bearing Capacity'!I368</f>
        <v/>
      </c>
      <c r="G368" s="29">
        <f>'CPT data &amp; Bearing Capacity'!H368</f>
        <v/>
      </c>
      <c r="H368" s="29">
        <f>IF(F368&lt;$B$4,0,F368-$B$4)</f>
        <v/>
      </c>
      <c r="I368" s="30">
        <f>+H368*2/$B$2</f>
        <v/>
      </c>
      <c r="J368" s="31">
        <f>+$D$2*I368/SQRT($D$2^2+I368^2+1)</f>
        <v/>
      </c>
      <c r="K368" s="31">
        <f>+($D$2^2+2*I368^2+1)/($D$2^2+I368^2)/(I368^2+1)</f>
        <v/>
      </c>
      <c r="L368" s="31">
        <f>ASIN($D$2/SQRT($D$2^2+I368^2)/SQRT(1+I368^2))</f>
        <v/>
      </c>
      <c r="M368" s="32">
        <f>2/PI()*(J368*K368+L368)</f>
        <v/>
      </c>
      <c r="N368" s="33">
        <f>+$D$4*M368</f>
        <v/>
      </c>
      <c r="O368" s="59">
        <f>+'CPT data &amp; Bearing Capacity'!N368</f>
        <v/>
      </c>
      <c r="P368" s="59">
        <f>+'CPT data &amp; Bearing Capacity'!O368</f>
        <v/>
      </c>
      <c r="Q368" s="35">
        <f>+'CPT data &amp; Bearing Capacity'!K368</f>
        <v/>
      </c>
      <c r="R368" s="34">
        <f>+'CPT data &amp; Bearing Capacity'!L368</f>
        <v/>
      </c>
      <c r="S368" s="35">
        <f>+'CPT data &amp; Bearing Capacity'!M368</f>
        <v/>
      </c>
      <c r="T368" s="34">
        <f>100*SQRT(O368/(305*SQRT(100*S368)))</f>
        <v/>
      </c>
      <c r="U368" s="36">
        <f>+O368*10^(1.09-0.0075*T368)</f>
        <v/>
      </c>
      <c r="V368" s="33">
        <f>5*(P368-Q368)</f>
        <v/>
      </c>
      <c r="W368" s="37">
        <f>IF(F368&lt;$B$4,0,N368/U368*G368*1000)</f>
        <v/>
      </c>
      <c r="X368" s="37">
        <f>IF(F368&lt;$B$4,0,N368/V368*G368*1000)</f>
        <v/>
      </c>
    </row>
    <row r="369">
      <c r="E369" s="28" t="n"/>
      <c r="F369" s="28">
        <f>+'CPT data &amp; Bearing Capacity'!I369</f>
        <v/>
      </c>
      <c r="G369" s="29">
        <f>'CPT data &amp; Bearing Capacity'!H369</f>
        <v/>
      </c>
      <c r="H369" s="29">
        <f>IF(F369&lt;$B$4,0,F369-$B$4)</f>
        <v/>
      </c>
      <c r="I369" s="30">
        <f>+H369*2/$B$2</f>
        <v/>
      </c>
      <c r="J369" s="31">
        <f>+$D$2*I369/SQRT($D$2^2+I369^2+1)</f>
        <v/>
      </c>
      <c r="K369" s="31">
        <f>+($D$2^2+2*I369^2+1)/($D$2^2+I369^2)/(I369^2+1)</f>
        <v/>
      </c>
      <c r="L369" s="31">
        <f>ASIN($D$2/SQRT($D$2^2+I369^2)/SQRT(1+I369^2))</f>
        <v/>
      </c>
      <c r="M369" s="32">
        <f>2/PI()*(J369*K369+L369)</f>
        <v/>
      </c>
      <c r="N369" s="33">
        <f>+$D$4*M369</f>
        <v/>
      </c>
      <c r="O369" s="59">
        <f>+'CPT data &amp; Bearing Capacity'!N369</f>
        <v/>
      </c>
      <c r="P369" s="59">
        <f>+'CPT data &amp; Bearing Capacity'!O369</f>
        <v/>
      </c>
      <c r="Q369" s="35">
        <f>+'CPT data &amp; Bearing Capacity'!K369</f>
        <v/>
      </c>
      <c r="R369" s="34">
        <f>+'CPT data &amp; Bearing Capacity'!L369</f>
        <v/>
      </c>
      <c r="S369" s="35">
        <f>+'CPT data &amp; Bearing Capacity'!M369</f>
        <v/>
      </c>
      <c r="T369" s="34">
        <f>100*SQRT(O369/(305*SQRT(100*S369)))</f>
        <v/>
      </c>
      <c r="U369" s="36">
        <f>+O369*10^(1.09-0.0075*T369)</f>
        <v/>
      </c>
      <c r="V369" s="33">
        <f>5*(P369-Q369)</f>
        <v/>
      </c>
      <c r="W369" s="37">
        <f>IF(F369&lt;$B$4,0,N369/U369*G369*1000)</f>
        <v/>
      </c>
      <c r="X369" s="37">
        <f>IF(F369&lt;$B$4,0,N369/V369*G369*1000)</f>
        <v/>
      </c>
    </row>
    <row r="370">
      <c r="E370" s="28" t="n"/>
      <c r="F370" s="28">
        <f>+'CPT data &amp; Bearing Capacity'!I370</f>
        <v/>
      </c>
      <c r="G370" s="29">
        <f>'CPT data &amp; Bearing Capacity'!H370</f>
        <v/>
      </c>
      <c r="H370" s="29">
        <f>IF(F370&lt;$B$4,0,F370-$B$4)</f>
        <v/>
      </c>
      <c r="I370" s="30">
        <f>+H370*2/$B$2</f>
        <v/>
      </c>
      <c r="J370" s="31">
        <f>+$D$2*I370/SQRT($D$2^2+I370^2+1)</f>
        <v/>
      </c>
      <c r="K370" s="31">
        <f>+($D$2^2+2*I370^2+1)/($D$2^2+I370^2)/(I370^2+1)</f>
        <v/>
      </c>
      <c r="L370" s="31">
        <f>ASIN($D$2/SQRT($D$2^2+I370^2)/SQRT(1+I370^2))</f>
        <v/>
      </c>
      <c r="M370" s="32">
        <f>2/PI()*(J370*K370+L370)</f>
        <v/>
      </c>
      <c r="N370" s="33">
        <f>+$D$4*M370</f>
        <v/>
      </c>
      <c r="O370" s="59">
        <f>+'CPT data &amp; Bearing Capacity'!N370</f>
        <v/>
      </c>
      <c r="P370" s="59">
        <f>+'CPT data &amp; Bearing Capacity'!O370</f>
        <v/>
      </c>
      <c r="Q370" s="35">
        <f>+'CPT data &amp; Bearing Capacity'!K370</f>
        <v/>
      </c>
      <c r="R370" s="34">
        <f>+'CPT data &amp; Bearing Capacity'!L370</f>
        <v/>
      </c>
      <c r="S370" s="35">
        <f>+'CPT data &amp; Bearing Capacity'!M370</f>
        <v/>
      </c>
      <c r="T370" s="34">
        <f>100*SQRT(O370/(305*SQRT(100*S370)))</f>
        <v/>
      </c>
      <c r="U370" s="36">
        <f>+O370*10^(1.09-0.0075*T370)</f>
        <v/>
      </c>
      <c r="V370" s="33">
        <f>5*(P370-Q370)</f>
        <v/>
      </c>
      <c r="W370" s="37">
        <f>IF(F370&lt;$B$4,0,N370/U370*G370*1000)</f>
        <v/>
      </c>
      <c r="X370" s="37">
        <f>IF(F370&lt;$B$4,0,N370/V370*G370*1000)</f>
        <v/>
      </c>
    </row>
    <row r="371">
      <c r="E371" s="28" t="n"/>
      <c r="F371" s="28">
        <f>+'CPT data &amp; Bearing Capacity'!I371</f>
        <v/>
      </c>
      <c r="G371" s="29">
        <f>'CPT data &amp; Bearing Capacity'!H371</f>
        <v/>
      </c>
      <c r="H371" s="29">
        <f>IF(F371&lt;$B$4,0,F371-$B$4)</f>
        <v/>
      </c>
      <c r="I371" s="30">
        <f>+H371*2/$B$2</f>
        <v/>
      </c>
      <c r="J371" s="31">
        <f>+$D$2*I371/SQRT($D$2^2+I371^2+1)</f>
        <v/>
      </c>
      <c r="K371" s="31">
        <f>+($D$2^2+2*I371^2+1)/($D$2^2+I371^2)/(I371^2+1)</f>
        <v/>
      </c>
      <c r="L371" s="31">
        <f>ASIN($D$2/SQRT($D$2^2+I371^2)/SQRT(1+I371^2))</f>
        <v/>
      </c>
      <c r="M371" s="32">
        <f>2/PI()*(J371*K371+L371)</f>
        <v/>
      </c>
      <c r="N371" s="33">
        <f>+$D$4*M371</f>
        <v/>
      </c>
      <c r="O371" s="59">
        <f>+'CPT data &amp; Bearing Capacity'!N371</f>
        <v/>
      </c>
      <c r="P371" s="59">
        <f>+'CPT data &amp; Bearing Capacity'!O371</f>
        <v/>
      </c>
      <c r="Q371" s="35">
        <f>+'CPT data &amp; Bearing Capacity'!K371</f>
        <v/>
      </c>
      <c r="R371" s="34">
        <f>+'CPT data &amp; Bearing Capacity'!L371</f>
        <v/>
      </c>
      <c r="S371" s="35">
        <f>+'CPT data &amp; Bearing Capacity'!M371</f>
        <v/>
      </c>
      <c r="T371" s="34">
        <f>100*SQRT(O371/(305*SQRT(100*S371)))</f>
        <v/>
      </c>
      <c r="U371" s="36">
        <f>+O371*10^(1.09-0.0075*T371)</f>
        <v/>
      </c>
      <c r="V371" s="33">
        <f>5*(P371-Q371)</f>
        <v/>
      </c>
      <c r="W371" s="37">
        <f>IF(F371&lt;$B$4,0,N371/U371*G371*1000)</f>
        <v/>
      </c>
      <c r="X371" s="37">
        <f>IF(F371&lt;$B$4,0,N371/V371*G371*1000)</f>
        <v/>
      </c>
    </row>
    <row r="372">
      <c r="E372" s="28" t="n"/>
      <c r="F372" s="28">
        <f>+'CPT data &amp; Bearing Capacity'!I372</f>
        <v/>
      </c>
      <c r="G372" s="29">
        <f>'CPT data &amp; Bearing Capacity'!H372</f>
        <v/>
      </c>
      <c r="H372" s="29">
        <f>IF(F372&lt;$B$4,0,F372-$B$4)</f>
        <v/>
      </c>
      <c r="I372" s="30">
        <f>+H372*2/$B$2</f>
        <v/>
      </c>
      <c r="J372" s="31">
        <f>+$D$2*I372/SQRT($D$2^2+I372^2+1)</f>
        <v/>
      </c>
      <c r="K372" s="31">
        <f>+($D$2^2+2*I372^2+1)/($D$2^2+I372^2)/(I372^2+1)</f>
        <v/>
      </c>
      <c r="L372" s="31">
        <f>ASIN($D$2/SQRT($D$2^2+I372^2)/SQRT(1+I372^2))</f>
        <v/>
      </c>
      <c r="M372" s="32">
        <f>2/PI()*(J372*K372+L372)</f>
        <v/>
      </c>
      <c r="N372" s="33">
        <f>+$D$4*M372</f>
        <v/>
      </c>
      <c r="O372" s="59">
        <f>+'CPT data &amp; Bearing Capacity'!N372</f>
        <v/>
      </c>
      <c r="P372" s="59">
        <f>+'CPT data &amp; Bearing Capacity'!O372</f>
        <v/>
      </c>
      <c r="Q372" s="35">
        <f>+'CPT data &amp; Bearing Capacity'!K372</f>
        <v/>
      </c>
      <c r="R372" s="34">
        <f>+'CPT data &amp; Bearing Capacity'!L372</f>
        <v/>
      </c>
      <c r="S372" s="35">
        <f>+'CPT data &amp; Bearing Capacity'!M372</f>
        <v/>
      </c>
      <c r="T372" s="34">
        <f>100*SQRT(O372/(305*SQRT(100*S372)))</f>
        <v/>
      </c>
      <c r="U372" s="36">
        <f>+O372*10^(1.09-0.0075*T372)</f>
        <v/>
      </c>
      <c r="V372" s="33">
        <f>5*(P372-Q372)</f>
        <v/>
      </c>
      <c r="W372" s="37">
        <f>IF(F372&lt;$B$4,0,N372/U372*G372*1000)</f>
        <v/>
      </c>
      <c r="X372" s="37">
        <f>IF(F372&lt;$B$4,0,N372/V372*G372*1000)</f>
        <v/>
      </c>
    </row>
    <row r="373">
      <c r="E373" s="28" t="n"/>
      <c r="F373" s="28">
        <f>+'CPT data &amp; Bearing Capacity'!I373</f>
        <v/>
      </c>
      <c r="G373" s="29">
        <f>'CPT data &amp; Bearing Capacity'!H373</f>
        <v/>
      </c>
      <c r="H373" s="29">
        <f>IF(F373&lt;$B$4,0,F373-$B$4)</f>
        <v/>
      </c>
      <c r="I373" s="30">
        <f>+H373*2/$B$2</f>
        <v/>
      </c>
      <c r="J373" s="31">
        <f>+$D$2*I373/SQRT($D$2^2+I373^2+1)</f>
        <v/>
      </c>
      <c r="K373" s="31">
        <f>+($D$2^2+2*I373^2+1)/($D$2^2+I373^2)/(I373^2+1)</f>
        <v/>
      </c>
      <c r="L373" s="31">
        <f>ASIN($D$2/SQRT($D$2^2+I373^2)/SQRT(1+I373^2))</f>
        <v/>
      </c>
      <c r="M373" s="32">
        <f>2/PI()*(J373*K373+L373)</f>
        <v/>
      </c>
      <c r="N373" s="33">
        <f>+$D$4*M373</f>
        <v/>
      </c>
      <c r="O373" s="59">
        <f>+'CPT data &amp; Bearing Capacity'!N373</f>
        <v/>
      </c>
      <c r="P373" s="59">
        <f>+'CPT data &amp; Bearing Capacity'!O373</f>
        <v/>
      </c>
      <c r="Q373" s="35">
        <f>+'CPT data &amp; Bearing Capacity'!K373</f>
        <v/>
      </c>
      <c r="R373" s="34">
        <f>+'CPT data &amp; Bearing Capacity'!L373</f>
        <v/>
      </c>
      <c r="S373" s="35">
        <f>+'CPT data &amp; Bearing Capacity'!M373</f>
        <v/>
      </c>
      <c r="T373" s="34">
        <f>100*SQRT(O373/(305*SQRT(100*S373)))</f>
        <v/>
      </c>
      <c r="U373" s="36">
        <f>+O373*10^(1.09-0.0075*T373)</f>
        <v/>
      </c>
      <c r="V373" s="33">
        <f>5*(P373-Q373)</f>
        <v/>
      </c>
      <c r="W373" s="37">
        <f>IF(F373&lt;$B$4,0,N373/U373*G373*1000)</f>
        <v/>
      </c>
      <c r="X373" s="37">
        <f>IF(F373&lt;$B$4,0,N373/V373*G373*1000)</f>
        <v/>
      </c>
    </row>
    <row r="374">
      <c r="E374" s="28" t="n"/>
      <c r="F374" s="28">
        <f>+'CPT data &amp; Bearing Capacity'!I374</f>
        <v/>
      </c>
      <c r="G374" s="29">
        <f>'CPT data &amp; Bearing Capacity'!H374</f>
        <v/>
      </c>
      <c r="H374" s="29">
        <f>IF(F374&lt;$B$4,0,F374-$B$4)</f>
        <v/>
      </c>
      <c r="I374" s="30">
        <f>+H374*2/$B$2</f>
        <v/>
      </c>
      <c r="J374" s="31">
        <f>+$D$2*I374/SQRT($D$2^2+I374^2+1)</f>
        <v/>
      </c>
      <c r="K374" s="31">
        <f>+($D$2^2+2*I374^2+1)/($D$2^2+I374^2)/(I374^2+1)</f>
        <v/>
      </c>
      <c r="L374" s="31">
        <f>ASIN($D$2/SQRT($D$2^2+I374^2)/SQRT(1+I374^2))</f>
        <v/>
      </c>
      <c r="M374" s="32">
        <f>2/PI()*(J374*K374+L374)</f>
        <v/>
      </c>
      <c r="N374" s="33">
        <f>+$D$4*M374</f>
        <v/>
      </c>
      <c r="O374" s="59">
        <f>+'CPT data &amp; Bearing Capacity'!N374</f>
        <v/>
      </c>
      <c r="P374" s="59">
        <f>+'CPT data &amp; Bearing Capacity'!O374</f>
        <v/>
      </c>
      <c r="Q374" s="35">
        <f>+'CPT data &amp; Bearing Capacity'!K374</f>
        <v/>
      </c>
      <c r="R374" s="34">
        <f>+'CPT data &amp; Bearing Capacity'!L374</f>
        <v/>
      </c>
      <c r="S374" s="35">
        <f>+'CPT data &amp; Bearing Capacity'!M374</f>
        <v/>
      </c>
      <c r="T374" s="34">
        <f>100*SQRT(O374/(305*SQRT(100*S374)))</f>
        <v/>
      </c>
      <c r="U374" s="36">
        <f>+O374*10^(1.09-0.0075*T374)</f>
        <v/>
      </c>
      <c r="V374" s="33">
        <f>5*(P374-Q374)</f>
        <v/>
      </c>
      <c r="W374" s="37">
        <f>IF(F374&lt;$B$4,0,N374/U374*G374*1000)</f>
        <v/>
      </c>
      <c r="X374" s="37">
        <f>IF(F374&lt;$B$4,0,N374/V374*G374*1000)</f>
        <v/>
      </c>
    </row>
    <row r="375">
      <c r="E375" s="28" t="n"/>
      <c r="F375" s="28">
        <f>+'CPT data &amp; Bearing Capacity'!I375</f>
        <v/>
      </c>
      <c r="G375" s="29">
        <f>'CPT data &amp; Bearing Capacity'!H375</f>
        <v/>
      </c>
      <c r="H375" s="29">
        <f>IF(F375&lt;$B$4,0,F375-$B$4)</f>
        <v/>
      </c>
      <c r="I375" s="30">
        <f>+H375*2/$B$2</f>
        <v/>
      </c>
      <c r="J375" s="31">
        <f>+$D$2*I375/SQRT($D$2^2+I375^2+1)</f>
        <v/>
      </c>
      <c r="K375" s="31">
        <f>+($D$2^2+2*I375^2+1)/($D$2^2+I375^2)/(I375^2+1)</f>
        <v/>
      </c>
      <c r="L375" s="31">
        <f>ASIN($D$2/SQRT($D$2^2+I375^2)/SQRT(1+I375^2))</f>
        <v/>
      </c>
      <c r="M375" s="32">
        <f>2/PI()*(J375*K375+L375)</f>
        <v/>
      </c>
      <c r="N375" s="33">
        <f>+$D$4*M375</f>
        <v/>
      </c>
      <c r="O375" s="59">
        <f>+'CPT data &amp; Bearing Capacity'!N375</f>
        <v/>
      </c>
      <c r="P375" s="59">
        <f>+'CPT data &amp; Bearing Capacity'!O375</f>
        <v/>
      </c>
      <c r="Q375" s="35">
        <f>+'CPT data &amp; Bearing Capacity'!K375</f>
        <v/>
      </c>
      <c r="R375" s="34">
        <f>+'CPT data &amp; Bearing Capacity'!L375</f>
        <v/>
      </c>
      <c r="S375" s="35">
        <f>+'CPT data &amp; Bearing Capacity'!M375</f>
        <v/>
      </c>
      <c r="T375" s="34">
        <f>100*SQRT(O375/(305*SQRT(100*S375)))</f>
        <v/>
      </c>
      <c r="U375" s="36">
        <f>+O375*10^(1.09-0.0075*T375)</f>
        <v/>
      </c>
      <c r="V375" s="33">
        <f>5*(P375-Q375)</f>
        <v/>
      </c>
      <c r="W375" s="37">
        <f>IF(F375&lt;$B$4,0,N375/U375*G375*1000)</f>
        <v/>
      </c>
      <c r="X375" s="37">
        <f>IF(F375&lt;$B$4,0,N375/V375*G375*1000)</f>
        <v/>
      </c>
    </row>
    <row r="376">
      <c r="E376" s="28" t="n"/>
      <c r="F376" s="28">
        <f>+'CPT data &amp; Bearing Capacity'!I376</f>
        <v/>
      </c>
      <c r="G376" s="29">
        <f>'CPT data &amp; Bearing Capacity'!H376</f>
        <v/>
      </c>
      <c r="H376" s="29">
        <f>IF(F376&lt;$B$4,0,F376-$B$4)</f>
        <v/>
      </c>
      <c r="I376" s="30">
        <f>+H376*2/$B$2</f>
        <v/>
      </c>
      <c r="J376" s="31">
        <f>+$D$2*I376/SQRT($D$2^2+I376^2+1)</f>
        <v/>
      </c>
      <c r="K376" s="31">
        <f>+($D$2^2+2*I376^2+1)/($D$2^2+I376^2)/(I376^2+1)</f>
        <v/>
      </c>
      <c r="L376" s="31">
        <f>ASIN($D$2/SQRT($D$2^2+I376^2)/SQRT(1+I376^2))</f>
        <v/>
      </c>
      <c r="M376" s="32">
        <f>2/PI()*(J376*K376+L376)</f>
        <v/>
      </c>
      <c r="N376" s="33">
        <f>+$D$4*M376</f>
        <v/>
      </c>
      <c r="O376" s="59">
        <f>+'CPT data &amp; Bearing Capacity'!N376</f>
        <v/>
      </c>
      <c r="P376" s="59">
        <f>+'CPT data &amp; Bearing Capacity'!O376</f>
        <v/>
      </c>
      <c r="Q376" s="35">
        <f>+'CPT data &amp; Bearing Capacity'!K376</f>
        <v/>
      </c>
      <c r="R376" s="34">
        <f>+'CPT data &amp; Bearing Capacity'!L376</f>
        <v/>
      </c>
      <c r="S376" s="35">
        <f>+'CPT data &amp; Bearing Capacity'!M376</f>
        <v/>
      </c>
      <c r="T376" s="34">
        <f>100*SQRT(O376/(305*SQRT(100*S376)))</f>
        <v/>
      </c>
      <c r="U376" s="36">
        <f>+O376*10^(1.09-0.0075*T376)</f>
        <v/>
      </c>
      <c r="V376" s="33">
        <f>5*(P376-Q376)</f>
        <v/>
      </c>
      <c r="W376" s="37">
        <f>IF(F376&lt;$B$4,0,N376/U376*G376*1000)</f>
        <v/>
      </c>
      <c r="X376" s="37">
        <f>IF(F376&lt;$B$4,0,N376/V376*G376*1000)</f>
        <v/>
      </c>
    </row>
    <row r="377">
      <c r="E377" s="28" t="n"/>
      <c r="F377" s="28">
        <f>+'CPT data &amp; Bearing Capacity'!I377</f>
        <v/>
      </c>
      <c r="G377" s="29">
        <f>'CPT data &amp; Bearing Capacity'!H377</f>
        <v/>
      </c>
      <c r="H377" s="29">
        <f>IF(F377&lt;$B$4,0,F377-$B$4)</f>
        <v/>
      </c>
      <c r="I377" s="30">
        <f>+H377*2/$B$2</f>
        <v/>
      </c>
      <c r="J377" s="31">
        <f>+$D$2*I377/SQRT($D$2^2+I377^2+1)</f>
        <v/>
      </c>
      <c r="K377" s="31">
        <f>+($D$2^2+2*I377^2+1)/($D$2^2+I377^2)/(I377^2+1)</f>
        <v/>
      </c>
      <c r="L377" s="31">
        <f>ASIN($D$2/SQRT($D$2^2+I377^2)/SQRT(1+I377^2))</f>
        <v/>
      </c>
      <c r="M377" s="32">
        <f>2/PI()*(J377*K377+L377)</f>
        <v/>
      </c>
      <c r="N377" s="33">
        <f>+$D$4*M377</f>
        <v/>
      </c>
      <c r="O377" s="59">
        <f>+'CPT data &amp; Bearing Capacity'!N377</f>
        <v/>
      </c>
      <c r="P377" s="59">
        <f>+'CPT data &amp; Bearing Capacity'!O377</f>
        <v/>
      </c>
      <c r="Q377" s="35">
        <f>+'CPT data &amp; Bearing Capacity'!K377</f>
        <v/>
      </c>
      <c r="R377" s="34">
        <f>+'CPT data &amp; Bearing Capacity'!L377</f>
        <v/>
      </c>
      <c r="S377" s="35">
        <f>+'CPT data &amp; Bearing Capacity'!M377</f>
        <v/>
      </c>
      <c r="T377" s="34">
        <f>100*SQRT(O377/(305*SQRT(100*S377)))</f>
        <v/>
      </c>
      <c r="U377" s="36">
        <f>+O377*10^(1.09-0.0075*T377)</f>
        <v/>
      </c>
      <c r="V377" s="33">
        <f>5*(P377-Q377)</f>
        <v/>
      </c>
      <c r="W377" s="37">
        <f>IF(F377&lt;$B$4,0,N377/U377*G377*1000)</f>
        <v/>
      </c>
      <c r="X377" s="37">
        <f>IF(F377&lt;$B$4,0,N377/V377*G377*1000)</f>
        <v/>
      </c>
    </row>
    <row r="378">
      <c r="E378" s="28" t="n"/>
      <c r="F378" s="28">
        <f>+'CPT data &amp; Bearing Capacity'!I378</f>
        <v/>
      </c>
      <c r="G378" s="29">
        <f>'CPT data &amp; Bearing Capacity'!H378</f>
        <v/>
      </c>
      <c r="H378" s="29">
        <f>IF(F378&lt;$B$4,0,F378-$B$4)</f>
        <v/>
      </c>
      <c r="I378" s="30">
        <f>+H378*2/$B$2</f>
        <v/>
      </c>
      <c r="J378" s="31">
        <f>+$D$2*I378/SQRT($D$2^2+I378^2+1)</f>
        <v/>
      </c>
      <c r="K378" s="31">
        <f>+($D$2^2+2*I378^2+1)/($D$2^2+I378^2)/(I378^2+1)</f>
        <v/>
      </c>
      <c r="L378" s="31">
        <f>ASIN($D$2/SQRT($D$2^2+I378^2)/SQRT(1+I378^2))</f>
        <v/>
      </c>
      <c r="M378" s="32">
        <f>2/PI()*(J378*K378+L378)</f>
        <v/>
      </c>
      <c r="N378" s="33">
        <f>+$D$4*M378</f>
        <v/>
      </c>
      <c r="O378" s="59">
        <f>+'CPT data &amp; Bearing Capacity'!N378</f>
        <v/>
      </c>
      <c r="P378" s="59">
        <f>+'CPT data &amp; Bearing Capacity'!O378</f>
        <v/>
      </c>
      <c r="Q378" s="35">
        <f>+'CPT data &amp; Bearing Capacity'!K378</f>
        <v/>
      </c>
      <c r="R378" s="34">
        <f>+'CPT data &amp; Bearing Capacity'!L378</f>
        <v/>
      </c>
      <c r="S378" s="35">
        <f>+'CPT data &amp; Bearing Capacity'!M378</f>
        <v/>
      </c>
      <c r="T378" s="34">
        <f>100*SQRT(O378/(305*SQRT(100*S378)))</f>
        <v/>
      </c>
      <c r="U378" s="36">
        <f>+O378*10^(1.09-0.0075*T378)</f>
        <v/>
      </c>
      <c r="V378" s="33">
        <f>5*(P378-Q378)</f>
        <v/>
      </c>
      <c r="W378" s="37">
        <f>IF(F378&lt;$B$4,0,N378/U378*G378*1000)</f>
        <v/>
      </c>
      <c r="X378" s="37">
        <f>IF(F378&lt;$B$4,0,N378/V378*G378*1000)</f>
        <v/>
      </c>
    </row>
    <row r="379">
      <c r="E379" s="28" t="n"/>
      <c r="F379" s="28">
        <f>+'CPT data &amp; Bearing Capacity'!I379</f>
        <v/>
      </c>
      <c r="G379" s="29">
        <f>'CPT data &amp; Bearing Capacity'!H379</f>
        <v/>
      </c>
      <c r="H379" s="29">
        <f>IF(F379&lt;$B$4,0,F379-$B$4)</f>
        <v/>
      </c>
      <c r="I379" s="30">
        <f>+H379*2/$B$2</f>
        <v/>
      </c>
      <c r="J379" s="31">
        <f>+$D$2*I379/SQRT($D$2^2+I379^2+1)</f>
        <v/>
      </c>
      <c r="K379" s="31">
        <f>+($D$2^2+2*I379^2+1)/($D$2^2+I379^2)/(I379^2+1)</f>
        <v/>
      </c>
      <c r="L379" s="31">
        <f>ASIN($D$2/SQRT($D$2^2+I379^2)/SQRT(1+I379^2))</f>
        <v/>
      </c>
      <c r="M379" s="32">
        <f>2/PI()*(J379*K379+L379)</f>
        <v/>
      </c>
      <c r="N379" s="33">
        <f>+$D$4*M379</f>
        <v/>
      </c>
      <c r="O379" s="59">
        <f>+'CPT data &amp; Bearing Capacity'!N379</f>
        <v/>
      </c>
      <c r="P379" s="59">
        <f>+'CPT data &amp; Bearing Capacity'!O379</f>
        <v/>
      </c>
      <c r="Q379" s="35">
        <f>+'CPT data &amp; Bearing Capacity'!K379</f>
        <v/>
      </c>
      <c r="R379" s="34">
        <f>+'CPT data &amp; Bearing Capacity'!L379</f>
        <v/>
      </c>
      <c r="S379" s="35">
        <f>+'CPT data &amp; Bearing Capacity'!M379</f>
        <v/>
      </c>
      <c r="T379" s="34">
        <f>100*SQRT(O379/(305*SQRT(100*S379)))</f>
        <v/>
      </c>
      <c r="U379" s="36">
        <f>+O379*10^(1.09-0.0075*T379)</f>
        <v/>
      </c>
      <c r="V379" s="33">
        <f>5*(P379-Q379)</f>
        <v/>
      </c>
      <c r="W379" s="37">
        <f>IF(F379&lt;$B$4,0,N379/U379*G379*1000)</f>
        <v/>
      </c>
      <c r="X379" s="37">
        <f>IF(F379&lt;$B$4,0,N379/V379*G379*1000)</f>
        <v/>
      </c>
    </row>
    <row r="380">
      <c r="E380" s="28" t="n"/>
      <c r="F380" s="28">
        <f>+'CPT data &amp; Bearing Capacity'!I380</f>
        <v/>
      </c>
      <c r="G380" s="29">
        <f>'CPT data &amp; Bearing Capacity'!H380</f>
        <v/>
      </c>
      <c r="H380" s="29">
        <f>IF(F380&lt;$B$4,0,F380-$B$4)</f>
        <v/>
      </c>
      <c r="I380" s="30">
        <f>+H380*2/$B$2</f>
        <v/>
      </c>
      <c r="J380" s="31">
        <f>+$D$2*I380/SQRT($D$2^2+I380^2+1)</f>
        <v/>
      </c>
      <c r="K380" s="31">
        <f>+($D$2^2+2*I380^2+1)/($D$2^2+I380^2)/(I380^2+1)</f>
        <v/>
      </c>
      <c r="L380" s="31">
        <f>ASIN($D$2/SQRT($D$2^2+I380^2)/SQRT(1+I380^2))</f>
        <v/>
      </c>
      <c r="M380" s="32">
        <f>2/PI()*(J380*K380+L380)</f>
        <v/>
      </c>
      <c r="N380" s="33">
        <f>+$D$4*M380</f>
        <v/>
      </c>
      <c r="O380" s="59">
        <f>+'CPT data &amp; Bearing Capacity'!N380</f>
        <v/>
      </c>
      <c r="P380" s="59">
        <f>+'CPT data &amp; Bearing Capacity'!O380</f>
        <v/>
      </c>
      <c r="Q380" s="35">
        <f>+'CPT data &amp; Bearing Capacity'!K380</f>
        <v/>
      </c>
      <c r="R380" s="34">
        <f>+'CPT data &amp; Bearing Capacity'!L380</f>
        <v/>
      </c>
      <c r="S380" s="35">
        <f>+'CPT data &amp; Bearing Capacity'!M380</f>
        <v/>
      </c>
      <c r="T380" s="34">
        <f>100*SQRT(O380/(305*SQRT(100*S380)))</f>
        <v/>
      </c>
      <c r="U380" s="36">
        <f>+O380*10^(1.09-0.0075*T380)</f>
        <v/>
      </c>
      <c r="V380" s="33">
        <f>5*(P380-Q380)</f>
        <v/>
      </c>
      <c r="W380" s="37">
        <f>IF(F380&lt;$B$4,0,N380/U380*G380*1000)</f>
        <v/>
      </c>
      <c r="X380" s="37">
        <f>IF(F380&lt;$B$4,0,N380/V380*G380*1000)</f>
        <v/>
      </c>
    </row>
    <row r="381">
      <c r="E381" s="28" t="n"/>
      <c r="F381" s="28">
        <f>+'CPT data &amp; Bearing Capacity'!I381</f>
        <v/>
      </c>
      <c r="G381" s="29">
        <f>'CPT data &amp; Bearing Capacity'!H381</f>
        <v/>
      </c>
      <c r="H381" s="29">
        <f>IF(F381&lt;$B$4,0,F381-$B$4)</f>
        <v/>
      </c>
      <c r="I381" s="30">
        <f>+H381*2/$B$2</f>
        <v/>
      </c>
      <c r="J381" s="31">
        <f>+$D$2*I381/SQRT($D$2^2+I381^2+1)</f>
        <v/>
      </c>
      <c r="K381" s="31">
        <f>+($D$2^2+2*I381^2+1)/($D$2^2+I381^2)/(I381^2+1)</f>
        <v/>
      </c>
      <c r="L381" s="31">
        <f>ASIN($D$2/SQRT($D$2^2+I381^2)/SQRT(1+I381^2))</f>
        <v/>
      </c>
      <c r="M381" s="32">
        <f>2/PI()*(J381*K381+L381)</f>
        <v/>
      </c>
      <c r="N381" s="33">
        <f>+$D$4*M381</f>
        <v/>
      </c>
      <c r="O381" s="59">
        <f>+'CPT data &amp; Bearing Capacity'!N381</f>
        <v/>
      </c>
      <c r="P381" s="59">
        <f>+'CPT data &amp; Bearing Capacity'!O381</f>
        <v/>
      </c>
      <c r="Q381" s="35">
        <f>+'CPT data &amp; Bearing Capacity'!K381</f>
        <v/>
      </c>
      <c r="R381" s="34">
        <f>+'CPT data &amp; Bearing Capacity'!L381</f>
        <v/>
      </c>
      <c r="S381" s="35">
        <f>+'CPT data &amp; Bearing Capacity'!M381</f>
        <v/>
      </c>
      <c r="T381" s="34">
        <f>100*SQRT(O381/(305*SQRT(100*S381)))</f>
        <v/>
      </c>
      <c r="U381" s="36">
        <f>+O381*10^(1.09-0.0075*T381)</f>
        <v/>
      </c>
      <c r="V381" s="33">
        <f>5*(P381-Q381)</f>
        <v/>
      </c>
      <c r="W381" s="37">
        <f>IF(F381&lt;$B$4,0,N381/U381*G381*1000)</f>
        <v/>
      </c>
      <c r="X381" s="37">
        <f>IF(F381&lt;$B$4,0,N381/V381*G381*1000)</f>
        <v/>
      </c>
    </row>
    <row r="382">
      <c r="E382" s="28" t="n"/>
      <c r="F382" s="28">
        <f>+'CPT data &amp; Bearing Capacity'!I382</f>
        <v/>
      </c>
      <c r="G382" s="29">
        <f>'CPT data &amp; Bearing Capacity'!H382</f>
        <v/>
      </c>
      <c r="H382" s="29">
        <f>IF(F382&lt;$B$4,0,F382-$B$4)</f>
        <v/>
      </c>
      <c r="I382" s="30">
        <f>+H382*2/$B$2</f>
        <v/>
      </c>
      <c r="J382" s="31">
        <f>+$D$2*I382/SQRT($D$2^2+I382^2+1)</f>
        <v/>
      </c>
      <c r="K382" s="31">
        <f>+($D$2^2+2*I382^2+1)/($D$2^2+I382^2)/(I382^2+1)</f>
        <v/>
      </c>
      <c r="L382" s="31">
        <f>ASIN($D$2/SQRT($D$2^2+I382^2)/SQRT(1+I382^2))</f>
        <v/>
      </c>
      <c r="M382" s="32">
        <f>2/PI()*(J382*K382+L382)</f>
        <v/>
      </c>
      <c r="N382" s="33">
        <f>+$D$4*M382</f>
        <v/>
      </c>
      <c r="O382" s="59">
        <f>+'CPT data &amp; Bearing Capacity'!N382</f>
        <v/>
      </c>
      <c r="P382" s="59">
        <f>+'CPT data &amp; Bearing Capacity'!O382</f>
        <v/>
      </c>
      <c r="Q382" s="35">
        <f>+'CPT data &amp; Bearing Capacity'!K382</f>
        <v/>
      </c>
      <c r="R382" s="34">
        <f>+'CPT data &amp; Bearing Capacity'!L382</f>
        <v/>
      </c>
      <c r="S382" s="35">
        <f>+'CPT data &amp; Bearing Capacity'!M382</f>
        <v/>
      </c>
      <c r="T382" s="34">
        <f>100*SQRT(O382/(305*SQRT(100*S382)))</f>
        <v/>
      </c>
      <c r="U382" s="36">
        <f>+O382*10^(1.09-0.0075*T382)</f>
        <v/>
      </c>
      <c r="V382" s="33">
        <f>5*(P382-Q382)</f>
        <v/>
      </c>
      <c r="W382" s="37">
        <f>IF(F382&lt;$B$4,0,N382/U382*G382*1000)</f>
        <v/>
      </c>
      <c r="X382" s="37">
        <f>IF(F382&lt;$B$4,0,N382/V382*G382*1000)</f>
        <v/>
      </c>
    </row>
    <row r="383">
      <c r="E383" s="28" t="n"/>
      <c r="F383" s="28">
        <f>+'CPT data &amp; Bearing Capacity'!I383</f>
        <v/>
      </c>
      <c r="G383" s="29">
        <f>'CPT data &amp; Bearing Capacity'!H383</f>
        <v/>
      </c>
      <c r="H383" s="29">
        <f>IF(F383&lt;$B$4,0,F383-$B$4)</f>
        <v/>
      </c>
      <c r="I383" s="30">
        <f>+H383*2/$B$2</f>
        <v/>
      </c>
      <c r="J383" s="31">
        <f>+$D$2*I383/SQRT($D$2^2+I383^2+1)</f>
        <v/>
      </c>
      <c r="K383" s="31">
        <f>+($D$2^2+2*I383^2+1)/($D$2^2+I383^2)/(I383^2+1)</f>
        <v/>
      </c>
      <c r="L383" s="31">
        <f>ASIN($D$2/SQRT($D$2^2+I383^2)/SQRT(1+I383^2))</f>
        <v/>
      </c>
      <c r="M383" s="32">
        <f>2/PI()*(J383*K383+L383)</f>
        <v/>
      </c>
      <c r="N383" s="33">
        <f>+$D$4*M383</f>
        <v/>
      </c>
      <c r="O383" s="59">
        <f>+'CPT data &amp; Bearing Capacity'!N383</f>
        <v/>
      </c>
      <c r="P383" s="59">
        <f>+'CPT data &amp; Bearing Capacity'!O383</f>
        <v/>
      </c>
      <c r="Q383" s="35">
        <f>+'CPT data &amp; Bearing Capacity'!K383</f>
        <v/>
      </c>
      <c r="R383" s="34">
        <f>+'CPT data &amp; Bearing Capacity'!L383</f>
        <v/>
      </c>
      <c r="S383" s="35">
        <f>+'CPT data &amp; Bearing Capacity'!M383</f>
        <v/>
      </c>
      <c r="T383" s="34">
        <f>100*SQRT(O383/(305*SQRT(100*S383)))</f>
        <v/>
      </c>
      <c r="U383" s="36">
        <f>+O383*10^(1.09-0.0075*T383)</f>
        <v/>
      </c>
      <c r="V383" s="33">
        <f>5*(P383-Q383)</f>
        <v/>
      </c>
      <c r="W383" s="37">
        <f>IF(F383&lt;$B$4,0,N383/U383*G383*1000)</f>
        <v/>
      </c>
      <c r="X383" s="37">
        <f>IF(F383&lt;$B$4,0,N383/V383*G383*1000)</f>
        <v/>
      </c>
    </row>
    <row r="384">
      <c r="E384" s="28" t="n"/>
      <c r="F384" s="28">
        <f>+'CPT data &amp; Bearing Capacity'!I384</f>
        <v/>
      </c>
      <c r="G384" s="29">
        <f>'CPT data &amp; Bearing Capacity'!H384</f>
        <v/>
      </c>
      <c r="H384" s="29">
        <f>IF(F384&lt;$B$4,0,F384-$B$4)</f>
        <v/>
      </c>
      <c r="I384" s="30">
        <f>+H384*2/$B$2</f>
        <v/>
      </c>
      <c r="J384" s="31">
        <f>+$D$2*I384/SQRT($D$2^2+I384^2+1)</f>
        <v/>
      </c>
      <c r="K384" s="31">
        <f>+($D$2^2+2*I384^2+1)/($D$2^2+I384^2)/(I384^2+1)</f>
        <v/>
      </c>
      <c r="L384" s="31">
        <f>ASIN($D$2/SQRT($D$2^2+I384^2)/SQRT(1+I384^2))</f>
        <v/>
      </c>
      <c r="M384" s="32">
        <f>2/PI()*(J384*K384+L384)</f>
        <v/>
      </c>
      <c r="N384" s="33">
        <f>+$D$4*M384</f>
        <v/>
      </c>
      <c r="O384" s="59">
        <f>+'CPT data &amp; Bearing Capacity'!N384</f>
        <v/>
      </c>
      <c r="P384" s="59">
        <f>+'CPT data &amp; Bearing Capacity'!O384</f>
        <v/>
      </c>
      <c r="Q384" s="35">
        <f>+'CPT data &amp; Bearing Capacity'!K384</f>
        <v/>
      </c>
      <c r="R384" s="34">
        <f>+'CPT data &amp; Bearing Capacity'!L384</f>
        <v/>
      </c>
      <c r="S384" s="35">
        <f>+'CPT data &amp; Bearing Capacity'!M384</f>
        <v/>
      </c>
      <c r="T384" s="34">
        <f>100*SQRT(O384/(305*SQRT(100*S384)))</f>
        <v/>
      </c>
      <c r="U384" s="36">
        <f>+O384*10^(1.09-0.0075*T384)</f>
        <v/>
      </c>
      <c r="V384" s="33">
        <f>5*(P384-Q384)</f>
        <v/>
      </c>
      <c r="W384" s="37">
        <f>IF(F384&lt;$B$4,0,N384/U384*G384*1000)</f>
        <v/>
      </c>
      <c r="X384" s="37">
        <f>IF(F384&lt;$B$4,0,N384/V384*G384*1000)</f>
        <v/>
      </c>
    </row>
    <row r="385">
      <c r="E385" s="28" t="n"/>
      <c r="F385" s="28">
        <f>+'CPT data &amp; Bearing Capacity'!I385</f>
        <v/>
      </c>
      <c r="G385" s="29">
        <f>'CPT data &amp; Bearing Capacity'!H385</f>
        <v/>
      </c>
      <c r="H385" s="29">
        <f>IF(F385&lt;$B$4,0,F385-$B$4)</f>
        <v/>
      </c>
      <c r="I385" s="30">
        <f>+H385*2/$B$2</f>
        <v/>
      </c>
      <c r="J385" s="31">
        <f>+$D$2*I385/SQRT($D$2^2+I385^2+1)</f>
        <v/>
      </c>
      <c r="K385" s="31">
        <f>+($D$2^2+2*I385^2+1)/($D$2^2+I385^2)/(I385^2+1)</f>
        <v/>
      </c>
      <c r="L385" s="31">
        <f>ASIN($D$2/SQRT($D$2^2+I385^2)/SQRT(1+I385^2))</f>
        <v/>
      </c>
      <c r="M385" s="32">
        <f>2/PI()*(J385*K385+L385)</f>
        <v/>
      </c>
      <c r="N385" s="33">
        <f>+$D$4*M385</f>
        <v/>
      </c>
      <c r="O385" s="59">
        <f>+'CPT data &amp; Bearing Capacity'!N385</f>
        <v/>
      </c>
      <c r="P385" s="59">
        <f>+'CPT data &amp; Bearing Capacity'!O385</f>
        <v/>
      </c>
      <c r="Q385" s="35">
        <f>+'CPT data &amp; Bearing Capacity'!K385</f>
        <v/>
      </c>
      <c r="R385" s="34">
        <f>+'CPT data &amp; Bearing Capacity'!L385</f>
        <v/>
      </c>
      <c r="S385" s="35">
        <f>+'CPT data &amp; Bearing Capacity'!M385</f>
        <v/>
      </c>
      <c r="T385" s="34">
        <f>100*SQRT(O385/(305*SQRT(100*S385)))</f>
        <v/>
      </c>
      <c r="U385" s="36">
        <f>+O385*10^(1.09-0.0075*T385)</f>
        <v/>
      </c>
      <c r="V385" s="33">
        <f>5*(P385-Q385)</f>
        <v/>
      </c>
      <c r="W385" s="37">
        <f>IF(F385&lt;$B$4,0,N385/U385*G385*1000)</f>
        <v/>
      </c>
      <c r="X385" s="37">
        <f>IF(F385&lt;$B$4,0,N385/V385*G385*1000)</f>
        <v/>
      </c>
    </row>
    <row r="386">
      <c r="E386" s="28" t="n"/>
      <c r="F386" s="28">
        <f>+'CPT data &amp; Bearing Capacity'!I386</f>
        <v/>
      </c>
      <c r="G386" s="29">
        <f>'CPT data &amp; Bearing Capacity'!H386</f>
        <v/>
      </c>
      <c r="H386" s="29">
        <f>IF(F386&lt;$B$4,0,F386-$B$4)</f>
        <v/>
      </c>
      <c r="I386" s="30">
        <f>+H386*2/$B$2</f>
        <v/>
      </c>
      <c r="J386" s="31">
        <f>+$D$2*I386/SQRT($D$2^2+I386^2+1)</f>
        <v/>
      </c>
      <c r="K386" s="31">
        <f>+($D$2^2+2*I386^2+1)/($D$2^2+I386^2)/(I386^2+1)</f>
        <v/>
      </c>
      <c r="L386" s="31">
        <f>ASIN($D$2/SQRT($D$2^2+I386^2)/SQRT(1+I386^2))</f>
        <v/>
      </c>
      <c r="M386" s="32">
        <f>2/PI()*(J386*K386+L386)</f>
        <v/>
      </c>
      <c r="N386" s="33">
        <f>+$D$4*M386</f>
        <v/>
      </c>
      <c r="O386" s="59">
        <f>+'CPT data &amp; Bearing Capacity'!N386</f>
        <v/>
      </c>
      <c r="P386" s="59">
        <f>+'CPT data &amp; Bearing Capacity'!O386</f>
        <v/>
      </c>
      <c r="Q386" s="35">
        <f>+'CPT data &amp; Bearing Capacity'!K386</f>
        <v/>
      </c>
      <c r="R386" s="34">
        <f>+'CPT data &amp; Bearing Capacity'!L386</f>
        <v/>
      </c>
      <c r="S386" s="35">
        <f>+'CPT data &amp; Bearing Capacity'!M386</f>
        <v/>
      </c>
      <c r="T386" s="34">
        <f>100*SQRT(O386/(305*SQRT(100*S386)))</f>
        <v/>
      </c>
      <c r="U386" s="36">
        <f>+O386*10^(1.09-0.0075*T386)</f>
        <v/>
      </c>
      <c r="V386" s="33">
        <f>5*(P386-Q386)</f>
        <v/>
      </c>
      <c r="W386" s="37">
        <f>IF(F386&lt;$B$4,0,N386/U386*G386*1000)</f>
        <v/>
      </c>
      <c r="X386" s="37">
        <f>IF(F386&lt;$B$4,0,N386/V386*G386*1000)</f>
        <v/>
      </c>
    </row>
    <row r="387">
      <c r="E387" s="28" t="n"/>
      <c r="F387" s="28">
        <f>+'CPT data &amp; Bearing Capacity'!I387</f>
        <v/>
      </c>
      <c r="G387" s="29">
        <f>'CPT data &amp; Bearing Capacity'!H387</f>
        <v/>
      </c>
      <c r="H387" s="29">
        <f>IF(F387&lt;$B$4,0,F387-$B$4)</f>
        <v/>
      </c>
      <c r="I387" s="30">
        <f>+H387*2/$B$2</f>
        <v/>
      </c>
      <c r="J387" s="31">
        <f>+$D$2*I387/SQRT($D$2^2+I387^2+1)</f>
        <v/>
      </c>
      <c r="K387" s="31">
        <f>+($D$2^2+2*I387^2+1)/($D$2^2+I387^2)/(I387^2+1)</f>
        <v/>
      </c>
      <c r="L387" s="31">
        <f>ASIN($D$2/SQRT($D$2^2+I387^2)/SQRT(1+I387^2))</f>
        <v/>
      </c>
      <c r="M387" s="32">
        <f>2/PI()*(J387*K387+L387)</f>
        <v/>
      </c>
      <c r="N387" s="33">
        <f>+$D$4*M387</f>
        <v/>
      </c>
      <c r="O387" s="59">
        <f>+'CPT data &amp; Bearing Capacity'!N387</f>
        <v/>
      </c>
      <c r="P387" s="59">
        <f>+'CPT data &amp; Bearing Capacity'!O387</f>
        <v/>
      </c>
      <c r="Q387" s="35">
        <f>+'CPT data &amp; Bearing Capacity'!K387</f>
        <v/>
      </c>
      <c r="R387" s="34">
        <f>+'CPT data &amp; Bearing Capacity'!L387</f>
        <v/>
      </c>
      <c r="S387" s="35">
        <f>+'CPT data &amp; Bearing Capacity'!M387</f>
        <v/>
      </c>
      <c r="T387" s="34">
        <f>100*SQRT(O387/(305*SQRT(100*S387)))</f>
        <v/>
      </c>
      <c r="U387" s="36">
        <f>+O387*10^(1.09-0.0075*T387)</f>
        <v/>
      </c>
      <c r="V387" s="33">
        <f>5*(P387-Q387)</f>
        <v/>
      </c>
      <c r="W387" s="37">
        <f>IF(F387&lt;$B$4,0,N387/U387*G387*1000)</f>
        <v/>
      </c>
      <c r="X387" s="37">
        <f>IF(F387&lt;$B$4,0,N387/V387*G387*1000)</f>
        <v/>
      </c>
    </row>
    <row r="388">
      <c r="E388" s="28" t="n"/>
      <c r="F388" s="28">
        <f>+'CPT data &amp; Bearing Capacity'!I388</f>
        <v/>
      </c>
      <c r="G388" s="29">
        <f>'CPT data &amp; Bearing Capacity'!H388</f>
        <v/>
      </c>
      <c r="H388" s="29">
        <f>IF(F388&lt;$B$4,0,F388-$B$4)</f>
        <v/>
      </c>
      <c r="I388" s="30">
        <f>+H388*2/$B$2</f>
        <v/>
      </c>
      <c r="J388" s="31">
        <f>+$D$2*I388/SQRT($D$2^2+I388^2+1)</f>
        <v/>
      </c>
      <c r="K388" s="31">
        <f>+($D$2^2+2*I388^2+1)/($D$2^2+I388^2)/(I388^2+1)</f>
        <v/>
      </c>
      <c r="L388" s="31">
        <f>ASIN($D$2/SQRT($D$2^2+I388^2)/SQRT(1+I388^2))</f>
        <v/>
      </c>
      <c r="M388" s="32">
        <f>2/PI()*(J388*K388+L388)</f>
        <v/>
      </c>
      <c r="N388" s="33">
        <f>+$D$4*M388</f>
        <v/>
      </c>
      <c r="O388" s="59">
        <f>+'CPT data &amp; Bearing Capacity'!N388</f>
        <v/>
      </c>
      <c r="P388" s="59">
        <f>+'CPT data &amp; Bearing Capacity'!O388</f>
        <v/>
      </c>
      <c r="Q388" s="35">
        <f>+'CPT data &amp; Bearing Capacity'!K388</f>
        <v/>
      </c>
      <c r="R388" s="34">
        <f>+'CPT data &amp; Bearing Capacity'!L388</f>
        <v/>
      </c>
      <c r="S388" s="35">
        <f>+'CPT data &amp; Bearing Capacity'!M388</f>
        <v/>
      </c>
      <c r="T388" s="34">
        <f>100*SQRT(O388/(305*SQRT(100*S388)))</f>
        <v/>
      </c>
      <c r="U388" s="36">
        <f>+O388*10^(1.09-0.0075*T388)</f>
        <v/>
      </c>
      <c r="V388" s="33">
        <f>5*(P388-Q388)</f>
        <v/>
      </c>
      <c r="W388" s="37">
        <f>IF(F388&lt;$B$4,0,N388/U388*G388*1000)</f>
        <v/>
      </c>
      <c r="X388" s="37">
        <f>IF(F388&lt;$B$4,0,N388/V388*G388*1000)</f>
        <v/>
      </c>
    </row>
    <row r="389">
      <c r="E389" s="28" t="n"/>
      <c r="F389" s="28">
        <f>+'CPT data &amp; Bearing Capacity'!I389</f>
        <v/>
      </c>
      <c r="G389" s="29">
        <f>'CPT data &amp; Bearing Capacity'!H389</f>
        <v/>
      </c>
      <c r="H389" s="29">
        <f>IF(F389&lt;$B$4,0,F389-$B$4)</f>
        <v/>
      </c>
      <c r="I389" s="30">
        <f>+H389*2/$B$2</f>
        <v/>
      </c>
      <c r="J389" s="31">
        <f>+$D$2*I389/SQRT($D$2^2+I389^2+1)</f>
        <v/>
      </c>
      <c r="K389" s="31">
        <f>+($D$2^2+2*I389^2+1)/($D$2^2+I389^2)/(I389^2+1)</f>
        <v/>
      </c>
      <c r="L389" s="31">
        <f>ASIN($D$2/SQRT($D$2^2+I389^2)/SQRT(1+I389^2))</f>
        <v/>
      </c>
      <c r="M389" s="32">
        <f>2/PI()*(J389*K389+L389)</f>
        <v/>
      </c>
      <c r="N389" s="33">
        <f>+$D$4*M389</f>
        <v/>
      </c>
      <c r="O389" s="59">
        <f>+'CPT data &amp; Bearing Capacity'!N389</f>
        <v/>
      </c>
      <c r="P389" s="59">
        <f>+'CPT data &amp; Bearing Capacity'!O389</f>
        <v/>
      </c>
      <c r="Q389" s="35">
        <f>+'CPT data &amp; Bearing Capacity'!K389</f>
        <v/>
      </c>
      <c r="R389" s="34">
        <f>+'CPT data &amp; Bearing Capacity'!L389</f>
        <v/>
      </c>
      <c r="S389" s="35">
        <f>+'CPT data &amp; Bearing Capacity'!M389</f>
        <v/>
      </c>
      <c r="T389" s="34">
        <f>100*SQRT(O389/(305*SQRT(100*S389)))</f>
        <v/>
      </c>
      <c r="U389" s="36">
        <f>+O389*10^(1.09-0.0075*T389)</f>
        <v/>
      </c>
      <c r="V389" s="33">
        <f>5*(P389-Q389)</f>
        <v/>
      </c>
      <c r="W389" s="37">
        <f>IF(F389&lt;$B$4,0,N389/U389*G389*1000)</f>
        <v/>
      </c>
      <c r="X389" s="37">
        <f>IF(F389&lt;$B$4,0,N389/V389*G389*1000)</f>
        <v/>
      </c>
    </row>
    <row r="390">
      <c r="E390" s="28" t="n"/>
      <c r="F390" s="28">
        <f>+'CPT data &amp; Bearing Capacity'!I390</f>
        <v/>
      </c>
      <c r="G390" s="29">
        <f>'CPT data &amp; Bearing Capacity'!H390</f>
        <v/>
      </c>
      <c r="H390" s="29">
        <f>IF(F390&lt;$B$4,0,F390-$B$4)</f>
        <v/>
      </c>
      <c r="I390" s="30">
        <f>+H390*2/$B$2</f>
        <v/>
      </c>
      <c r="J390" s="31">
        <f>+$D$2*I390/SQRT($D$2^2+I390^2+1)</f>
        <v/>
      </c>
      <c r="K390" s="31">
        <f>+($D$2^2+2*I390^2+1)/($D$2^2+I390^2)/(I390^2+1)</f>
        <v/>
      </c>
      <c r="L390" s="31">
        <f>ASIN($D$2/SQRT($D$2^2+I390^2)/SQRT(1+I390^2))</f>
        <v/>
      </c>
      <c r="M390" s="32">
        <f>2/PI()*(J390*K390+L390)</f>
        <v/>
      </c>
      <c r="N390" s="33">
        <f>+$D$4*M390</f>
        <v/>
      </c>
      <c r="O390" s="59">
        <f>+'CPT data &amp; Bearing Capacity'!N390</f>
        <v/>
      </c>
      <c r="P390" s="59">
        <f>+'CPT data &amp; Bearing Capacity'!O390</f>
        <v/>
      </c>
      <c r="Q390" s="35">
        <f>+'CPT data &amp; Bearing Capacity'!K390</f>
        <v/>
      </c>
      <c r="R390" s="34">
        <f>+'CPT data &amp; Bearing Capacity'!L390</f>
        <v/>
      </c>
      <c r="S390" s="35">
        <f>+'CPT data &amp; Bearing Capacity'!M390</f>
        <v/>
      </c>
      <c r="T390" s="34">
        <f>100*SQRT(O390/(305*SQRT(100*S390)))</f>
        <v/>
      </c>
      <c r="U390" s="36">
        <f>+O390*10^(1.09-0.0075*T390)</f>
        <v/>
      </c>
      <c r="V390" s="33">
        <f>5*(P390-Q390)</f>
        <v/>
      </c>
      <c r="W390" s="37">
        <f>IF(F390&lt;$B$4,0,N390/U390*G390*1000)</f>
        <v/>
      </c>
      <c r="X390" s="37">
        <f>IF(F390&lt;$B$4,0,N390/V390*G390*1000)</f>
        <v/>
      </c>
    </row>
    <row r="391">
      <c r="E391" s="28" t="n"/>
      <c r="F391" s="28">
        <f>+'CPT data &amp; Bearing Capacity'!I391</f>
        <v/>
      </c>
      <c r="G391" s="29">
        <f>'CPT data &amp; Bearing Capacity'!H391</f>
        <v/>
      </c>
      <c r="H391" s="29">
        <f>IF(F391&lt;$B$4,0,F391-$B$4)</f>
        <v/>
      </c>
      <c r="I391" s="30">
        <f>+H391*2/$B$2</f>
        <v/>
      </c>
      <c r="J391" s="31">
        <f>+$D$2*I391/SQRT($D$2^2+I391^2+1)</f>
        <v/>
      </c>
      <c r="K391" s="31">
        <f>+($D$2^2+2*I391^2+1)/($D$2^2+I391^2)/(I391^2+1)</f>
        <v/>
      </c>
      <c r="L391" s="31">
        <f>ASIN($D$2/SQRT($D$2^2+I391^2)/SQRT(1+I391^2))</f>
        <v/>
      </c>
      <c r="M391" s="32">
        <f>2/PI()*(J391*K391+L391)</f>
        <v/>
      </c>
      <c r="N391" s="33">
        <f>+$D$4*M391</f>
        <v/>
      </c>
      <c r="O391" s="59">
        <f>+'CPT data &amp; Bearing Capacity'!N391</f>
        <v/>
      </c>
      <c r="P391" s="59">
        <f>+'CPT data &amp; Bearing Capacity'!O391</f>
        <v/>
      </c>
      <c r="Q391" s="35">
        <f>+'CPT data &amp; Bearing Capacity'!K391</f>
        <v/>
      </c>
      <c r="R391" s="34">
        <f>+'CPT data &amp; Bearing Capacity'!L391</f>
        <v/>
      </c>
      <c r="S391" s="35">
        <f>+'CPT data &amp; Bearing Capacity'!M391</f>
        <v/>
      </c>
      <c r="T391" s="34">
        <f>100*SQRT(O391/(305*SQRT(100*S391)))</f>
        <v/>
      </c>
      <c r="U391" s="36">
        <f>+O391*10^(1.09-0.0075*T391)</f>
        <v/>
      </c>
      <c r="V391" s="33">
        <f>5*(P391-Q391)</f>
        <v/>
      </c>
      <c r="W391" s="37">
        <f>IF(F391&lt;$B$4,0,N391/U391*G391*1000)</f>
        <v/>
      </c>
      <c r="X391" s="37">
        <f>IF(F391&lt;$B$4,0,N391/V391*G391*1000)</f>
        <v/>
      </c>
    </row>
    <row r="392">
      <c r="E392" s="28" t="n"/>
      <c r="F392" s="28">
        <f>+'CPT data &amp; Bearing Capacity'!I392</f>
        <v/>
      </c>
      <c r="G392" s="29">
        <f>'CPT data &amp; Bearing Capacity'!H392</f>
        <v/>
      </c>
      <c r="H392" s="29">
        <f>IF(F392&lt;$B$4,0,F392-$B$4)</f>
        <v/>
      </c>
      <c r="I392" s="30">
        <f>+H392*2/$B$2</f>
        <v/>
      </c>
      <c r="J392" s="31">
        <f>+$D$2*I392/SQRT($D$2^2+I392^2+1)</f>
        <v/>
      </c>
      <c r="K392" s="31">
        <f>+($D$2^2+2*I392^2+1)/($D$2^2+I392^2)/(I392^2+1)</f>
        <v/>
      </c>
      <c r="L392" s="31">
        <f>ASIN($D$2/SQRT($D$2^2+I392^2)/SQRT(1+I392^2))</f>
        <v/>
      </c>
      <c r="M392" s="32">
        <f>2/PI()*(J392*K392+L392)</f>
        <v/>
      </c>
      <c r="N392" s="33">
        <f>+$D$4*M392</f>
        <v/>
      </c>
      <c r="O392" s="59">
        <f>+'CPT data &amp; Bearing Capacity'!N392</f>
        <v/>
      </c>
      <c r="P392" s="59">
        <f>+'CPT data &amp; Bearing Capacity'!O392</f>
        <v/>
      </c>
      <c r="Q392" s="35">
        <f>+'CPT data &amp; Bearing Capacity'!K392</f>
        <v/>
      </c>
      <c r="R392" s="34">
        <f>+'CPT data &amp; Bearing Capacity'!L392</f>
        <v/>
      </c>
      <c r="S392" s="35">
        <f>+'CPT data &amp; Bearing Capacity'!M392</f>
        <v/>
      </c>
      <c r="T392" s="34">
        <f>100*SQRT(O392/(305*SQRT(100*S392)))</f>
        <v/>
      </c>
      <c r="U392" s="36">
        <f>+O392*10^(1.09-0.0075*T392)</f>
        <v/>
      </c>
      <c r="V392" s="33">
        <f>5*(P392-Q392)</f>
        <v/>
      </c>
      <c r="W392" s="37">
        <f>IF(F392&lt;$B$4,0,N392/U392*G392*1000)</f>
        <v/>
      </c>
      <c r="X392" s="37">
        <f>IF(F392&lt;$B$4,0,N392/V392*G392*1000)</f>
        <v/>
      </c>
    </row>
    <row r="393">
      <c r="E393" s="28" t="n"/>
      <c r="F393" s="28">
        <f>+'CPT data &amp; Bearing Capacity'!I393</f>
        <v/>
      </c>
      <c r="G393" s="29">
        <f>'CPT data &amp; Bearing Capacity'!H393</f>
        <v/>
      </c>
      <c r="H393" s="29">
        <f>IF(F393&lt;$B$4,0,F393-$B$4)</f>
        <v/>
      </c>
      <c r="I393" s="30">
        <f>+H393*2/$B$2</f>
        <v/>
      </c>
      <c r="J393" s="31">
        <f>+$D$2*I393/SQRT($D$2^2+I393^2+1)</f>
        <v/>
      </c>
      <c r="K393" s="31">
        <f>+($D$2^2+2*I393^2+1)/($D$2^2+I393^2)/(I393^2+1)</f>
        <v/>
      </c>
      <c r="L393" s="31">
        <f>ASIN($D$2/SQRT($D$2^2+I393^2)/SQRT(1+I393^2))</f>
        <v/>
      </c>
      <c r="M393" s="32">
        <f>2/PI()*(J393*K393+L393)</f>
        <v/>
      </c>
      <c r="N393" s="33">
        <f>+$D$4*M393</f>
        <v/>
      </c>
      <c r="O393" s="59">
        <f>+'CPT data &amp; Bearing Capacity'!N393</f>
        <v/>
      </c>
      <c r="P393" s="59">
        <f>+'CPT data &amp; Bearing Capacity'!O393</f>
        <v/>
      </c>
      <c r="Q393" s="35">
        <f>+'CPT data &amp; Bearing Capacity'!K393</f>
        <v/>
      </c>
      <c r="R393" s="34">
        <f>+'CPT data &amp; Bearing Capacity'!L393</f>
        <v/>
      </c>
      <c r="S393" s="35">
        <f>+'CPT data &amp; Bearing Capacity'!M393</f>
        <v/>
      </c>
      <c r="T393" s="34">
        <f>100*SQRT(O393/(305*SQRT(100*S393)))</f>
        <v/>
      </c>
      <c r="U393" s="36">
        <f>+O393*10^(1.09-0.0075*T393)</f>
        <v/>
      </c>
      <c r="V393" s="33">
        <f>5*(P393-Q393)</f>
        <v/>
      </c>
      <c r="W393" s="37">
        <f>IF(F393&lt;$B$4,0,N393/U393*G393*1000)</f>
        <v/>
      </c>
      <c r="X393" s="37">
        <f>IF(F393&lt;$B$4,0,N393/V393*G393*1000)</f>
        <v/>
      </c>
    </row>
    <row r="394">
      <c r="E394" s="28" t="n"/>
      <c r="F394" s="28">
        <f>+'CPT data &amp; Bearing Capacity'!I394</f>
        <v/>
      </c>
      <c r="G394" s="29">
        <f>'CPT data &amp; Bearing Capacity'!H394</f>
        <v/>
      </c>
      <c r="H394" s="29">
        <f>IF(F394&lt;$B$4,0,F394-$B$4)</f>
        <v/>
      </c>
      <c r="I394" s="30">
        <f>+H394*2/$B$2</f>
        <v/>
      </c>
      <c r="J394" s="31">
        <f>+$D$2*I394/SQRT($D$2^2+I394^2+1)</f>
        <v/>
      </c>
      <c r="K394" s="31">
        <f>+($D$2^2+2*I394^2+1)/($D$2^2+I394^2)/(I394^2+1)</f>
        <v/>
      </c>
      <c r="L394" s="31">
        <f>ASIN($D$2/SQRT($D$2^2+I394^2)/SQRT(1+I394^2))</f>
        <v/>
      </c>
      <c r="M394" s="32">
        <f>2/PI()*(J394*K394+L394)</f>
        <v/>
      </c>
      <c r="N394" s="33">
        <f>+$D$4*M394</f>
        <v/>
      </c>
      <c r="O394" s="59">
        <f>+'CPT data &amp; Bearing Capacity'!N394</f>
        <v/>
      </c>
      <c r="P394" s="59">
        <f>+'CPT data &amp; Bearing Capacity'!O394</f>
        <v/>
      </c>
      <c r="Q394" s="35">
        <f>+'CPT data &amp; Bearing Capacity'!K394</f>
        <v/>
      </c>
      <c r="R394" s="34">
        <f>+'CPT data &amp; Bearing Capacity'!L394</f>
        <v/>
      </c>
      <c r="S394" s="35">
        <f>+'CPT data &amp; Bearing Capacity'!M394</f>
        <v/>
      </c>
      <c r="T394" s="34">
        <f>100*SQRT(O394/(305*SQRT(100*S394)))</f>
        <v/>
      </c>
      <c r="U394" s="36">
        <f>+O394*10^(1.09-0.0075*T394)</f>
        <v/>
      </c>
      <c r="V394" s="33">
        <f>5*(P394-Q394)</f>
        <v/>
      </c>
      <c r="W394" s="37">
        <f>IF(F394&lt;$B$4,0,N394/U394*G394*1000)</f>
        <v/>
      </c>
      <c r="X394" s="37">
        <f>IF(F394&lt;$B$4,0,N394/V394*G394*1000)</f>
        <v/>
      </c>
    </row>
    <row r="395">
      <c r="E395" s="28" t="n"/>
      <c r="F395" s="28">
        <f>+'CPT data &amp; Bearing Capacity'!I395</f>
        <v/>
      </c>
      <c r="G395" s="29">
        <f>'CPT data &amp; Bearing Capacity'!H395</f>
        <v/>
      </c>
      <c r="H395" s="29">
        <f>IF(F395&lt;$B$4,0,F395-$B$4)</f>
        <v/>
      </c>
      <c r="I395" s="30">
        <f>+H395*2/$B$2</f>
        <v/>
      </c>
      <c r="J395" s="31">
        <f>+$D$2*I395/SQRT($D$2^2+I395^2+1)</f>
        <v/>
      </c>
      <c r="K395" s="31">
        <f>+($D$2^2+2*I395^2+1)/($D$2^2+I395^2)/(I395^2+1)</f>
        <v/>
      </c>
      <c r="L395" s="31">
        <f>ASIN($D$2/SQRT($D$2^2+I395^2)/SQRT(1+I395^2))</f>
        <v/>
      </c>
      <c r="M395" s="32">
        <f>2/PI()*(J395*K395+L395)</f>
        <v/>
      </c>
      <c r="N395" s="33">
        <f>+$D$4*M395</f>
        <v/>
      </c>
      <c r="O395" s="59">
        <f>+'CPT data &amp; Bearing Capacity'!N395</f>
        <v/>
      </c>
      <c r="P395" s="59">
        <f>+'CPT data &amp; Bearing Capacity'!O395</f>
        <v/>
      </c>
      <c r="Q395" s="35">
        <f>+'CPT data &amp; Bearing Capacity'!K395</f>
        <v/>
      </c>
      <c r="R395" s="34">
        <f>+'CPT data &amp; Bearing Capacity'!L395</f>
        <v/>
      </c>
      <c r="S395" s="35">
        <f>+'CPT data &amp; Bearing Capacity'!M395</f>
        <v/>
      </c>
      <c r="T395" s="34">
        <f>100*SQRT(O395/(305*SQRT(100*S395)))</f>
        <v/>
      </c>
      <c r="U395" s="36">
        <f>+O395*10^(1.09-0.0075*T395)</f>
        <v/>
      </c>
      <c r="V395" s="33">
        <f>5*(P395-Q395)</f>
        <v/>
      </c>
      <c r="W395" s="37">
        <f>IF(F395&lt;$B$4,0,N395/U395*G395*1000)</f>
        <v/>
      </c>
      <c r="X395" s="37">
        <f>IF(F395&lt;$B$4,0,N395/V395*G395*1000)</f>
        <v/>
      </c>
    </row>
    <row r="396">
      <c r="E396" s="28" t="n"/>
      <c r="F396" s="28">
        <f>+'CPT data &amp; Bearing Capacity'!I396</f>
        <v/>
      </c>
      <c r="G396" s="29">
        <f>'CPT data &amp; Bearing Capacity'!H396</f>
        <v/>
      </c>
      <c r="H396" s="29">
        <f>IF(F396&lt;$B$4,0,F396-$B$4)</f>
        <v/>
      </c>
      <c r="I396" s="30">
        <f>+H396*2/$B$2</f>
        <v/>
      </c>
      <c r="J396" s="31">
        <f>+$D$2*I396/SQRT($D$2^2+I396^2+1)</f>
        <v/>
      </c>
      <c r="K396" s="31">
        <f>+($D$2^2+2*I396^2+1)/($D$2^2+I396^2)/(I396^2+1)</f>
        <v/>
      </c>
      <c r="L396" s="31">
        <f>ASIN($D$2/SQRT($D$2^2+I396^2)/SQRT(1+I396^2))</f>
        <v/>
      </c>
      <c r="M396" s="32">
        <f>2/PI()*(J396*K396+L396)</f>
        <v/>
      </c>
      <c r="N396" s="33">
        <f>+$D$4*M396</f>
        <v/>
      </c>
      <c r="O396" s="59">
        <f>+'CPT data &amp; Bearing Capacity'!N396</f>
        <v/>
      </c>
      <c r="P396" s="59">
        <f>+'CPT data &amp; Bearing Capacity'!O396</f>
        <v/>
      </c>
      <c r="Q396" s="35">
        <f>+'CPT data &amp; Bearing Capacity'!K396</f>
        <v/>
      </c>
      <c r="R396" s="34">
        <f>+'CPT data &amp; Bearing Capacity'!L396</f>
        <v/>
      </c>
      <c r="S396" s="35">
        <f>+'CPT data &amp; Bearing Capacity'!M396</f>
        <v/>
      </c>
      <c r="T396" s="34">
        <f>100*SQRT(O396/(305*SQRT(100*S396)))</f>
        <v/>
      </c>
      <c r="U396" s="36">
        <f>+O396*10^(1.09-0.0075*T396)</f>
        <v/>
      </c>
      <c r="V396" s="33">
        <f>5*(P396-Q396)</f>
        <v/>
      </c>
      <c r="W396" s="37">
        <f>IF(F396&lt;$B$4,0,N396/U396*G396*1000)</f>
        <v/>
      </c>
      <c r="X396" s="37">
        <f>IF(F396&lt;$B$4,0,N396/V396*G396*1000)</f>
        <v/>
      </c>
    </row>
    <row r="397">
      <c r="E397" s="28" t="n"/>
      <c r="F397" s="28">
        <f>+'CPT data &amp; Bearing Capacity'!I397</f>
        <v/>
      </c>
      <c r="G397" s="29">
        <f>'CPT data &amp; Bearing Capacity'!H397</f>
        <v/>
      </c>
      <c r="H397" s="29">
        <f>IF(F397&lt;$B$4,0,F397-$B$4)</f>
        <v/>
      </c>
      <c r="I397" s="30">
        <f>+H397*2/$B$2</f>
        <v/>
      </c>
      <c r="J397" s="31">
        <f>+$D$2*I397/SQRT($D$2^2+I397^2+1)</f>
        <v/>
      </c>
      <c r="K397" s="31">
        <f>+($D$2^2+2*I397^2+1)/($D$2^2+I397^2)/(I397^2+1)</f>
        <v/>
      </c>
      <c r="L397" s="31">
        <f>ASIN($D$2/SQRT($D$2^2+I397^2)/SQRT(1+I397^2))</f>
        <v/>
      </c>
      <c r="M397" s="32">
        <f>2/PI()*(J397*K397+L397)</f>
        <v/>
      </c>
      <c r="N397" s="33">
        <f>+$D$4*M397</f>
        <v/>
      </c>
      <c r="O397" s="59">
        <f>+'CPT data &amp; Bearing Capacity'!N397</f>
        <v/>
      </c>
      <c r="P397" s="59">
        <f>+'CPT data &amp; Bearing Capacity'!O397</f>
        <v/>
      </c>
      <c r="Q397" s="35">
        <f>+'CPT data &amp; Bearing Capacity'!K397</f>
        <v/>
      </c>
      <c r="R397" s="34">
        <f>+'CPT data &amp; Bearing Capacity'!L397</f>
        <v/>
      </c>
      <c r="S397" s="35">
        <f>+'CPT data &amp; Bearing Capacity'!M397</f>
        <v/>
      </c>
      <c r="T397" s="34">
        <f>100*SQRT(O397/(305*SQRT(100*S397)))</f>
        <v/>
      </c>
      <c r="U397" s="36">
        <f>+O397*10^(1.09-0.0075*T397)</f>
        <v/>
      </c>
      <c r="V397" s="33">
        <f>5*(P397-Q397)</f>
        <v/>
      </c>
      <c r="W397" s="37">
        <f>IF(F397&lt;$B$4,0,N397/U397*G397*1000)</f>
        <v/>
      </c>
      <c r="X397" s="37">
        <f>IF(F397&lt;$B$4,0,N397/V397*G397*1000)</f>
        <v/>
      </c>
    </row>
    <row r="398">
      <c r="E398" s="28" t="n"/>
      <c r="F398" s="28">
        <f>+'CPT data &amp; Bearing Capacity'!I398</f>
        <v/>
      </c>
      <c r="G398" s="29">
        <f>'CPT data &amp; Bearing Capacity'!H398</f>
        <v/>
      </c>
      <c r="H398" s="29">
        <f>IF(F398&lt;$B$4,0,F398-$B$4)</f>
        <v/>
      </c>
      <c r="I398" s="30">
        <f>+H398*2/$B$2</f>
        <v/>
      </c>
      <c r="J398" s="31">
        <f>+$D$2*I398/SQRT($D$2^2+I398^2+1)</f>
        <v/>
      </c>
      <c r="K398" s="31">
        <f>+($D$2^2+2*I398^2+1)/($D$2^2+I398^2)/(I398^2+1)</f>
        <v/>
      </c>
      <c r="L398" s="31">
        <f>ASIN($D$2/SQRT($D$2^2+I398^2)/SQRT(1+I398^2))</f>
        <v/>
      </c>
      <c r="M398" s="32">
        <f>2/PI()*(J398*K398+L398)</f>
        <v/>
      </c>
      <c r="N398" s="33">
        <f>+$D$4*M398</f>
        <v/>
      </c>
      <c r="O398" s="59">
        <f>+'CPT data &amp; Bearing Capacity'!N398</f>
        <v/>
      </c>
      <c r="P398" s="59">
        <f>+'CPT data &amp; Bearing Capacity'!O398</f>
        <v/>
      </c>
      <c r="Q398" s="35">
        <f>+'CPT data &amp; Bearing Capacity'!K398</f>
        <v/>
      </c>
      <c r="R398" s="34">
        <f>+'CPT data &amp; Bearing Capacity'!L398</f>
        <v/>
      </c>
      <c r="S398" s="35">
        <f>+'CPT data &amp; Bearing Capacity'!M398</f>
        <v/>
      </c>
      <c r="T398" s="34">
        <f>100*SQRT(O398/(305*SQRT(100*S398)))</f>
        <v/>
      </c>
      <c r="U398" s="36">
        <f>+O398*10^(1.09-0.0075*T398)</f>
        <v/>
      </c>
      <c r="V398" s="33">
        <f>5*(P398-Q398)</f>
        <v/>
      </c>
      <c r="W398" s="37">
        <f>IF(F398&lt;$B$4,0,N398/U398*G398*1000)</f>
        <v/>
      </c>
      <c r="X398" s="37">
        <f>IF(F398&lt;$B$4,0,N398/V398*G398*1000)</f>
        <v/>
      </c>
    </row>
    <row r="399">
      <c r="E399" s="28" t="n"/>
      <c r="F399" s="28">
        <f>+'CPT data &amp; Bearing Capacity'!I399</f>
        <v/>
      </c>
      <c r="G399" s="29">
        <f>'CPT data &amp; Bearing Capacity'!H399</f>
        <v/>
      </c>
      <c r="H399" s="29">
        <f>IF(F399&lt;$B$4,0,F399-$B$4)</f>
        <v/>
      </c>
      <c r="I399" s="30">
        <f>+H399*2/$B$2</f>
        <v/>
      </c>
      <c r="J399" s="31">
        <f>+$D$2*I399/SQRT($D$2^2+I399^2+1)</f>
        <v/>
      </c>
      <c r="K399" s="31">
        <f>+($D$2^2+2*I399^2+1)/($D$2^2+I399^2)/(I399^2+1)</f>
        <v/>
      </c>
      <c r="L399" s="31">
        <f>ASIN($D$2/SQRT($D$2^2+I399^2)/SQRT(1+I399^2))</f>
        <v/>
      </c>
      <c r="M399" s="32">
        <f>2/PI()*(J399*K399+L399)</f>
        <v/>
      </c>
      <c r="N399" s="33">
        <f>+$D$4*M399</f>
        <v/>
      </c>
      <c r="O399" s="59">
        <f>+'CPT data &amp; Bearing Capacity'!N399</f>
        <v/>
      </c>
      <c r="P399" s="59">
        <f>+'CPT data &amp; Bearing Capacity'!O399</f>
        <v/>
      </c>
      <c r="Q399" s="35">
        <f>+'CPT data &amp; Bearing Capacity'!K399</f>
        <v/>
      </c>
      <c r="R399" s="34">
        <f>+'CPT data &amp; Bearing Capacity'!L399</f>
        <v/>
      </c>
      <c r="S399" s="35">
        <f>+'CPT data &amp; Bearing Capacity'!M399</f>
        <v/>
      </c>
      <c r="T399" s="34">
        <f>100*SQRT(O399/(305*SQRT(100*S399)))</f>
        <v/>
      </c>
      <c r="U399" s="36">
        <f>+O399*10^(1.09-0.0075*T399)</f>
        <v/>
      </c>
      <c r="V399" s="33">
        <f>5*(P399-Q399)</f>
        <v/>
      </c>
      <c r="W399" s="37">
        <f>IF(F399&lt;$B$4,0,N399/U399*G399*1000)</f>
        <v/>
      </c>
      <c r="X399" s="37">
        <f>IF(F399&lt;$B$4,0,N399/V399*G399*1000)</f>
        <v/>
      </c>
    </row>
    <row r="400">
      <c r="E400" s="28" t="n"/>
      <c r="F400" s="28">
        <f>+'CPT data &amp; Bearing Capacity'!I400</f>
        <v/>
      </c>
      <c r="G400" s="29">
        <f>'CPT data &amp; Bearing Capacity'!H400</f>
        <v/>
      </c>
      <c r="H400" s="29">
        <f>IF(F400&lt;$B$4,0,F400-$B$4)</f>
        <v/>
      </c>
      <c r="I400" s="30">
        <f>+H400*2/$B$2</f>
        <v/>
      </c>
      <c r="J400" s="31">
        <f>+$D$2*I400/SQRT($D$2^2+I400^2+1)</f>
        <v/>
      </c>
      <c r="K400" s="31">
        <f>+($D$2^2+2*I400^2+1)/($D$2^2+I400^2)/(I400^2+1)</f>
        <v/>
      </c>
      <c r="L400" s="31">
        <f>ASIN($D$2/SQRT($D$2^2+I400^2)/SQRT(1+I400^2))</f>
        <v/>
      </c>
      <c r="M400" s="32">
        <f>2/PI()*(J400*K400+L400)</f>
        <v/>
      </c>
      <c r="N400" s="33">
        <f>+$D$4*M400</f>
        <v/>
      </c>
      <c r="O400" s="59">
        <f>+'CPT data &amp; Bearing Capacity'!N400</f>
        <v/>
      </c>
      <c r="P400" s="59">
        <f>+'CPT data &amp; Bearing Capacity'!O400</f>
        <v/>
      </c>
      <c r="Q400" s="35">
        <f>+'CPT data &amp; Bearing Capacity'!K400</f>
        <v/>
      </c>
      <c r="R400" s="34">
        <f>+'CPT data &amp; Bearing Capacity'!L400</f>
        <v/>
      </c>
      <c r="S400" s="35">
        <f>+'CPT data &amp; Bearing Capacity'!M400</f>
        <v/>
      </c>
      <c r="T400" s="34">
        <f>100*SQRT(O400/(305*SQRT(100*S400)))</f>
        <v/>
      </c>
      <c r="U400" s="36">
        <f>+O400*10^(1.09-0.0075*T400)</f>
        <v/>
      </c>
      <c r="V400" s="33">
        <f>5*(P400-Q400)</f>
        <v/>
      </c>
      <c r="W400" s="37">
        <f>IF(F400&lt;$B$4,0,N400/U400*G400*1000)</f>
        <v/>
      </c>
      <c r="X400" s="37">
        <f>IF(F400&lt;$B$4,0,N400/V400*G400*1000)</f>
        <v/>
      </c>
    </row>
    <row r="401">
      <c r="E401" s="28" t="n"/>
      <c r="F401" s="28">
        <f>+'CPT data &amp; Bearing Capacity'!I401</f>
        <v/>
      </c>
      <c r="G401" s="29">
        <f>'CPT data &amp; Bearing Capacity'!H401</f>
        <v/>
      </c>
      <c r="H401" s="29">
        <f>IF(F401&lt;$B$4,0,F401-$B$4)</f>
        <v/>
      </c>
      <c r="I401" s="30">
        <f>+H401*2/$B$2</f>
        <v/>
      </c>
      <c r="J401" s="31">
        <f>+$D$2*I401/SQRT($D$2^2+I401^2+1)</f>
        <v/>
      </c>
      <c r="K401" s="31">
        <f>+($D$2^2+2*I401^2+1)/($D$2^2+I401^2)/(I401^2+1)</f>
        <v/>
      </c>
      <c r="L401" s="31">
        <f>ASIN($D$2/SQRT($D$2^2+I401^2)/SQRT(1+I401^2))</f>
        <v/>
      </c>
      <c r="M401" s="32">
        <f>2/PI()*(J401*K401+L401)</f>
        <v/>
      </c>
      <c r="N401" s="33">
        <f>+$D$4*M401</f>
        <v/>
      </c>
      <c r="O401" s="59">
        <f>+'CPT data &amp; Bearing Capacity'!N401</f>
        <v/>
      </c>
      <c r="P401" s="59">
        <f>+'CPT data &amp; Bearing Capacity'!O401</f>
        <v/>
      </c>
      <c r="Q401" s="35">
        <f>+'CPT data &amp; Bearing Capacity'!K401</f>
        <v/>
      </c>
      <c r="R401" s="34">
        <f>+'CPT data &amp; Bearing Capacity'!L401</f>
        <v/>
      </c>
      <c r="S401" s="35">
        <f>+'CPT data &amp; Bearing Capacity'!M401</f>
        <v/>
      </c>
      <c r="T401" s="34">
        <f>100*SQRT(O401/(305*SQRT(100*S401)))</f>
        <v/>
      </c>
      <c r="U401" s="36">
        <f>+O401*10^(1.09-0.0075*T401)</f>
        <v/>
      </c>
      <c r="V401" s="33">
        <f>5*(P401-Q401)</f>
        <v/>
      </c>
      <c r="W401" s="37">
        <f>IF(F401&lt;$B$4,0,N401/U401*G401*1000)</f>
        <v/>
      </c>
      <c r="X401" s="37">
        <f>IF(F401&lt;$B$4,0,N401/V401*G401*1000)</f>
        <v/>
      </c>
    </row>
    <row r="402">
      <c r="E402" s="28" t="n"/>
      <c r="F402" s="28">
        <f>+'CPT data &amp; Bearing Capacity'!I402</f>
        <v/>
      </c>
      <c r="G402" s="29">
        <f>'CPT data &amp; Bearing Capacity'!H402</f>
        <v/>
      </c>
      <c r="H402" s="29">
        <f>IF(F402&lt;$B$4,0,F402-$B$4)</f>
        <v/>
      </c>
      <c r="I402" s="30">
        <f>+H402*2/$B$2</f>
        <v/>
      </c>
      <c r="J402" s="31">
        <f>+$D$2*I402/SQRT($D$2^2+I402^2+1)</f>
        <v/>
      </c>
      <c r="K402" s="31">
        <f>+($D$2^2+2*I402^2+1)/($D$2^2+I402^2)/(I402^2+1)</f>
        <v/>
      </c>
      <c r="L402" s="31">
        <f>ASIN($D$2/SQRT($D$2^2+I402^2)/SQRT(1+I402^2))</f>
        <v/>
      </c>
      <c r="M402" s="32">
        <f>2/PI()*(J402*K402+L402)</f>
        <v/>
      </c>
      <c r="N402" s="33">
        <f>+$D$4*M402</f>
        <v/>
      </c>
      <c r="O402" s="59">
        <f>+'CPT data &amp; Bearing Capacity'!N402</f>
        <v/>
      </c>
      <c r="P402" s="59">
        <f>+'CPT data &amp; Bearing Capacity'!O402</f>
        <v/>
      </c>
      <c r="Q402" s="35">
        <f>+'CPT data &amp; Bearing Capacity'!K402</f>
        <v/>
      </c>
      <c r="R402" s="34">
        <f>+'CPT data &amp; Bearing Capacity'!L402</f>
        <v/>
      </c>
      <c r="S402" s="35">
        <f>+'CPT data &amp; Bearing Capacity'!M402</f>
        <v/>
      </c>
      <c r="T402" s="34">
        <f>100*SQRT(O402/(305*SQRT(100*S402)))</f>
        <v/>
      </c>
      <c r="U402" s="36">
        <f>+O402*10^(1.09-0.0075*T402)</f>
        <v/>
      </c>
      <c r="V402" s="33">
        <f>5*(P402-Q402)</f>
        <v/>
      </c>
      <c r="W402" s="37">
        <f>IF(F402&lt;$B$4,0,N402/U402*G402*1000)</f>
        <v/>
      </c>
      <c r="X402" s="37">
        <f>IF(F402&lt;$B$4,0,N402/V402*G402*1000)</f>
        <v/>
      </c>
    </row>
    <row r="403">
      <c r="E403" s="28" t="n"/>
      <c r="F403" s="28">
        <f>+'CPT data &amp; Bearing Capacity'!I403</f>
        <v/>
      </c>
      <c r="G403" s="29">
        <f>'CPT data &amp; Bearing Capacity'!H403</f>
        <v/>
      </c>
      <c r="H403" s="29">
        <f>IF(F403&lt;$B$4,0,F403-$B$4)</f>
        <v/>
      </c>
      <c r="I403" s="30">
        <f>+H403*2/$B$2</f>
        <v/>
      </c>
      <c r="J403" s="31">
        <f>+$D$2*I403/SQRT($D$2^2+I403^2+1)</f>
        <v/>
      </c>
      <c r="K403" s="31">
        <f>+($D$2^2+2*I403^2+1)/($D$2^2+I403^2)/(I403^2+1)</f>
        <v/>
      </c>
      <c r="L403" s="31">
        <f>ASIN($D$2/SQRT($D$2^2+I403^2)/SQRT(1+I403^2))</f>
        <v/>
      </c>
      <c r="M403" s="32">
        <f>2/PI()*(J403*K403+L403)</f>
        <v/>
      </c>
      <c r="N403" s="33">
        <f>+$D$4*M403</f>
        <v/>
      </c>
      <c r="O403" s="59">
        <f>+'CPT data &amp; Bearing Capacity'!N403</f>
        <v/>
      </c>
      <c r="P403" s="59">
        <f>+'CPT data &amp; Bearing Capacity'!O403</f>
        <v/>
      </c>
      <c r="Q403" s="35">
        <f>+'CPT data &amp; Bearing Capacity'!K403</f>
        <v/>
      </c>
      <c r="R403" s="34">
        <f>+'CPT data &amp; Bearing Capacity'!L403</f>
        <v/>
      </c>
      <c r="S403" s="35">
        <f>+'CPT data &amp; Bearing Capacity'!M403</f>
        <v/>
      </c>
      <c r="T403" s="34">
        <f>100*SQRT(O403/(305*SQRT(100*S403)))</f>
        <v/>
      </c>
      <c r="U403" s="36">
        <f>+O403*10^(1.09-0.0075*T403)</f>
        <v/>
      </c>
      <c r="V403" s="33">
        <f>5*(P403-Q403)</f>
        <v/>
      </c>
      <c r="W403" s="37">
        <f>IF(F403&lt;$B$4,0,N403/U403*G403*1000)</f>
        <v/>
      </c>
      <c r="X403" s="37">
        <f>IF(F403&lt;$B$4,0,N403/V403*G403*1000)</f>
        <v/>
      </c>
    </row>
    <row r="404">
      <c r="E404" s="28" t="n"/>
      <c r="F404" s="28">
        <f>+'CPT data &amp; Bearing Capacity'!I404</f>
        <v/>
      </c>
      <c r="G404" s="29">
        <f>'CPT data &amp; Bearing Capacity'!H404</f>
        <v/>
      </c>
      <c r="H404" s="29">
        <f>IF(F404&lt;$B$4,0,F404-$B$4)</f>
        <v/>
      </c>
      <c r="I404" s="30">
        <f>+H404*2/$B$2</f>
        <v/>
      </c>
      <c r="J404" s="31">
        <f>+$D$2*I404/SQRT($D$2^2+I404^2+1)</f>
        <v/>
      </c>
      <c r="K404" s="31">
        <f>+($D$2^2+2*I404^2+1)/($D$2^2+I404^2)/(I404^2+1)</f>
        <v/>
      </c>
      <c r="L404" s="31">
        <f>ASIN($D$2/SQRT($D$2^2+I404^2)/SQRT(1+I404^2))</f>
        <v/>
      </c>
      <c r="M404" s="32">
        <f>2/PI()*(J404*K404+L404)</f>
        <v/>
      </c>
      <c r="N404" s="33">
        <f>+$D$4*M404</f>
        <v/>
      </c>
      <c r="O404" s="59">
        <f>+'CPT data &amp; Bearing Capacity'!N404</f>
        <v/>
      </c>
      <c r="P404" s="59">
        <f>+'CPT data &amp; Bearing Capacity'!O404</f>
        <v/>
      </c>
      <c r="Q404" s="35">
        <f>+'CPT data &amp; Bearing Capacity'!K404</f>
        <v/>
      </c>
      <c r="R404" s="34">
        <f>+'CPT data &amp; Bearing Capacity'!L404</f>
        <v/>
      </c>
      <c r="S404" s="35">
        <f>+'CPT data &amp; Bearing Capacity'!M404</f>
        <v/>
      </c>
      <c r="T404" s="34">
        <f>100*SQRT(O404/(305*SQRT(100*S404)))</f>
        <v/>
      </c>
      <c r="U404" s="36">
        <f>+O404*10^(1.09-0.0075*T404)</f>
        <v/>
      </c>
      <c r="V404" s="33">
        <f>5*(P404-Q404)</f>
        <v/>
      </c>
      <c r="W404" s="37">
        <f>IF(F404&lt;$B$4,0,N404/U404*G404*1000)</f>
        <v/>
      </c>
      <c r="X404" s="37">
        <f>IF(F404&lt;$B$4,0,N404/V404*G404*1000)</f>
        <v/>
      </c>
    </row>
    <row r="405">
      <c r="E405" s="28" t="n"/>
      <c r="F405" s="28">
        <f>+'CPT data &amp; Bearing Capacity'!I405</f>
        <v/>
      </c>
      <c r="G405" s="29">
        <f>'CPT data &amp; Bearing Capacity'!H405</f>
        <v/>
      </c>
      <c r="H405" s="29">
        <f>IF(F405&lt;$B$4,0,F405-$B$4)</f>
        <v/>
      </c>
      <c r="I405" s="30">
        <f>+H405*2/$B$2</f>
        <v/>
      </c>
      <c r="J405" s="31">
        <f>+$D$2*I405/SQRT($D$2^2+I405^2+1)</f>
        <v/>
      </c>
      <c r="K405" s="31">
        <f>+($D$2^2+2*I405^2+1)/($D$2^2+I405^2)/(I405^2+1)</f>
        <v/>
      </c>
      <c r="L405" s="31">
        <f>ASIN($D$2/SQRT($D$2^2+I405^2)/SQRT(1+I405^2))</f>
        <v/>
      </c>
      <c r="M405" s="32">
        <f>2/PI()*(J405*K405+L405)</f>
        <v/>
      </c>
      <c r="N405" s="33">
        <f>+$D$4*M405</f>
        <v/>
      </c>
      <c r="O405" s="59">
        <f>+'CPT data &amp; Bearing Capacity'!N405</f>
        <v/>
      </c>
      <c r="P405" s="59">
        <f>+'CPT data &amp; Bearing Capacity'!O405</f>
        <v/>
      </c>
      <c r="Q405" s="35">
        <f>+'CPT data &amp; Bearing Capacity'!K405</f>
        <v/>
      </c>
      <c r="R405" s="34">
        <f>+'CPT data &amp; Bearing Capacity'!L405</f>
        <v/>
      </c>
      <c r="S405" s="35">
        <f>+'CPT data &amp; Bearing Capacity'!M405</f>
        <v/>
      </c>
      <c r="T405" s="34">
        <f>100*SQRT(O405/(305*SQRT(100*S405)))</f>
        <v/>
      </c>
      <c r="U405" s="36">
        <f>+O405*10^(1.09-0.0075*T405)</f>
        <v/>
      </c>
      <c r="V405" s="33">
        <f>5*(P405-Q405)</f>
        <v/>
      </c>
      <c r="W405" s="37">
        <f>IF(F405&lt;$B$4,0,N405/U405*G405*1000)</f>
        <v/>
      </c>
      <c r="X405" s="37">
        <f>IF(F405&lt;$B$4,0,N405/V405*G405*1000)</f>
        <v/>
      </c>
    </row>
    <row r="406">
      <c r="E406" s="28" t="n"/>
      <c r="F406" s="28">
        <f>+'CPT data &amp; Bearing Capacity'!I406</f>
        <v/>
      </c>
      <c r="G406" s="29">
        <f>'CPT data &amp; Bearing Capacity'!H406</f>
        <v/>
      </c>
      <c r="H406" s="29">
        <f>IF(F406&lt;$B$4,0,F406-$B$4)</f>
        <v/>
      </c>
      <c r="I406" s="30">
        <f>+H406*2/$B$2</f>
        <v/>
      </c>
      <c r="J406" s="31">
        <f>+$D$2*I406/SQRT($D$2^2+I406^2+1)</f>
        <v/>
      </c>
      <c r="K406" s="31">
        <f>+($D$2^2+2*I406^2+1)/($D$2^2+I406^2)/(I406^2+1)</f>
        <v/>
      </c>
      <c r="L406" s="31">
        <f>ASIN($D$2/SQRT($D$2^2+I406^2)/SQRT(1+I406^2))</f>
        <v/>
      </c>
      <c r="M406" s="32">
        <f>2/PI()*(J406*K406+L406)</f>
        <v/>
      </c>
      <c r="N406" s="33">
        <f>+$D$4*M406</f>
        <v/>
      </c>
      <c r="O406" s="59">
        <f>+'CPT data &amp; Bearing Capacity'!N406</f>
        <v/>
      </c>
      <c r="P406" s="59">
        <f>+'CPT data &amp; Bearing Capacity'!O406</f>
        <v/>
      </c>
      <c r="Q406" s="35">
        <f>+'CPT data &amp; Bearing Capacity'!K406</f>
        <v/>
      </c>
      <c r="R406" s="34">
        <f>+'CPT data &amp; Bearing Capacity'!L406</f>
        <v/>
      </c>
      <c r="S406" s="35">
        <f>+'CPT data &amp; Bearing Capacity'!M406</f>
        <v/>
      </c>
      <c r="T406" s="34">
        <f>100*SQRT(O406/(305*SQRT(100*S406)))</f>
        <v/>
      </c>
      <c r="U406" s="36">
        <f>+O406*10^(1.09-0.0075*T406)</f>
        <v/>
      </c>
      <c r="V406" s="33">
        <f>5*(P406-Q406)</f>
        <v/>
      </c>
      <c r="W406" s="37">
        <f>IF(F406&lt;$B$4,0,N406/U406*G406*1000)</f>
        <v/>
      </c>
      <c r="X406" s="37">
        <f>IF(F406&lt;$B$4,0,N406/V406*G406*1000)</f>
        <v/>
      </c>
    </row>
    <row r="407">
      <c r="E407" s="28" t="n"/>
      <c r="F407" s="28">
        <f>+'CPT data &amp; Bearing Capacity'!I407</f>
        <v/>
      </c>
      <c r="G407" s="29">
        <f>'CPT data &amp; Bearing Capacity'!H407</f>
        <v/>
      </c>
      <c r="H407" s="29">
        <f>IF(F407&lt;$B$4,0,F407-$B$4)</f>
        <v/>
      </c>
      <c r="I407" s="30">
        <f>+H407*2/$B$2</f>
        <v/>
      </c>
      <c r="J407" s="31">
        <f>+$D$2*I407/SQRT($D$2^2+I407^2+1)</f>
        <v/>
      </c>
      <c r="K407" s="31">
        <f>+($D$2^2+2*I407^2+1)/($D$2^2+I407^2)/(I407^2+1)</f>
        <v/>
      </c>
      <c r="L407" s="31">
        <f>ASIN($D$2/SQRT($D$2^2+I407^2)/SQRT(1+I407^2))</f>
        <v/>
      </c>
      <c r="M407" s="32">
        <f>2/PI()*(J407*K407+L407)</f>
        <v/>
      </c>
      <c r="N407" s="33">
        <f>+$D$4*M407</f>
        <v/>
      </c>
      <c r="O407" s="59">
        <f>+'CPT data &amp; Bearing Capacity'!N407</f>
        <v/>
      </c>
      <c r="P407" s="59">
        <f>+'CPT data &amp; Bearing Capacity'!O407</f>
        <v/>
      </c>
      <c r="Q407" s="35">
        <f>+'CPT data &amp; Bearing Capacity'!K407</f>
        <v/>
      </c>
      <c r="R407" s="34">
        <f>+'CPT data &amp; Bearing Capacity'!L407</f>
        <v/>
      </c>
      <c r="S407" s="35">
        <f>+'CPT data &amp; Bearing Capacity'!M407</f>
        <v/>
      </c>
      <c r="T407" s="34">
        <f>100*SQRT(O407/(305*SQRT(100*S407)))</f>
        <v/>
      </c>
      <c r="U407" s="36">
        <f>+O407*10^(1.09-0.0075*T407)</f>
        <v/>
      </c>
      <c r="V407" s="33">
        <f>5*(P407-Q407)</f>
        <v/>
      </c>
      <c r="W407" s="37">
        <f>IF(F407&lt;$B$4,0,N407/U407*G407*1000)</f>
        <v/>
      </c>
      <c r="X407" s="37">
        <f>IF(F407&lt;$B$4,0,N407/V407*G407*1000)</f>
        <v/>
      </c>
    </row>
    <row r="408">
      <c r="E408" s="28" t="n"/>
      <c r="F408" s="28">
        <f>+'CPT data &amp; Bearing Capacity'!I408</f>
        <v/>
      </c>
      <c r="G408" s="29">
        <f>'CPT data &amp; Bearing Capacity'!H408</f>
        <v/>
      </c>
      <c r="H408" s="29">
        <f>IF(F408&lt;$B$4,0,F408-$B$4)</f>
        <v/>
      </c>
      <c r="I408" s="30">
        <f>+H408*2/$B$2</f>
        <v/>
      </c>
      <c r="J408" s="31">
        <f>+$D$2*I408/SQRT($D$2^2+I408^2+1)</f>
        <v/>
      </c>
      <c r="K408" s="31">
        <f>+($D$2^2+2*I408^2+1)/($D$2^2+I408^2)/(I408^2+1)</f>
        <v/>
      </c>
      <c r="L408" s="31">
        <f>ASIN($D$2/SQRT($D$2^2+I408^2)/SQRT(1+I408^2))</f>
        <v/>
      </c>
      <c r="M408" s="32">
        <f>2/PI()*(J408*K408+L408)</f>
        <v/>
      </c>
      <c r="N408" s="33">
        <f>+$D$4*M408</f>
        <v/>
      </c>
      <c r="O408" s="59">
        <f>+'CPT data &amp; Bearing Capacity'!N408</f>
        <v/>
      </c>
      <c r="P408" s="59">
        <f>+'CPT data &amp; Bearing Capacity'!O408</f>
        <v/>
      </c>
      <c r="Q408" s="35">
        <f>+'CPT data &amp; Bearing Capacity'!K408</f>
        <v/>
      </c>
      <c r="R408" s="34">
        <f>+'CPT data &amp; Bearing Capacity'!L408</f>
        <v/>
      </c>
      <c r="S408" s="35">
        <f>+'CPT data &amp; Bearing Capacity'!M408</f>
        <v/>
      </c>
      <c r="T408" s="34">
        <f>100*SQRT(O408/(305*SQRT(100*S408)))</f>
        <v/>
      </c>
      <c r="U408" s="36">
        <f>+O408*10^(1.09-0.0075*T408)</f>
        <v/>
      </c>
      <c r="V408" s="33">
        <f>5*(P408-Q408)</f>
        <v/>
      </c>
      <c r="W408" s="37">
        <f>IF(F408&lt;$B$4,0,N408/U408*G408*1000)</f>
        <v/>
      </c>
      <c r="X408" s="37">
        <f>IF(F408&lt;$B$4,0,N408/V408*G408*1000)</f>
        <v/>
      </c>
    </row>
    <row r="409">
      <c r="E409" s="28" t="n"/>
      <c r="F409" s="28">
        <f>+'CPT data &amp; Bearing Capacity'!I409</f>
        <v/>
      </c>
      <c r="G409" s="29">
        <f>'CPT data &amp; Bearing Capacity'!H409</f>
        <v/>
      </c>
      <c r="H409" s="29">
        <f>IF(F409&lt;$B$4,0,F409-$B$4)</f>
        <v/>
      </c>
      <c r="I409" s="30">
        <f>+H409*2/$B$2</f>
        <v/>
      </c>
      <c r="J409" s="31">
        <f>+$D$2*I409/SQRT($D$2^2+I409^2+1)</f>
        <v/>
      </c>
      <c r="K409" s="31">
        <f>+($D$2^2+2*I409^2+1)/($D$2^2+I409^2)/(I409^2+1)</f>
        <v/>
      </c>
      <c r="L409" s="31">
        <f>ASIN($D$2/SQRT($D$2^2+I409^2)/SQRT(1+I409^2))</f>
        <v/>
      </c>
      <c r="M409" s="32">
        <f>2/PI()*(J409*K409+L409)</f>
        <v/>
      </c>
      <c r="N409" s="33">
        <f>+$D$4*M409</f>
        <v/>
      </c>
      <c r="O409" s="59">
        <f>+'CPT data &amp; Bearing Capacity'!N409</f>
        <v/>
      </c>
      <c r="P409" s="59">
        <f>+'CPT data &amp; Bearing Capacity'!O409</f>
        <v/>
      </c>
      <c r="Q409" s="35">
        <f>+'CPT data &amp; Bearing Capacity'!K409</f>
        <v/>
      </c>
      <c r="R409" s="34">
        <f>+'CPT data &amp; Bearing Capacity'!L409</f>
        <v/>
      </c>
      <c r="S409" s="35">
        <f>+'CPT data &amp; Bearing Capacity'!M409</f>
        <v/>
      </c>
      <c r="T409" s="34">
        <f>100*SQRT(O409/(305*SQRT(100*S409)))</f>
        <v/>
      </c>
      <c r="U409" s="36">
        <f>+O409*10^(1.09-0.0075*T409)</f>
        <v/>
      </c>
      <c r="V409" s="33">
        <f>5*(P409-Q409)</f>
        <v/>
      </c>
      <c r="W409" s="37">
        <f>IF(F409&lt;$B$4,0,N409/U409*G409*1000)</f>
        <v/>
      </c>
      <c r="X409" s="37">
        <f>IF(F409&lt;$B$4,0,N409/V409*G409*1000)</f>
        <v/>
      </c>
    </row>
    <row r="410">
      <c r="E410" s="28" t="n"/>
      <c r="F410" s="28">
        <f>+'CPT data &amp; Bearing Capacity'!I410</f>
        <v/>
      </c>
      <c r="G410" s="29">
        <f>'CPT data &amp; Bearing Capacity'!H410</f>
        <v/>
      </c>
      <c r="H410" s="29">
        <f>IF(F410&lt;$B$4,0,F410-$B$4)</f>
        <v/>
      </c>
      <c r="I410" s="30">
        <f>+H410*2/$B$2</f>
        <v/>
      </c>
      <c r="J410" s="31">
        <f>+$D$2*I410/SQRT($D$2^2+I410^2+1)</f>
        <v/>
      </c>
      <c r="K410" s="31">
        <f>+($D$2^2+2*I410^2+1)/($D$2^2+I410^2)/(I410^2+1)</f>
        <v/>
      </c>
      <c r="L410" s="31">
        <f>ASIN($D$2/SQRT($D$2^2+I410^2)/SQRT(1+I410^2))</f>
        <v/>
      </c>
      <c r="M410" s="32">
        <f>2/PI()*(J410*K410+L410)</f>
        <v/>
      </c>
      <c r="N410" s="33">
        <f>+$D$4*M410</f>
        <v/>
      </c>
      <c r="O410" s="59">
        <f>+'CPT data &amp; Bearing Capacity'!N410</f>
        <v/>
      </c>
      <c r="P410" s="59">
        <f>+'CPT data &amp; Bearing Capacity'!O410</f>
        <v/>
      </c>
      <c r="Q410" s="35">
        <f>+'CPT data &amp; Bearing Capacity'!K410</f>
        <v/>
      </c>
      <c r="R410" s="34">
        <f>+'CPT data &amp; Bearing Capacity'!L410</f>
        <v/>
      </c>
      <c r="S410" s="35">
        <f>+'CPT data &amp; Bearing Capacity'!M410</f>
        <v/>
      </c>
      <c r="T410" s="34">
        <f>100*SQRT(O410/(305*SQRT(100*S410)))</f>
        <v/>
      </c>
      <c r="U410" s="36">
        <f>+O410*10^(1.09-0.0075*T410)</f>
        <v/>
      </c>
      <c r="V410" s="33">
        <f>5*(P410-Q410)</f>
        <v/>
      </c>
      <c r="W410" s="37">
        <f>IF(F410&lt;$B$4,0,N410/U410*G410*1000)</f>
        <v/>
      </c>
      <c r="X410" s="37">
        <f>IF(F410&lt;$B$4,0,N410/V410*G410*1000)</f>
        <v/>
      </c>
    </row>
    <row r="411">
      <c r="E411" s="28" t="n"/>
      <c r="F411" s="28">
        <f>+'CPT data &amp; Bearing Capacity'!I411</f>
        <v/>
      </c>
      <c r="G411" s="29">
        <f>'CPT data &amp; Bearing Capacity'!H411</f>
        <v/>
      </c>
      <c r="H411" s="29">
        <f>IF(F411&lt;$B$4,0,F411-$B$4)</f>
        <v/>
      </c>
      <c r="I411" s="30">
        <f>+H411*2/$B$2</f>
        <v/>
      </c>
      <c r="J411" s="31">
        <f>+$D$2*I411/SQRT($D$2^2+I411^2+1)</f>
        <v/>
      </c>
      <c r="K411" s="31">
        <f>+($D$2^2+2*I411^2+1)/($D$2^2+I411^2)/(I411^2+1)</f>
        <v/>
      </c>
      <c r="L411" s="31">
        <f>ASIN($D$2/SQRT($D$2^2+I411^2)/SQRT(1+I411^2))</f>
        <v/>
      </c>
      <c r="M411" s="32">
        <f>2/PI()*(J411*K411+L411)</f>
        <v/>
      </c>
      <c r="N411" s="33">
        <f>+$D$4*M411</f>
        <v/>
      </c>
      <c r="O411" s="59">
        <f>+'CPT data &amp; Bearing Capacity'!N411</f>
        <v/>
      </c>
      <c r="P411" s="59">
        <f>+'CPT data &amp; Bearing Capacity'!O411</f>
        <v/>
      </c>
      <c r="Q411" s="35">
        <f>+'CPT data &amp; Bearing Capacity'!K411</f>
        <v/>
      </c>
      <c r="R411" s="34">
        <f>+'CPT data &amp; Bearing Capacity'!L411</f>
        <v/>
      </c>
      <c r="S411" s="35">
        <f>+'CPT data &amp; Bearing Capacity'!M411</f>
        <v/>
      </c>
      <c r="T411" s="34">
        <f>100*SQRT(O411/(305*SQRT(100*S411)))</f>
        <v/>
      </c>
      <c r="U411" s="36">
        <f>+O411*10^(1.09-0.0075*T411)</f>
        <v/>
      </c>
      <c r="V411" s="33">
        <f>5*(P411-Q411)</f>
        <v/>
      </c>
      <c r="W411" s="37">
        <f>IF(F411&lt;$B$4,0,N411/U411*G411*1000)</f>
        <v/>
      </c>
      <c r="X411" s="37">
        <f>IF(F411&lt;$B$4,0,N411/V411*G411*1000)</f>
        <v/>
      </c>
    </row>
    <row r="412">
      <c r="E412" s="28" t="n"/>
      <c r="F412" s="28">
        <f>+'CPT data &amp; Bearing Capacity'!I412</f>
        <v/>
      </c>
      <c r="G412" s="29">
        <f>'CPT data &amp; Bearing Capacity'!H412</f>
        <v/>
      </c>
      <c r="H412" s="29">
        <f>IF(F412&lt;$B$4,0,F412-$B$4)</f>
        <v/>
      </c>
      <c r="I412" s="30">
        <f>+H412*2/$B$2</f>
        <v/>
      </c>
      <c r="J412" s="31">
        <f>+$D$2*I412/SQRT($D$2^2+I412^2+1)</f>
        <v/>
      </c>
      <c r="K412" s="31">
        <f>+($D$2^2+2*I412^2+1)/($D$2^2+I412^2)/(I412^2+1)</f>
        <v/>
      </c>
      <c r="L412" s="31">
        <f>ASIN($D$2/SQRT($D$2^2+I412^2)/SQRT(1+I412^2))</f>
        <v/>
      </c>
      <c r="M412" s="32">
        <f>2/PI()*(J412*K412+L412)</f>
        <v/>
      </c>
      <c r="N412" s="33">
        <f>+$D$4*M412</f>
        <v/>
      </c>
      <c r="O412" s="59">
        <f>+'CPT data &amp; Bearing Capacity'!N412</f>
        <v/>
      </c>
      <c r="P412" s="59">
        <f>+'CPT data &amp; Bearing Capacity'!O412</f>
        <v/>
      </c>
      <c r="Q412" s="35">
        <f>+'CPT data &amp; Bearing Capacity'!K412</f>
        <v/>
      </c>
      <c r="R412" s="34">
        <f>+'CPT data &amp; Bearing Capacity'!L412</f>
        <v/>
      </c>
      <c r="S412" s="35">
        <f>+'CPT data &amp; Bearing Capacity'!M412</f>
        <v/>
      </c>
      <c r="T412" s="34">
        <f>100*SQRT(O412/(305*SQRT(100*S412)))</f>
        <v/>
      </c>
      <c r="U412" s="36">
        <f>+O412*10^(1.09-0.0075*T412)</f>
        <v/>
      </c>
      <c r="V412" s="33">
        <f>5*(P412-Q412)</f>
        <v/>
      </c>
      <c r="W412" s="37">
        <f>IF(F412&lt;$B$4,0,N412/U412*G412*1000)</f>
        <v/>
      </c>
      <c r="X412" s="37">
        <f>IF(F412&lt;$B$4,0,N412/V412*G412*1000)</f>
        <v/>
      </c>
    </row>
    <row r="413">
      <c r="E413" s="28" t="n"/>
      <c r="F413" s="28">
        <f>+'CPT data &amp; Bearing Capacity'!I413</f>
        <v/>
      </c>
      <c r="G413" s="29">
        <f>'CPT data &amp; Bearing Capacity'!H413</f>
        <v/>
      </c>
      <c r="H413" s="29">
        <f>IF(F413&lt;$B$4,0,F413-$B$4)</f>
        <v/>
      </c>
      <c r="I413" s="30">
        <f>+H413*2/$B$2</f>
        <v/>
      </c>
      <c r="J413" s="31">
        <f>+$D$2*I413/SQRT($D$2^2+I413^2+1)</f>
        <v/>
      </c>
      <c r="K413" s="31">
        <f>+($D$2^2+2*I413^2+1)/($D$2^2+I413^2)/(I413^2+1)</f>
        <v/>
      </c>
      <c r="L413" s="31">
        <f>ASIN($D$2/SQRT($D$2^2+I413^2)/SQRT(1+I413^2))</f>
        <v/>
      </c>
      <c r="M413" s="32">
        <f>2/PI()*(J413*K413+L413)</f>
        <v/>
      </c>
      <c r="N413" s="33">
        <f>+$D$4*M413</f>
        <v/>
      </c>
      <c r="O413" s="59">
        <f>+'CPT data &amp; Bearing Capacity'!N413</f>
        <v/>
      </c>
      <c r="P413" s="59">
        <f>+'CPT data &amp; Bearing Capacity'!O413</f>
        <v/>
      </c>
      <c r="Q413" s="35">
        <f>+'CPT data &amp; Bearing Capacity'!K413</f>
        <v/>
      </c>
      <c r="R413" s="34">
        <f>+'CPT data &amp; Bearing Capacity'!L413</f>
        <v/>
      </c>
      <c r="S413" s="35">
        <f>+'CPT data &amp; Bearing Capacity'!M413</f>
        <v/>
      </c>
      <c r="T413" s="34">
        <f>100*SQRT(O413/(305*SQRT(100*S413)))</f>
        <v/>
      </c>
      <c r="U413" s="36">
        <f>+O413*10^(1.09-0.0075*T413)</f>
        <v/>
      </c>
      <c r="V413" s="33">
        <f>5*(P413-Q413)</f>
        <v/>
      </c>
      <c r="W413" s="37">
        <f>IF(F413&lt;$B$4,0,N413/U413*G413*1000)</f>
        <v/>
      </c>
      <c r="X413" s="37">
        <f>IF(F413&lt;$B$4,0,N413/V413*G413*1000)</f>
        <v/>
      </c>
    </row>
    <row r="414">
      <c r="E414" s="28" t="n"/>
      <c r="F414" s="28">
        <f>+'CPT data &amp; Bearing Capacity'!I414</f>
        <v/>
      </c>
      <c r="G414" s="29">
        <f>'CPT data &amp; Bearing Capacity'!H414</f>
        <v/>
      </c>
      <c r="H414" s="29">
        <f>IF(F414&lt;$B$4,0,F414-$B$4)</f>
        <v/>
      </c>
      <c r="I414" s="30">
        <f>+H414*2/$B$2</f>
        <v/>
      </c>
      <c r="J414" s="31">
        <f>+$D$2*I414/SQRT($D$2^2+I414^2+1)</f>
        <v/>
      </c>
      <c r="K414" s="31">
        <f>+($D$2^2+2*I414^2+1)/($D$2^2+I414^2)/(I414^2+1)</f>
        <v/>
      </c>
      <c r="L414" s="31">
        <f>ASIN($D$2/SQRT($D$2^2+I414^2)/SQRT(1+I414^2))</f>
        <v/>
      </c>
      <c r="M414" s="32">
        <f>2/PI()*(J414*K414+L414)</f>
        <v/>
      </c>
      <c r="N414" s="33">
        <f>+$D$4*M414</f>
        <v/>
      </c>
      <c r="O414" s="59">
        <f>+'CPT data &amp; Bearing Capacity'!N414</f>
        <v/>
      </c>
      <c r="P414" s="59">
        <f>+'CPT data &amp; Bearing Capacity'!O414</f>
        <v/>
      </c>
      <c r="Q414" s="35">
        <f>+'CPT data &amp; Bearing Capacity'!K414</f>
        <v/>
      </c>
      <c r="R414" s="34">
        <f>+'CPT data &amp; Bearing Capacity'!L414</f>
        <v/>
      </c>
      <c r="S414" s="35">
        <f>+'CPT data &amp; Bearing Capacity'!M414</f>
        <v/>
      </c>
      <c r="T414" s="34">
        <f>100*SQRT(O414/(305*SQRT(100*S414)))</f>
        <v/>
      </c>
      <c r="U414" s="36">
        <f>+O414*10^(1.09-0.0075*T414)</f>
        <v/>
      </c>
      <c r="V414" s="33">
        <f>5*(P414-Q414)</f>
        <v/>
      </c>
      <c r="W414" s="37">
        <f>IF(F414&lt;$B$4,0,N414/U414*G414*1000)</f>
        <v/>
      </c>
      <c r="X414" s="37">
        <f>IF(F414&lt;$B$4,0,N414/V414*G414*1000)</f>
        <v/>
      </c>
    </row>
    <row r="415">
      <c r="E415" s="28" t="n"/>
      <c r="F415" s="28">
        <f>+'CPT data &amp; Bearing Capacity'!I415</f>
        <v/>
      </c>
      <c r="G415" s="29">
        <f>'CPT data &amp; Bearing Capacity'!H415</f>
        <v/>
      </c>
      <c r="H415" s="29">
        <f>IF(F415&lt;$B$4,0,F415-$B$4)</f>
        <v/>
      </c>
      <c r="I415" s="30">
        <f>+H415*2/$B$2</f>
        <v/>
      </c>
      <c r="J415" s="31">
        <f>+$D$2*I415/SQRT($D$2^2+I415^2+1)</f>
        <v/>
      </c>
      <c r="K415" s="31">
        <f>+($D$2^2+2*I415^2+1)/($D$2^2+I415^2)/(I415^2+1)</f>
        <v/>
      </c>
      <c r="L415" s="31">
        <f>ASIN($D$2/SQRT($D$2^2+I415^2)/SQRT(1+I415^2))</f>
        <v/>
      </c>
      <c r="M415" s="32">
        <f>2/PI()*(J415*K415+L415)</f>
        <v/>
      </c>
      <c r="N415" s="33">
        <f>+$D$4*M415</f>
        <v/>
      </c>
      <c r="O415" s="59">
        <f>+'CPT data &amp; Bearing Capacity'!N415</f>
        <v/>
      </c>
      <c r="P415" s="59">
        <f>+'CPT data &amp; Bearing Capacity'!O415</f>
        <v/>
      </c>
      <c r="Q415" s="35">
        <f>+'CPT data &amp; Bearing Capacity'!K415</f>
        <v/>
      </c>
      <c r="R415" s="34">
        <f>+'CPT data &amp; Bearing Capacity'!L415</f>
        <v/>
      </c>
      <c r="S415" s="35">
        <f>+'CPT data &amp; Bearing Capacity'!M415</f>
        <v/>
      </c>
      <c r="T415" s="34">
        <f>100*SQRT(O415/(305*SQRT(100*S415)))</f>
        <v/>
      </c>
      <c r="U415" s="36">
        <f>+O415*10^(1.09-0.0075*T415)</f>
        <v/>
      </c>
      <c r="V415" s="33">
        <f>5*(P415-Q415)</f>
        <v/>
      </c>
      <c r="W415" s="37">
        <f>IF(F415&lt;$B$4,0,N415/U415*G415*1000)</f>
        <v/>
      </c>
      <c r="X415" s="37">
        <f>IF(F415&lt;$B$4,0,N415/V415*G415*1000)</f>
        <v/>
      </c>
    </row>
    <row r="416">
      <c r="E416" s="28" t="n"/>
      <c r="F416" s="28">
        <f>+'CPT data &amp; Bearing Capacity'!I416</f>
        <v/>
      </c>
      <c r="G416" s="29">
        <f>'CPT data &amp; Bearing Capacity'!H416</f>
        <v/>
      </c>
      <c r="H416" s="29">
        <f>IF(F416&lt;$B$4,0,F416-$B$4)</f>
        <v/>
      </c>
      <c r="I416" s="30">
        <f>+H416*2/$B$2</f>
        <v/>
      </c>
      <c r="J416" s="31">
        <f>+$D$2*I416/SQRT($D$2^2+I416^2+1)</f>
        <v/>
      </c>
      <c r="K416" s="31">
        <f>+($D$2^2+2*I416^2+1)/($D$2^2+I416^2)/(I416^2+1)</f>
        <v/>
      </c>
      <c r="L416" s="31">
        <f>ASIN($D$2/SQRT($D$2^2+I416^2)/SQRT(1+I416^2))</f>
        <v/>
      </c>
      <c r="M416" s="32">
        <f>2/PI()*(J416*K416+L416)</f>
        <v/>
      </c>
      <c r="N416" s="33">
        <f>+$D$4*M416</f>
        <v/>
      </c>
      <c r="O416" s="59">
        <f>+'CPT data &amp; Bearing Capacity'!N416</f>
        <v/>
      </c>
      <c r="P416" s="59">
        <f>+'CPT data &amp; Bearing Capacity'!O416</f>
        <v/>
      </c>
      <c r="Q416" s="35">
        <f>+'CPT data &amp; Bearing Capacity'!K416</f>
        <v/>
      </c>
      <c r="R416" s="34">
        <f>+'CPT data &amp; Bearing Capacity'!L416</f>
        <v/>
      </c>
      <c r="S416" s="35">
        <f>+'CPT data &amp; Bearing Capacity'!M416</f>
        <v/>
      </c>
      <c r="T416" s="34">
        <f>100*SQRT(O416/(305*SQRT(100*S416)))</f>
        <v/>
      </c>
      <c r="U416" s="36">
        <f>+O416*10^(1.09-0.0075*T416)</f>
        <v/>
      </c>
      <c r="V416" s="33">
        <f>5*(P416-Q416)</f>
        <v/>
      </c>
      <c r="W416" s="37">
        <f>IF(F416&lt;$B$4,0,N416/U416*G416*1000)</f>
        <v/>
      </c>
      <c r="X416" s="37">
        <f>IF(F416&lt;$B$4,0,N416/V416*G416*1000)</f>
        <v/>
      </c>
    </row>
    <row r="417">
      <c r="E417" s="28" t="n"/>
      <c r="F417" s="28">
        <f>+'CPT data &amp; Bearing Capacity'!I417</f>
        <v/>
      </c>
      <c r="G417" s="29">
        <f>'CPT data &amp; Bearing Capacity'!H417</f>
        <v/>
      </c>
      <c r="H417" s="29">
        <f>IF(F417&lt;$B$4,0,F417-$B$4)</f>
        <v/>
      </c>
      <c r="I417" s="30">
        <f>+H417*2/$B$2</f>
        <v/>
      </c>
      <c r="J417" s="31">
        <f>+$D$2*I417/SQRT($D$2^2+I417^2+1)</f>
        <v/>
      </c>
      <c r="K417" s="31">
        <f>+($D$2^2+2*I417^2+1)/($D$2^2+I417^2)/(I417^2+1)</f>
        <v/>
      </c>
      <c r="L417" s="31">
        <f>ASIN($D$2/SQRT($D$2^2+I417^2)/SQRT(1+I417^2))</f>
        <v/>
      </c>
      <c r="M417" s="32">
        <f>2/PI()*(J417*K417+L417)</f>
        <v/>
      </c>
      <c r="N417" s="33">
        <f>+$D$4*M417</f>
        <v/>
      </c>
      <c r="O417" s="59">
        <f>+'CPT data &amp; Bearing Capacity'!N417</f>
        <v/>
      </c>
      <c r="P417" s="59">
        <f>+'CPT data &amp; Bearing Capacity'!O417</f>
        <v/>
      </c>
      <c r="Q417" s="35">
        <f>+'CPT data &amp; Bearing Capacity'!K417</f>
        <v/>
      </c>
      <c r="R417" s="34">
        <f>+'CPT data &amp; Bearing Capacity'!L417</f>
        <v/>
      </c>
      <c r="S417" s="35">
        <f>+'CPT data &amp; Bearing Capacity'!M417</f>
        <v/>
      </c>
      <c r="T417" s="34">
        <f>100*SQRT(O417/(305*SQRT(100*S417)))</f>
        <v/>
      </c>
      <c r="U417" s="36">
        <f>+O417*10^(1.09-0.0075*T417)</f>
        <v/>
      </c>
      <c r="V417" s="33">
        <f>5*(P417-Q417)</f>
        <v/>
      </c>
      <c r="W417" s="37">
        <f>IF(F417&lt;$B$4,0,N417/U417*G417*1000)</f>
        <v/>
      </c>
      <c r="X417" s="37">
        <f>IF(F417&lt;$B$4,0,N417/V417*G417*1000)</f>
        <v/>
      </c>
    </row>
    <row r="418">
      <c r="E418" s="28" t="n"/>
      <c r="F418" s="28">
        <f>+'CPT data &amp; Bearing Capacity'!I418</f>
        <v/>
      </c>
      <c r="G418" s="29">
        <f>'CPT data &amp; Bearing Capacity'!H418</f>
        <v/>
      </c>
      <c r="H418" s="29">
        <f>IF(F418&lt;$B$4,0,F418-$B$4)</f>
        <v/>
      </c>
      <c r="I418" s="30">
        <f>+H418*2/$B$2</f>
        <v/>
      </c>
      <c r="J418" s="31">
        <f>+$D$2*I418/SQRT($D$2^2+I418^2+1)</f>
        <v/>
      </c>
      <c r="K418" s="31">
        <f>+($D$2^2+2*I418^2+1)/($D$2^2+I418^2)/(I418^2+1)</f>
        <v/>
      </c>
      <c r="L418" s="31">
        <f>ASIN($D$2/SQRT($D$2^2+I418^2)/SQRT(1+I418^2))</f>
        <v/>
      </c>
      <c r="M418" s="32">
        <f>2/PI()*(J418*K418+L418)</f>
        <v/>
      </c>
      <c r="N418" s="33">
        <f>+$D$4*M418</f>
        <v/>
      </c>
      <c r="O418" s="59">
        <f>+'CPT data &amp; Bearing Capacity'!N418</f>
        <v/>
      </c>
      <c r="P418" s="59">
        <f>+'CPT data &amp; Bearing Capacity'!O418</f>
        <v/>
      </c>
      <c r="Q418" s="35">
        <f>+'CPT data &amp; Bearing Capacity'!K418</f>
        <v/>
      </c>
      <c r="R418" s="34">
        <f>+'CPT data &amp; Bearing Capacity'!L418</f>
        <v/>
      </c>
      <c r="S418" s="35">
        <f>+'CPT data &amp; Bearing Capacity'!M418</f>
        <v/>
      </c>
      <c r="T418" s="34">
        <f>100*SQRT(O418/(305*SQRT(100*S418)))</f>
        <v/>
      </c>
      <c r="U418" s="36">
        <f>+O418*10^(1.09-0.0075*T418)</f>
        <v/>
      </c>
      <c r="V418" s="33">
        <f>5*(P418-Q418)</f>
        <v/>
      </c>
      <c r="W418" s="37">
        <f>IF(F418&lt;$B$4,0,N418/U418*G418*1000)</f>
        <v/>
      </c>
      <c r="X418" s="37">
        <f>IF(F418&lt;$B$4,0,N418/V418*G418*1000)</f>
        <v/>
      </c>
    </row>
    <row r="419">
      <c r="E419" s="28" t="n"/>
      <c r="F419" s="28">
        <f>+'CPT data &amp; Bearing Capacity'!I419</f>
        <v/>
      </c>
      <c r="G419" s="29">
        <f>'CPT data &amp; Bearing Capacity'!H419</f>
        <v/>
      </c>
      <c r="H419" s="29">
        <f>IF(F419&lt;$B$4,0,F419-$B$4)</f>
        <v/>
      </c>
      <c r="I419" s="30">
        <f>+H419*2/$B$2</f>
        <v/>
      </c>
      <c r="J419" s="31">
        <f>+$D$2*I419/SQRT($D$2^2+I419^2+1)</f>
        <v/>
      </c>
      <c r="K419" s="31">
        <f>+($D$2^2+2*I419^2+1)/($D$2^2+I419^2)/(I419^2+1)</f>
        <v/>
      </c>
      <c r="L419" s="31">
        <f>ASIN($D$2/SQRT($D$2^2+I419^2)/SQRT(1+I419^2))</f>
        <v/>
      </c>
      <c r="M419" s="32">
        <f>2/PI()*(J419*K419+L419)</f>
        <v/>
      </c>
      <c r="N419" s="33">
        <f>+$D$4*M419</f>
        <v/>
      </c>
      <c r="O419" s="59">
        <f>+'CPT data &amp; Bearing Capacity'!N419</f>
        <v/>
      </c>
      <c r="P419" s="59">
        <f>+'CPT data &amp; Bearing Capacity'!O419</f>
        <v/>
      </c>
      <c r="Q419" s="35">
        <f>+'CPT data &amp; Bearing Capacity'!K419</f>
        <v/>
      </c>
      <c r="R419" s="34">
        <f>+'CPT data &amp; Bearing Capacity'!L419</f>
        <v/>
      </c>
      <c r="S419" s="35">
        <f>+'CPT data &amp; Bearing Capacity'!M419</f>
        <v/>
      </c>
      <c r="T419" s="34">
        <f>100*SQRT(O419/(305*SQRT(100*S419)))</f>
        <v/>
      </c>
      <c r="U419" s="36">
        <f>+O419*10^(1.09-0.0075*T419)</f>
        <v/>
      </c>
      <c r="V419" s="33">
        <f>5*(P419-Q419)</f>
        <v/>
      </c>
      <c r="W419" s="37">
        <f>IF(F419&lt;$B$4,0,N419/U419*G419*1000)</f>
        <v/>
      </c>
      <c r="X419" s="37">
        <f>IF(F419&lt;$B$4,0,N419/V419*G419*1000)</f>
        <v/>
      </c>
    </row>
    <row r="420">
      <c r="E420" s="28" t="n"/>
      <c r="F420" s="28">
        <f>+'CPT data &amp; Bearing Capacity'!I420</f>
        <v/>
      </c>
      <c r="G420" s="29">
        <f>'CPT data &amp; Bearing Capacity'!H420</f>
        <v/>
      </c>
      <c r="H420" s="29">
        <f>IF(F420&lt;$B$4,0,F420-$B$4)</f>
        <v/>
      </c>
      <c r="I420" s="30">
        <f>+H420*2/$B$2</f>
        <v/>
      </c>
      <c r="J420" s="31">
        <f>+$D$2*I420/SQRT($D$2^2+I420^2+1)</f>
        <v/>
      </c>
      <c r="K420" s="31">
        <f>+($D$2^2+2*I420^2+1)/($D$2^2+I420^2)/(I420^2+1)</f>
        <v/>
      </c>
      <c r="L420" s="31">
        <f>ASIN($D$2/SQRT($D$2^2+I420^2)/SQRT(1+I420^2))</f>
        <v/>
      </c>
      <c r="M420" s="32">
        <f>2/PI()*(J420*K420+L420)</f>
        <v/>
      </c>
      <c r="N420" s="33">
        <f>+$D$4*M420</f>
        <v/>
      </c>
      <c r="O420" s="59">
        <f>+'CPT data &amp; Bearing Capacity'!N420</f>
        <v/>
      </c>
      <c r="P420" s="59">
        <f>+'CPT data &amp; Bearing Capacity'!O420</f>
        <v/>
      </c>
      <c r="Q420" s="35">
        <f>+'CPT data &amp; Bearing Capacity'!K420</f>
        <v/>
      </c>
      <c r="R420" s="34">
        <f>+'CPT data &amp; Bearing Capacity'!L420</f>
        <v/>
      </c>
      <c r="S420" s="35">
        <f>+'CPT data &amp; Bearing Capacity'!M420</f>
        <v/>
      </c>
      <c r="T420" s="34">
        <f>100*SQRT(O420/(305*SQRT(100*S420)))</f>
        <v/>
      </c>
      <c r="U420" s="36">
        <f>+O420*10^(1.09-0.0075*T420)</f>
        <v/>
      </c>
      <c r="V420" s="33">
        <f>5*(P420-Q420)</f>
        <v/>
      </c>
      <c r="W420" s="37">
        <f>IF(F420&lt;$B$4,0,N420/U420*G420*1000)</f>
        <v/>
      </c>
      <c r="X420" s="37">
        <f>IF(F420&lt;$B$4,0,N420/V420*G420*1000)</f>
        <v/>
      </c>
    </row>
    <row r="421">
      <c r="E421" s="28" t="n"/>
      <c r="F421" s="28">
        <f>+'CPT data &amp; Bearing Capacity'!I421</f>
        <v/>
      </c>
      <c r="G421" s="29">
        <f>'CPT data &amp; Bearing Capacity'!H421</f>
        <v/>
      </c>
      <c r="H421" s="29">
        <f>IF(F421&lt;$B$4,0,F421-$B$4)</f>
        <v/>
      </c>
      <c r="I421" s="30">
        <f>+H421*2/$B$2</f>
        <v/>
      </c>
      <c r="J421" s="31">
        <f>+$D$2*I421/SQRT($D$2^2+I421^2+1)</f>
        <v/>
      </c>
      <c r="K421" s="31">
        <f>+($D$2^2+2*I421^2+1)/($D$2^2+I421^2)/(I421^2+1)</f>
        <v/>
      </c>
      <c r="L421" s="31">
        <f>ASIN($D$2/SQRT($D$2^2+I421^2)/SQRT(1+I421^2))</f>
        <v/>
      </c>
      <c r="M421" s="32">
        <f>2/PI()*(J421*K421+L421)</f>
        <v/>
      </c>
      <c r="N421" s="33">
        <f>+$D$4*M421</f>
        <v/>
      </c>
      <c r="O421" s="59">
        <f>+'CPT data &amp; Bearing Capacity'!N421</f>
        <v/>
      </c>
      <c r="P421" s="59">
        <f>+'CPT data &amp; Bearing Capacity'!O421</f>
        <v/>
      </c>
      <c r="Q421" s="35">
        <f>+'CPT data &amp; Bearing Capacity'!K421</f>
        <v/>
      </c>
      <c r="R421" s="34">
        <f>+'CPT data &amp; Bearing Capacity'!L421</f>
        <v/>
      </c>
      <c r="S421" s="35">
        <f>+'CPT data &amp; Bearing Capacity'!M421</f>
        <v/>
      </c>
      <c r="T421" s="34">
        <f>100*SQRT(O421/(305*SQRT(100*S421)))</f>
        <v/>
      </c>
      <c r="U421" s="36">
        <f>+O421*10^(1.09-0.0075*T421)</f>
        <v/>
      </c>
      <c r="V421" s="33">
        <f>5*(P421-Q421)</f>
        <v/>
      </c>
      <c r="W421" s="37">
        <f>IF(F421&lt;$B$4,0,N421/U421*G421*1000)</f>
        <v/>
      </c>
      <c r="X421" s="37">
        <f>IF(F421&lt;$B$4,0,N421/V421*G421*1000)</f>
        <v/>
      </c>
    </row>
    <row r="422">
      <c r="E422" s="28" t="n"/>
      <c r="F422" s="28">
        <f>+'CPT data &amp; Bearing Capacity'!I422</f>
        <v/>
      </c>
      <c r="G422" s="29">
        <f>'CPT data &amp; Bearing Capacity'!H422</f>
        <v/>
      </c>
      <c r="H422" s="29">
        <f>IF(F422&lt;$B$4,0,F422-$B$4)</f>
        <v/>
      </c>
      <c r="I422" s="30">
        <f>+H422*2/$B$2</f>
        <v/>
      </c>
      <c r="J422" s="31">
        <f>+$D$2*I422/SQRT($D$2^2+I422^2+1)</f>
        <v/>
      </c>
      <c r="K422" s="31">
        <f>+($D$2^2+2*I422^2+1)/($D$2^2+I422^2)/(I422^2+1)</f>
        <v/>
      </c>
      <c r="L422" s="31">
        <f>ASIN($D$2/SQRT($D$2^2+I422^2)/SQRT(1+I422^2))</f>
        <v/>
      </c>
      <c r="M422" s="32">
        <f>2/PI()*(J422*K422+L422)</f>
        <v/>
      </c>
      <c r="N422" s="33">
        <f>+$D$4*M422</f>
        <v/>
      </c>
      <c r="O422" s="59">
        <f>+'CPT data &amp; Bearing Capacity'!N422</f>
        <v/>
      </c>
      <c r="P422" s="59">
        <f>+'CPT data &amp; Bearing Capacity'!O422</f>
        <v/>
      </c>
      <c r="Q422" s="35">
        <f>+'CPT data &amp; Bearing Capacity'!K422</f>
        <v/>
      </c>
      <c r="R422" s="34">
        <f>+'CPT data &amp; Bearing Capacity'!L422</f>
        <v/>
      </c>
      <c r="S422" s="35">
        <f>+'CPT data &amp; Bearing Capacity'!M422</f>
        <v/>
      </c>
      <c r="T422" s="34">
        <f>100*SQRT(O422/(305*SQRT(100*S422)))</f>
        <v/>
      </c>
      <c r="U422" s="36">
        <f>+O422*10^(1.09-0.0075*T422)</f>
        <v/>
      </c>
      <c r="V422" s="33">
        <f>5*(P422-Q422)</f>
        <v/>
      </c>
      <c r="W422" s="37">
        <f>IF(F422&lt;$B$4,0,N422/U422*G422*1000)</f>
        <v/>
      </c>
      <c r="X422" s="37">
        <f>IF(F422&lt;$B$4,0,N422/V422*G422*1000)</f>
        <v/>
      </c>
    </row>
    <row r="423">
      <c r="E423" s="28" t="n"/>
      <c r="F423" s="28">
        <f>+'CPT data &amp; Bearing Capacity'!I423</f>
        <v/>
      </c>
      <c r="G423" s="29">
        <f>'CPT data &amp; Bearing Capacity'!H423</f>
        <v/>
      </c>
      <c r="H423" s="29">
        <f>IF(F423&lt;$B$4,0,F423-$B$4)</f>
        <v/>
      </c>
      <c r="I423" s="30">
        <f>+H423*2/$B$2</f>
        <v/>
      </c>
      <c r="J423" s="31">
        <f>+$D$2*I423/SQRT($D$2^2+I423^2+1)</f>
        <v/>
      </c>
      <c r="K423" s="31">
        <f>+($D$2^2+2*I423^2+1)/($D$2^2+I423^2)/(I423^2+1)</f>
        <v/>
      </c>
      <c r="L423" s="31">
        <f>ASIN($D$2/SQRT($D$2^2+I423^2)/SQRT(1+I423^2))</f>
        <v/>
      </c>
      <c r="M423" s="32">
        <f>2/PI()*(J423*K423+L423)</f>
        <v/>
      </c>
      <c r="N423" s="33">
        <f>+$D$4*M423</f>
        <v/>
      </c>
      <c r="O423" s="59">
        <f>+'CPT data &amp; Bearing Capacity'!N423</f>
        <v/>
      </c>
      <c r="P423" s="59">
        <f>+'CPT data &amp; Bearing Capacity'!O423</f>
        <v/>
      </c>
      <c r="Q423" s="35">
        <f>+'CPT data &amp; Bearing Capacity'!K423</f>
        <v/>
      </c>
      <c r="R423" s="34">
        <f>+'CPT data &amp; Bearing Capacity'!L423</f>
        <v/>
      </c>
      <c r="S423" s="35">
        <f>+'CPT data &amp; Bearing Capacity'!M423</f>
        <v/>
      </c>
      <c r="T423" s="34">
        <f>100*SQRT(O423/(305*SQRT(100*S423)))</f>
        <v/>
      </c>
      <c r="U423" s="36">
        <f>+O423*10^(1.09-0.0075*T423)</f>
        <v/>
      </c>
      <c r="V423" s="33">
        <f>5*(P423-Q423)</f>
        <v/>
      </c>
      <c r="W423" s="37">
        <f>IF(F423&lt;$B$4,0,N423/U423*G423*1000)</f>
        <v/>
      </c>
      <c r="X423" s="37">
        <f>IF(F423&lt;$B$4,0,N423/V423*G423*1000)</f>
        <v/>
      </c>
    </row>
    <row r="424">
      <c r="E424" s="28" t="n"/>
      <c r="F424" s="28">
        <f>+'CPT data &amp; Bearing Capacity'!I424</f>
        <v/>
      </c>
      <c r="G424" s="29">
        <f>'CPT data &amp; Bearing Capacity'!H424</f>
        <v/>
      </c>
      <c r="H424" s="29">
        <f>IF(F424&lt;$B$4,0,F424-$B$4)</f>
        <v/>
      </c>
      <c r="I424" s="30">
        <f>+H424*2/$B$2</f>
        <v/>
      </c>
      <c r="J424" s="31">
        <f>+$D$2*I424/SQRT($D$2^2+I424^2+1)</f>
        <v/>
      </c>
      <c r="K424" s="31">
        <f>+($D$2^2+2*I424^2+1)/($D$2^2+I424^2)/(I424^2+1)</f>
        <v/>
      </c>
      <c r="L424" s="31">
        <f>ASIN($D$2/SQRT($D$2^2+I424^2)/SQRT(1+I424^2))</f>
        <v/>
      </c>
      <c r="M424" s="32">
        <f>2/PI()*(J424*K424+L424)</f>
        <v/>
      </c>
      <c r="N424" s="33">
        <f>+$D$4*M424</f>
        <v/>
      </c>
      <c r="O424" s="59">
        <f>+'CPT data &amp; Bearing Capacity'!N424</f>
        <v/>
      </c>
      <c r="P424" s="59">
        <f>+'CPT data &amp; Bearing Capacity'!O424</f>
        <v/>
      </c>
      <c r="Q424" s="35">
        <f>+'CPT data &amp; Bearing Capacity'!K424</f>
        <v/>
      </c>
      <c r="R424" s="34">
        <f>+'CPT data &amp; Bearing Capacity'!L424</f>
        <v/>
      </c>
      <c r="S424" s="35">
        <f>+'CPT data &amp; Bearing Capacity'!M424</f>
        <v/>
      </c>
      <c r="T424" s="34">
        <f>100*SQRT(O424/(305*SQRT(100*S424)))</f>
        <v/>
      </c>
      <c r="U424" s="36">
        <f>+O424*10^(1.09-0.0075*T424)</f>
        <v/>
      </c>
      <c r="V424" s="33">
        <f>5*(P424-Q424)</f>
        <v/>
      </c>
      <c r="W424" s="37">
        <f>IF(F424&lt;$B$4,0,N424/U424*G424*1000)</f>
        <v/>
      </c>
      <c r="X424" s="37">
        <f>IF(F424&lt;$B$4,0,N424/V424*G424*1000)</f>
        <v/>
      </c>
    </row>
    <row r="425">
      <c r="E425" s="28" t="n"/>
      <c r="F425" s="28">
        <f>+'CPT data &amp; Bearing Capacity'!I425</f>
        <v/>
      </c>
      <c r="G425" s="29">
        <f>'CPT data &amp; Bearing Capacity'!H425</f>
        <v/>
      </c>
      <c r="H425" s="29">
        <f>IF(F425&lt;$B$4,0,F425-$B$4)</f>
        <v/>
      </c>
      <c r="I425" s="30">
        <f>+H425*2/$B$2</f>
        <v/>
      </c>
      <c r="J425" s="31">
        <f>+$D$2*I425/SQRT($D$2^2+I425^2+1)</f>
        <v/>
      </c>
      <c r="K425" s="31">
        <f>+($D$2^2+2*I425^2+1)/($D$2^2+I425^2)/(I425^2+1)</f>
        <v/>
      </c>
      <c r="L425" s="31">
        <f>ASIN($D$2/SQRT($D$2^2+I425^2)/SQRT(1+I425^2))</f>
        <v/>
      </c>
      <c r="M425" s="32">
        <f>2/PI()*(J425*K425+L425)</f>
        <v/>
      </c>
      <c r="N425" s="33">
        <f>+$D$4*M425</f>
        <v/>
      </c>
      <c r="O425" s="59">
        <f>+'CPT data &amp; Bearing Capacity'!N425</f>
        <v/>
      </c>
      <c r="P425" s="59">
        <f>+'CPT data &amp; Bearing Capacity'!O425</f>
        <v/>
      </c>
      <c r="Q425" s="35">
        <f>+'CPT data &amp; Bearing Capacity'!K425</f>
        <v/>
      </c>
      <c r="R425" s="34">
        <f>+'CPT data &amp; Bearing Capacity'!L425</f>
        <v/>
      </c>
      <c r="S425" s="35">
        <f>+'CPT data &amp; Bearing Capacity'!M425</f>
        <v/>
      </c>
      <c r="T425" s="34">
        <f>100*SQRT(O425/(305*SQRT(100*S425)))</f>
        <v/>
      </c>
      <c r="U425" s="36">
        <f>+O425*10^(1.09-0.0075*T425)</f>
        <v/>
      </c>
      <c r="V425" s="33">
        <f>5*(P425-Q425)</f>
        <v/>
      </c>
      <c r="W425" s="37">
        <f>IF(F425&lt;$B$4,0,N425/U425*G425*1000)</f>
        <v/>
      </c>
      <c r="X425" s="37">
        <f>IF(F425&lt;$B$4,0,N425/V425*G425*1000)</f>
        <v/>
      </c>
    </row>
    <row r="426">
      <c r="E426" s="28" t="n"/>
      <c r="F426" s="28">
        <f>+'CPT data &amp; Bearing Capacity'!I426</f>
        <v/>
      </c>
      <c r="G426" s="29">
        <f>'CPT data &amp; Bearing Capacity'!H426</f>
        <v/>
      </c>
      <c r="H426" s="29">
        <f>IF(F426&lt;$B$4,0,F426-$B$4)</f>
        <v/>
      </c>
      <c r="I426" s="30">
        <f>+H426*2/$B$2</f>
        <v/>
      </c>
      <c r="J426" s="31">
        <f>+$D$2*I426/SQRT($D$2^2+I426^2+1)</f>
        <v/>
      </c>
      <c r="K426" s="31">
        <f>+($D$2^2+2*I426^2+1)/($D$2^2+I426^2)/(I426^2+1)</f>
        <v/>
      </c>
      <c r="L426" s="31">
        <f>ASIN($D$2/SQRT($D$2^2+I426^2)/SQRT(1+I426^2))</f>
        <v/>
      </c>
      <c r="M426" s="32">
        <f>2/PI()*(J426*K426+L426)</f>
        <v/>
      </c>
      <c r="N426" s="33">
        <f>+$D$4*M426</f>
        <v/>
      </c>
      <c r="O426" s="59">
        <f>+'CPT data &amp; Bearing Capacity'!N426</f>
        <v/>
      </c>
      <c r="P426" s="59">
        <f>+'CPT data &amp; Bearing Capacity'!O426</f>
        <v/>
      </c>
      <c r="Q426" s="35">
        <f>+'CPT data &amp; Bearing Capacity'!K426</f>
        <v/>
      </c>
      <c r="R426" s="34">
        <f>+'CPT data &amp; Bearing Capacity'!L426</f>
        <v/>
      </c>
      <c r="S426" s="35">
        <f>+'CPT data &amp; Bearing Capacity'!M426</f>
        <v/>
      </c>
      <c r="T426" s="34">
        <f>100*SQRT(O426/(305*SQRT(100*S426)))</f>
        <v/>
      </c>
      <c r="U426" s="36">
        <f>+O426*10^(1.09-0.0075*T426)</f>
        <v/>
      </c>
      <c r="V426" s="33">
        <f>5*(P426-Q426)</f>
        <v/>
      </c>
      <c r="W426" s="37">
        <f>IF(F426&lt;$B$4,0,N426/U426*G426*1000)</f>
        <v/>
      </c>
      <c r="X426" s="37">
        <f>IF(F426&lt;$B$4,0,N426/V426*G426*1000)</f>
        <v/>
      </c>
    </row>
    <row r="427">
      <c r="E427" s="28" t="n"/>
      <c r="F427" s="28">
        <f>+'CPT data &amp; Bearing Capacity'!I427</f>
        <v/>
      </c>
      <c r="G427" s="29">
        <f>'CPT data &amp; Bearing Capacity'!H427</f>
        <v/>
      </c>
      <c r="H427" s="29">
        <f>IF(F427&lt;$B$4,0,F427-$B$4)</f>
        <v/>
      </c>
      <c r="I427" s="30">
        <f>+H427*2/$B$2</f>
        <v/>
      </c>
      <c r="J427" s="31">
        <f>+$D$2*I427/SQRT($D$2^2+I427^2+1)</f>
        <v/>
      </c>
      <c r="K427" s="31">
        <f>+($D$2^2+2*I427^2+1)/($D$2^2+I427^2)/(I427^2+1)</f>
        <v/>
      </c>
      <c r="L427" s="31">
        <f>ASIN($D$2/SQRT($D$2^2+I427^2)/SQRT(1+I427^2))</f>
        <v/>
      </c>
      <c r="M427" s="32">
        <f>2/PI()*(J427*K427+L427)</f>
        <v/>
      </c>
      <c r="N427" s="33">
        <f>+$D$4*M427</f>
        <v/>
      </c>
      <c r="O427" s="59">
        <f>+'CPT data &amp; Bearing Capacity'!N427</f>
        <v/>
      </c>
      <c r="P427" s="59">
        <f>+'CPT data &amp; Bearing Capacity'!O427</f>
        <v/>
      </c>
      <c r="Q427" s="35">
        <f>+'CPT data &amp; Bearing Capacity'!K427</f>
        <v/>
      </c>
      <c r="R427" s="34">
        <f>+'CPT data &amp; Bearing Capacity'!L427</f>
        <v/>
      </c>
      <c r="S427" s="35">
        <f>+'CPT data &amp; Bearing Capacity'!M427</f>
        <v/>
      </c>
      <c r="T427" s="34">
        <f>100*SQRT(O427/(305*SQRT(100*S427)))</f>
        <v/>
      </c>
      <c r="U427" s="36">
        <f>+O427*10^(1.09-0.0075*T427)</f>
        <v/>
      </c>
      <c r="V427" s="33">
        <f>5*(P427-Q427)</f>
        <v/>
      </c>
      <c r="W427" s="37">
        <f>IF(F427&lt;$B$4,0,N427/U427*G427*1000)</f>
        <v/>
      </c>
      <c r="X427" s="37">
        <f>IF(F427&lt;$B$4,0,N427/V427*G427*1000)</f>
        <v/>
      </c>
    </row>
    <row r="428">
      <c r="E428" s="28" t="n"/>
      <c r="F428" s="28">
        <f>+'CPT data &amp; Bearing Capacity'!I428</f>
        <v/>
      </c>
      <c r="G428" s="29">
        <f>'CPT data &amp; Bearing Capacity'!H428</f>
        <v/>
      </c>
      <c r="H428" s="29">
        <f>IF(F428&lt;$B$4,0,F428-$B$4)</f>
        <v/>
      </c>
      <c r="I428" s="30">
        <f>+H428*2/$B$2</f>
        <v/>
      </c>
      <c r="J428" s="31">
        <f>+$D$2*I428/SQRT($D$2^2+I428^2+1)</f>
        <v/>
      </c>
      <c r="K428" s="31">
        <f>+($D$2^2+2*I428^2+1)/($D$2^2+I428^2)/(I428^2+1)</f>
        <v/>
      </c>
      <c r="L428" s="31">
        <f>ASIN($D$2/SQRT($D$2^2+I428^2)/SQRT(1+I428^2))</f>
        <v/>
      </c>
      <c r="M428" s="32">
        <f>2/PI()*(J428*K428+L428)</f>
        <v/>
      </c>
      <c r="N428" s="33">
        <f>+$D$4*M428</f>
        <v/>
      </c>
      <c r="O428" s="59">
        <f>+'CPT data &amp; Bearing Capacity'!N428</f>
        <v/>
      </c>
      <c r="P428" s="59">
        <f>+'CPT data &amp; Bearing Capacity'!O428</f>
        <v/>
      </c>
      <c r="Q428" s="35">
        <f>+'CPT data &amp; Bearing Capacity'!K428</f>
        <v/>
      </c>
      <c r="R428" s="34">
        <f>+'CPT data &amp; Bearing Capacity'!L428</f>
        <v/>
      </c>
      <c r="S428" s="35">
        <f>+'CPT data &amp; Bearing Capacity'!M428</f>
        <v/>
      </c>
      <c r="T428" s="34">
        <f>100*SQRT(O428/(305*SQRT(100*S428)))</f>
        <v/>
      </c>
      <c r="U428" s="36">
        <f>+O428*10^(1.09-0.0075*T428)</f>
        <v/>
      </c>
      <c r="V428" s="33">
        <f>5*(P428-Q428)</f>
        <v/>
      </c>
      <c r="W428" s="37">
        <f>IF(F428&lt;$B$4,0,N428/U428*G428*1000)</f>
        <v/>
      </c>
      <c r="X428" s="37">
        <f>IF(F428&lt;$B$4,0,N428/V428*G428*1000)</f>
        <v/>
      </c>
    </row>
    <row r="429">
      <c r="E429" s="28" t="n"/>
      <c r="F429" s="28">
        <f>+'CPT data &amp; Bearing Capacity'!I429</f>
        <v/>
      </c>
      <c r="G429" s="29">
        <f>'CPT data &amp; Bearing Capacity'!H429</f>
        <v/>
      </c>
      <c r="H429" s="29">
        <f>IF(F429&lt;$B$4,0,F429-$B$4)</f>
        <v/>
      </c>
      <c r="I429" s="30">
        <f>+H429*2/$B$2</f>
        <v/>
      </c>
      <c r="J429" s="31">
        <f>+$D$2*I429/SQRT($D$2^2+I429^2+1)</f>
        <v/>
      </c>
      <c r="K429" s="31">
        <f>+($D$2^2+2*I429^2+1)/($D$2^2+I429^2)/(I429^2+1)</f>
        <v/>
      </c>
      <c r="L429" s="31">
        <f>ASIN($D$2/SQRT($D$2^2+I429^2)/SQRT(1+I429^2))</f>
        <v/>
      </c>
      <c r="M429" s="32">
        <f>2/PI()*(J429*K429+L429)</f>
        <v/>
      </c>
      <c r="N429" s="33">
        <f>+$D$4*M429</f>
        <v/>
      </c>
      <c r="O429" s="59">
        <f>+'CPT data &amp; Bearing Capacity'!N429</f>
        <v/>
      </c>
      <c r="P429" s="59">
        <f>+'CPT data &amp; Bearing Capacity'!O429</f>
        <v/>
      </c>
      <c r="Q429" s="35">
        <f>+'CPT data &amp; Bearing Capacity'!K429</f>
        <v/>
      </c>
      <c r="R429" s="34">
        <f>+'CPT data &amp; Bearing Capacity'!L429</f>
        <v/>
      </c>
      <c r="S429" s="35">
        <f>+'CPT data &amp; Bearing Capacity'!M429</f>
        <v/>
      </c>
      <c r="T429" s="34">
        <f>100*SQRT(O429/(305*SQRT(100*S429)))</f>
        <v/>
      </c>
      <c r="U429" s="36">
        <f>+O429*10^(1.09-0.0075*T429)</f>
        <v/>
      </c>
      <c r="V429" s="33">
        <f>5*(P429-Q429)</f>
        <v/>
      </c>
      <c r="W429" s="37">
        <f>IF(F429&lt;$B$4,0,N429/U429*G429*1000)</f>
        <v/>
      </c>
      <c r="X429" s="37">
        <f>IF(F429&lt;$B$4,0,N429/V429*G429*1000)</f>
        <v/>
      </c>
    </row>
    <row r="430">
      <c r="E430" s="28" t="n"/>
      <c r="F430" s="28">
        <f>+'CPT data &amp; Bearing Capacity'!I430</f>
        <v/>
      </c>
      <c r="G430" s="29">
        <f>'CPT data &amp; Bearing Capacity'!H430</f>
        <v/>
      </c>
      <c r="H430" s="29">
        <f>IF(F430&lt;$B$4,0,F430-$B$4)</f>
        <v/>
      </c>
      <c r="I430" s="30">
        <f>+H430*2/$B$2</f>
        <v/>
      </c>
      <c r="J430" s="31">
        <f>+$D$2*I430/SQRT($D$2^2+I430^2+1)</f>
        <v/>
      </c>
      <c r="K430" s="31">
        <f>+($D$2^2+2*I430^2+1)/($D$2^2+I430^2)/(I430^2+1)</f>
        <v/>
      </c>
      <c r="L430" s="31">
        <f>ASIN($D$2/SQRT($D$2^2+I430^2)/SQRT(1+I430^2))</f>
        <v/>
      </c>
      <c r="M430" s="32">
        <f>2/PI()*(J430*K430+L430)</f>
        <v/>
      </c>
      <c r="N430" s="33">
        <f>+$D$4*M430</f>
        <v/>
      </c>
      <c r="O430" s="59">
        <f>+'CPT data &amp; Bearing Capacity'!N430</f>
        <v/>
      </c>
      <c r="P430" s="59">
        <f>+'CPT data &amp; Bearing Capacity'!O430</f>
        <v/>
      </c>
      <c r="Q430" s="35">
        <f>+'CPT data &amp; Bearing Capacity'!K430</f>
        <v/>
      </c>
      <c r="R430" s="34">
        <f>+'CPT data &amp; Bearing Capacity'!L430</f>
        <v/>
      </c>
      <c r="S430" s="35">
        <f>+'CPT data &amp; Bearing Capacity'!M430</f>
        <v/>
      </c>
      <c r="T430" s="34">
        <f>100*SQRT(O430/(305*SQRT(100*S430)))</f>
        <v/>
      </c>
      <c r="U430" s="36">
        <f>+O430*10^(1.09-0.0075*T430)</f>
        <v/>
      </c>
      <c r="V430" s="33">
        <f>5*(P430-Q430)</f>
        <v/>
      </c>
      <c r="W430" s="37">
        <f>IF(F430&lt;$B$4,0,N430/U430*G430*1000)</f>
        <v/>
      </c>
      <c r="X430" s="37">
        <f>IF(F430&lt;$B$4,0,N430/V430*G430*1000)</f>
        <v/>
      </c>
    </row>
    <row r="431">
      <c r="E431" s="28" t="n"/>
      <c r="F431" s="28">
        <f>+'CPT data &amp; Bearing Capacity'!I431</f>
        <v/>
      </c>
      <c r="G431" s="29">
        <f>'CPT data &amp; Bearing Capacity'!H431</f>
        <v/>
      </c>
      <c r="H431" s="29">
        <f>IF(F431&lt;$B$4,0,F431-$B$4)</f>
        <v/>
      </c>
      <c r="I431" s="30">
        <f>+H431*2/$B$2</f>
        <v/>
      </c>
      <c r="J431" s="31">
        <f>+$D$2*I431/SQRT($D$2^2+I431^2+1)</f>
        <v/>
      </c>
      <c r="K431" s="31">
        <f>+($D$2^2+2*I431^2+1)/($D$2^2+I431^2)/(I431^2+1)</f>
        <v/>
      </c>
      <c r="L431" s="31">
        <f>ASIN($D$2/SQRT($D$2^2+I431^2)/SQRT(1+I431^2))</f>
        <v/>
      </c>
      <c r="M431" s="32">
        <f>2/PI()*(J431*K431+L431)</f>
        <v/>
      </c>
      <c r="N431" s="33">
        <f>+$D$4*M431</f>
        <v/>
      </c>
      <c r="O431" s="59">
        <f>+'CPT data &amp; Bearing Capacity'!N431</f>
        <v/>
      </c>
      <c r="P431" s="59">
        <f>+'CPT data &amp; Bearing Capacity'!O431</f>
        <v/>
      </c>
      <c r="Q431" s="35">
        <f>+'CPT data &amp; Bearing Capacity'!K431</f>
        <v/>
      </c>
      <c r="R431" s="34">
        <f>+'CPT data &amp; Bearing Capacity'!L431</f>
        <v/>
      </c>
      <c r="S431" s="35">
        <f>+'CPT data &amp; Bearing Capacity'!M431</f>
        <v/>
      </c>
      <c r="T431" s="34">
        <f>100*SQRT(O431/(305*SQRT(100*S431)))</f>
        <v/>
      </c>
      <c r="U431" s="36">
        <f>+O431*10^(1.09-0.0075*T431)</f>
        <v/>
      </c>
      <c r="V431" s="33">
        <f>5*(P431-Q431)</f>
        <v/>
      </c>
      <c r="W431" s="37">
        <f>IF(F431&lt;$B$4,0,N431/U431*G431*1000)</f>
        <v/>
      </c>
      <c r="X431" s="37">
        <f>IF(F431&lt;$B$4,0,N431/V431*G431*1000)</f>
        <v/>
      </c>
    </row>
    <row r="432">
      <c r="E432" s="28" t="n"/>
      <c r="F432" s="28">
        <f>+'CPT data &amp; Bearing Capacity'!I432</f>
        <v/>
      </c>
      <c r="G432" s="29">
        <f>'CPT data &amp; Bearing Capacity'!H432</f>
        <v/>
      </c>
      <c r="H432" s="29">
        <f>IF(F432&lt;$B$4,0,F432-$B$4)</f>
        <v/>
      </c>
      <c r="I432" s="30">
        <f>+H432*2/$B$2</f>
        <v/>
      </c>
      <c r="J432" s="31">
        <f>+$D$2*I432/SQRT($D$2^2+I432^2+1)</f>
        <v/>
      </c>
      <c r="K432" s="31">
        <f>+($D$2^2+2*I432^2+1)/($D$2^2+I432^2)/(I432^2+1)</f>
        <v/>
      </c>
      <c r="L432" s="31">
        <f>ASIN($D$2/SQRT($D$2^2+I432^2)/SQRT(1+I432^2))</f>
        <v/>
      </c>
      <c r="M432" s="32">
        <f>2/PI()*(J432*K432+L432)</f>
        <v/>
      </c>
      <c r="N432" s="33">
        <f>+$D$4*M432</f>
        <v/>
      </c>
      <c r="O432" s="59">
        <f>+'CPT data &amp; Bearing Capacity'!N432</f>
        <v/>
      </c>
      <c r="P432" s="59">
        <f>+'CPT data &amp; Bearing Capacity'!O432</f>
        <v/>
      </c>
      <c r="Q432" s="35">
        <f>+'CPT data &amp; Bearing Capacity'!K432</f>
        <v/>
      </c>
      <c r="R432" s="34">
        <f>+'CPT data &amp; Bearing Capacity'!L432</f>
        <v/>
      </c>
      <c r="S432" s="35">
        <f>+'CPT data &amp; Bearing Capacity'!M432</f>
        <v/>
      </c>
      <c r="T432" s="34">
        <f>100*SQRT(O432/(305*SQRT(100*S432)))</f>
        <v/>
      </c>
      <c r="U432" s="36">
        <f>+O432*10^(1.09-0.0075*T432)</f>
        <v/>
      </c>
      <c r="V432" s="33">
        <f>5*(P432-Q432)</f>
        <v/>
      </c>
      <c r="W432" s="37">
        <f>IF(F432&lt;$B$4,0,N432/U432*G432*1000)</f>
        <v/>
      </c>
      <c r="X432" s="37">
        <f>IF(F432&lt;$B$4,0,N432/V432*G432*1000)</f>
        <v/>
      </c>
    </row>
    <row r="433">
      <c r="E433" s="28" t="n"/>
      <c r="F433" s="28">
        <f>+'CPT data &amp; Bearing Capacity'!I433</f>
        <v/>
      </c>
      <c r="G433" s="29">
        <f>'CPT data &amp; Bearing Capacity'!H433</f>
        <v/>
      </c>
      <c r="H433" s="29">
        <f>IF(F433&lt;$B$4,0,F433-$B$4)</f>
        <v/>
      </c>
      <c r="I433" s="30">
        <f>+H433*2/$B$2</f>
        <v/>
      </c>
      <c r="J433" s="31">
        <f>+$D$2*I433/SQRT($D$2^2+I433^2+1)</f>
        <v/>
      </c>
      <c r="K433" s="31">
        <f>+($D$2^2+2*I433^2+1)/($D$2^2+I433^2)/(I433^2+1)</f>
        <v/>
      </c>
      <c r="L433" s="31">
        <f>ASIN($D$2/SQRT($D$2^2+I433^2)/SQRT(1+I433^2))</f>
        <v/>
      </c>
      <c r="M433" s="32">
        <f>2/PI()*(J433*K433+L433)</f>
        <v/>
      </c>
      <c r="N433" s="33">
        <f>+$D$4*M433</f>
        <v/>
      </c>
      <c r="O433" s="59">
        <f>+'CPT data &amp; Bearing Capacity'!N433</f>
        <v/>
      </c>
      <c r="P433" s="59">
        <f>+'CPT data &amp; Bearing Capacity'!O433</f>
        <v/>
      </c>
      <c r="Q433" s="35">
        <f>+'CPT data &amp; Bearing Capacity'!K433</f>
        <v/>
      </c>
      <c r="R433" s="34">
        <f>+'CPT data &amp; Bearing Capacity'!L433</f>
        <v/>
      </c>
      <c r="S433" s="35">
        <f>+'CPT data &amp; Bearing Capacity'!M433</f>
        <v/>
      </c>
      <c r="T433" s="34">
        <f>100*SQRT(O433/(305*SQRT(100*S433)))</f>
        <v/>
      </c>
      <c r="U433" s="36">
        <f>+O433*10^(1.09-0.0075*T433)</f>
        <v/>
      </c>
      <c r="V433" s="33">
        <f>5*(P433-Q433)</f>
        <v/>
      </c>
      <c r="W433" s="37">
        <f>IF(F433&lt;$B$4,0,N433/U433*G433*1000)</f>
        <v/>
      </c>
      <c r="X433" s="37">
        <f>IF(F433&lt;$B$4,0,N433/V433*G433*1000)</f>
        <v/>
      </c>
    </row>
    <row r="434">
      <c r="E434" s="28" t="n"/>
      <c r="F434" s="28">
        <f>+'CPT data &amp; Bearing Capacity'!I434</f>
        <v/>
      </c>
      <c r="G434" s="29">
        <f>'CPT data &amp; Bearing Capacity'!H434</f>
        <v/>
      </c>
      <c r="H434" s="29">
        <f>IF(F434&lt;$B$4,0,F434-$B$4)</f>
        <v/>
      </c>
      <c r="I434" s="30">
        <f>+H434*2/$B$2</f>
        <v/>
      </c>
      <c r="J434" s="31">
        <f>+$D$2*I434/SQRT($D$2^2+I434^2+1)</f>
        <v/>
      </c>
      <c r="K434" s="31">
        <f>+($D$2^2+2*I434^2+1)/($D$2^2+I434^2)/(I434^2+1)</f>
        <v/>
      </c>
      <c r="L434" s="31">
        <f>ASIN($D$2/SQRT($D$2^2+I434^2)/SQRT(1+I434^2))</f>
        <v/>
      </c>
      <c r="M434" s="32">
        <f>2/PI()*(J434*K434+L434)</f>
        <v/>
      </c>
      <c r="N434" s="33">
        <f>+$D$4*M434</f>
        <v/>
      </c>
      <c r="O434" s="59">
        <f>+'CPT data &amp; Bearing Capacity'!N434</f>
        <v/>
      </c>
      <c r="P434" s="59">
        <f>+'CPT data &amp; Bearing Capacity'!O434</f>
        <v/>
      </c>
      <c r="Q434" s="35">
        <f>+'CPT data &amp; Bearing Capacity'!K434</f>
        <v/>
      </c>
      <c r="R434" s="34">
        <f>+'CPT data &amp; Bearing Capacity'!L434</f>
        <v/>
      </c>
      <c r="S434" s="35">
        <f>+'CPT data &amp; Bearing Capacity'!M434</f>
        <v/>
      </c>
      <c r="T434" s="34">
        <f>100*SQRT(O434/(305*SQRT(100*S434)))</f>
        <v/>
      </c>
      <c r="U434" s="36">
        <f>+O434*10^(1.09-0.0075*T434)</f>
        <v/>
      </c>
      <c r="V434" s="33">
        <f>5*(P434-Q434)</f>
        <v/>
      </c>
      <c r="W434" s="37">
        <f>IF(F434&lt;$B$4,0,N434/U434*G434*1000)</f>
        <v/>
      </c>
      <c r="X434" s="37">
        <f>IF(F434&lt;$B$4,0,N434/V434*G434*1000)</f>
        <v/>
      </c>
    </row>
    <row r="435">
      <c r="E435" s="28" t="n"/>
      <c r="F435" s="28">
        <f>+'CPT data &amp; Bearing Capacity'!I435</f>
        <v/>
      </c>
      <c r="G435" s="29">
        <f>'CPT data &amp; Bearing Capacity'!H435</f>
        <v/>
      </c>
      <c r="H435" s="29">
        <f>IF(F435&lt;$B$4,0,F435-$B$4)</f>
        <v/>
      </c>
      <c r="I435" s="30">
        <f>+H435*2/$B$2</f>
        <v/>
      </c>
      <c r="J435" s="31">
        <f>+$D$2*I435/SQRT($D$2^2+I435^2+1)</f>
        <v/>
      </c>
      <c r="K435" s="31">
        <f>+($D$2^2+2*I435^2+1)/($D$2^2+I435^2)/(I435^2+1)</f>
        <v/>
      </c>
      <c r="L435" s="31">
        <f>ASIN($D$2/SQRT($D$2^2+I435^2)/SQRT(1+I435^2))</f>
        <v/>
      </c>
      <c r="M435" s="32">
        <f>2/PI()*(J435*K435+L435)</f>
        <v/>
      </c>
      <c r="N435" s="33">
        <f>+$D$4*M435</f>
        <v/>
      </c>
      <c r="O435" s="59">
        <f>+'CPT data &amp; Bearing Capacity'!N435</f>
        <v/>
      </c>
      <c r="P435" s="59">
        <f>+'CPT data &amp; Bearing Capacity'!O435</f>
        <v/>
      </c>
      <c r="Q435" s="35">
        <f>+'CPT data &amp; Bearing Capacity'!K435</f>
        <v/>
      </c>
      <c r="R435" s="34">
        <f>+'CPT data &amp; Bearing Capacity'!L435</f>
        <v/>
      </c>
      <c r="S435" s="35">
        <f>+'CPT data &amp; Bearing Capacity'!M435</f>
        <v/>
      </c>
      <c r="T435" s="34">
        <f>100*SQRT(O435/(305*SQRT(100*S435)))</f>
        <v/>
      </c>
      <c r="U435" s="36">
        <f>+O435*10^(1.09-0.0075*T435)</f>
        <v/>
      </c>
      <c r="V435" s="33">
        <f>5*(P435-Q435)</f>
        <v/>
      </c>
      <c r="W435" s="37">
        <f>IF(F435&lt;$B$4,0,N435/U435*G435*1000)</f>
        <v/>
      </c>
      <c r="X435" s="37">
        <f>IF(F435&lt;$B$4,0,N435/V435*G435*1000)</f>
        <v/>
      </c>
    </row>
    <row r="436">
      <c r="E436" s="28" t="n"/>
      <c r="F436" s="28">
        <f>+'CPT data &amp; Bearing Capacity'!I436</f>
        <v/>
      </c>
      <c r="G436" s="29">
        <f>'CPT data &amp; Bearing Capacity'!H436</f>
        <v/>
      </c>
      <c r="H436" s="29">
        <f>IF(F436&lt;$B$4,0,F436-$B$4)</f>
        <v/>
      </c>
      <c r="I436" s="30">
        <f>+H436*2/$B$2</f>
        <v/>
      </c>
      <c r="J436" s="31">
        <f>+$D$2*I436/SQRT($D$2^2+I436^2+1)</f>
        <v/>
      </c>
      <c r="K436" s="31">
        <f>+($D$2^2+2*I436^2+1)/($D$2^2+I436^2)/(I436^2+1)</f>
        <v/>
      </c>
      <c r="L436" s="31">
        <f>ASIN($D$2/SQRT($D$2^2+I436^2)/SQRT(1+I436^2))</f>
        <v/>
      </c>
      <c r="M436" s="32">
        <f>2/PI()*(J436*K436+L436)</f>
        <v/>
      </c>
      <c r="N436" s="33">
        <f>+$D$4*M436</f>
        <v/>
      </c>
      <c r="O436" s="59">
        <f>+'CPT data &amp; Bearing Capacity'!N436</f>
        <v/>
      </c>
      <c r="P436" s="59">
        <f>+'CPT data &amp; Bearing Capacity'!O436</f>
        <v/>
      </c>
      <c r="Q436" s="35">
        <f>+'CPT data &amp; Bearing Capacity'!K436</f>
        <v/>
      </c>
      <c r="R436" s="34">
        <f>+'CPT data &amp; Bearing Capacity'!L436</f>
        <v/>
      </c>
      <c r="S436" s="35">
        <f>+'CPT data &amp; Bearing Capacity'!M436</f>
        <v/>
      </c>
      <c r="T436" s="34">
        <f>100*SQRT(O436/(305*SQRT(100*S436)))</f>
        <v/>
      </c>
      <c r="U436" s="36">
        <f>+O436*10^(1.09-0.0075*T436)</f>
        <v/>
      </c>
      <c r="V436" s="33">
        <f>5*(P436-Q436)</f>
        <v/>
      </c>
      <c r="W436" s="37">
        <f>IF(F436&lt;$B$4,0,N436/U436*G436*1000)</f>
        <v/>
      </c>
      <c r="X436" s="37">
        <f>IF(F436&lt;$B$4,0,N436/V436*G436*1000)</f>
        <v/>
      </c>
    </row>
    <row r="437">
      <c r="E437" s="28" t="n"/>
      <c r="F437" s="28">
        <f>+'CPT data &amp; Bearing Capacity'!I437</f>
        <v/>
      </c>
      <c r="G437" s="29">
        <f>'CPT data &amp; Bearing Capacity'!H437</f>
        <v/>
      </c>
      <c r="H437" s="29">
        <f>IF(F437&lt;$B$4,0,F437-$B$4)</f>
        <v/>
      </c>
      <c r="I437" s="30">
        <f>+H437*2/$B$2</f>
        <v/>
      </c>
      <c r="J437" s="31">
        <f>+$D$2*I437/SQRT($D$2^2+I437^2+1)</f>
        <v/>
      </c>
      <c r="K437" s="31">
        <f>+($D$2^2+2*I437^2+1)/($D$2^2+I437^2)/(I437^2+1)</f>
        <v/>
      </c>
      <c r="L437" s="31">
        <f>ASIN($D$2/SQRT($D$2^2+I437^2)/SQRT(1+I437^2))</f>
        <v/>
      </c>
      <c r="M437" s="32">
        <f>2/PI()*(J437*K437+L437)</f>
        <v/>
      </c>
      <c r="N437" s="33">
        <f>+$D$4*M437</f>
        <v/>
      </c>
      <c r="O437" s="59">
        <f>+'CPT data &amp; Bearing Capacity'!N437</f>
        <v/>
      </c>
      <c r="P437" s="59">
        <f>+'CPT data &amp; Bearing Capacity'!O437</f>
        <v/>
      </c>
      <c r="Q437" s="35">
        <f>+'CPT data &amp; Bearing Capacity'!K437</f>
        <v/>
      </c>
      <c r="R437" s="34">
        <f>+'CPT data &amp; Bearing Capacity'!L437</f>
        <v/>
      </c>
      <c r="S437" s="35">
        <f>+'CPT data &amp; Bearing Capacity'!M437</f>
        <v/>
      </c>
      <c r="T437" s="34">
        <f>100*SQRT(O437/(305*SQRT(100*S437)))</f>
        <v/>
      </c>
      <c r="U437" s="36">
        <f>+O437*10^(1.09-0.0075*T437)</f>
        <v/>
      </c>
      <c r="V437" s="33">
        <f>5*(P437-Q437)</f>
        <v/>
      </c>
      <c r="W437" s="37">
        <f>IF(F437&lt;$B$4,0,N437/U437*G437*1000)</f>
        <v/>
      </c>
      <c r="X437" s="37">
        <f>IF(F437&lt;$B$4,0,N437/V437*G437*1000)</f>
        <v/>
      </c>
    </row>
    <row r="438">
      <c r="E438" s="28" t="n"/>
      <c r="F438" s="28">
        <f>+'CPT data &amp; Bearing Capacity'!I438</f>
        <v/>
      </c>
      <c r="G438" s="29">
        <f>'CPT data &amp; Bearing Capacity'!H438</f>
        <v/>
      </c>
      <c r="H438" s="29">
        <f>IF(F438&lt;$B$4,0,F438-$B$4)</f>
        <v/>
      </c>
      <c r="I438" s="30">
        <f>+H438*2/$B$2</f>
        <v/>
      </c>
      <c r="J438" s="31">
        <f>+$D$2*I438/SQRT($D$2^2+I438^2+1)</f>
        <v/>
      </c>
      <c r="K438" s="31">
        <f>+($D$2^2+2*I438^2+1)/($D$2^2+I438^2)/(I438^2+1)</f>
        <v/>
      </c>
      <c r="L438" s="31">
        <f>ASIN($D$2/SQRT($D$2^2+I438^2)/SQRT(1+I438^2))</f>
        <v/>
      </c>
      <c r="M438" s="32">
        <f>2/PI()*(J438*K438+L438)</f>
        <v/>
      </c>
      <c r="N438" s="33">
        <f>+$D$4*M438</f>
        <v/>
      </c>
      <c r="O438" s="59">
        <f>+'CPT data &amp; Bearing Capacity'!N438</f>
        <v/>
      </c>
      <c r="P438" s="59">
        <f>+'CPT data &amp; Bearing Capacity'!O438</f>
        <v/>
      </c>
      <c r="Q438" s="35">
        <f>+'CPT data &amp; Bearing Capacity'!K438</f>
        <v/>
      </c>
      <c r="R438" s="34">
        <f>+'CPT data &amp; Bearing Capacity'!L438</f>
        <v/>
      </c>
      <c r="S438" s="35">
        <f>+'CPT data &amp; Bearing Capacity'!M438</f>
        <v/>
      </c>
      <c r="T438" s="34">
        <f>100*SQRT(O438/(305*SQRT(100*S438)))</f>
        <v/>
      </c>
      <c r="U438" s="36">
        <f>+O438*10^(1.09-0.0075*T438)</f>
        <v/>
      </c>
      <c r="V438" s="33">
        <f>5*(P438-Q438)</f>
        <v/>
      </c>
      <c r="W438" s="37">
        <f>IF(F438&lt;$B$4,0,N438/U438*G438*1000)</f>
        <v/>
      </c>
      <c r="X438" s="37">
        <f>IF(F438&lt;$B$4,0,N438/V438*G438*1000)</f>
        <v/>
      </c>
    </row>
    <row r="439">
      <c r="E439" s="28" t="n"/>
      <c r="F439" s="28">
        <f>+'CPT data &amp; Bearing Capacity'!I439</f>
        <v/>
      </c>
      <c r="G439" s="29">
        <f>'CPT data &amp; Bearing Capacity'!H439</f>
        <v/>
      </c>
      <c r="H439" s="29">
        <f>IF(F439&lt;$B$4,0,F439-$B$4)</f>
        <v/>
      </c>
      <c r="I439" s="30">
        <f>+H439*2/$B$2</f>
        <v/>
      </c>
      <c r="J439" s="31">
        <f>+$D$2*I439/SQRT($D$2^2+I439^2+1)</f>
        <v/>
      </c>
      <c r="K439" s="31">
        <f>+($D$2^2+2*I439^2+1)/($D$2^2+I439^2)/(I439^2+1)</f>
        <v/>
      </c>
      <c r="L439" s="31">
        <f>ASIN($D$2/SQRT($D$2^2+I439^2)/SQRT(1+I439^2))</f>
        <v/>
      </c>
      <c r="M439" s="32">
        <f>2/PI()*(J439*K439+L439)</f>
        <v/>
      </c>
      <c r="N439" s="33">
        <f>+$D$4*M439</f>
        <v/>
      </c>
      <c r="O439" s="59">
        <f>+'CPT data &amp; Bearing Capacity'!N439</f>
        <v/>
      </c>
      <c r="P439" s="59">
        <f>+'CPT data &amp; Bearing Capacity'!O439</f>
        <v/>
      </c>
      <c r="Q439" s="35">
        <f>+'CPT data &amp; Bearing Capacity'!K439</f>
        <v/>
      </c>
      <c r="R439" s="34">
        <f>+'CPT data &amp; Bearing Capacity'!L439</f>
        <v/>
      </c>
      <c r="S439" s="35">
        <f>+'CPT data &amp; Bearing Capacity'!M439</f>
        <v/>
      </c>
      <c r="T439" s="34">
        <f>100*SQRT(O439/(305*SQRT(100*S439)))</f>
        <v/>
      </c>
      <c r="U439" s="36">
        <f>+O439*10^(1.09-0.0075*T439)</f>
        <v/>
      </c>
      <c r="V439" s="33">
        <f>5*(P439-Q439)</f>
        <v/>
      </c>
      <c r="W439" s="37">
        <f>IF(F439&lt;$B$4,0,N439/U439*G439*1000)</f>
        <v/>
      </c>
      <c r="X439" s="37">
        <f>IF(F439&lt;$B$4,0,N439/V439*G439*1000)</f>
        <v/>
      </c>
    </row>
    <row r="440">
      <c r="E440" s="28" t="n"/>
      <c r="F440" s="28">
        <f>+'CPT data &amp; Bearing Capacity'!I440</f>
        <v/>
      </c>
      <c r="G440" s="29">
        <f>'CPT data &amp; Bearing Capacity'!H440</f>
        <v/>
      </c>
      <c r="H440" s="29">
        <f>IF(F440&lt;$B$4,0,F440-$B$4)</f>
        <v/>
      </c>
      <c r="I440" s="30">
        <f>+H440*2/$B$2</f>
        <v/>
      </c>
      <c r="J440" s="31">
        <f>+$D$2*I440/SQRT($D$2^2+I440^2+1)</f>
        <v/>
      </c>
      <c r="K440" s="31">
        <f>+($D$2^2+2*I440^2+1)/($D$2^2+I440^2)/(I440^2+1)</f>
        <v/>
      </c>
      <c r="L440" s="31">
        <f>ASIN($D$2/SQRT($D$2^2+I440^2)/SQRT(1+I440^2))</f>
        <v/>
      </c>
      <c r="M440" s="32">
        <f>2/PI()*(J440*K440+L440)</f>
        <v/>
      </c>
      <c r="N440" s="33">
        <f>+$D$4*M440</f>
        <v/>
      </c>
      <c r="O440" s="59">
        <f>+'CPT data &amp; Bearing Capacity'!N440</f>
        <v/>
      </c>
      <c r="P440" s="59">
        <f>+'CPT data &amp; Bearing Capacity'!O440</f>
        <v/>
      </c>
      <c r="Q440" s="35">
        <f>+'CPT data &amp; Bearing Capacity'!K440</f>
        <v/>
      </c>
      <c r="R440" s="34">
        <f>+'CPT data &amp; Bearing Capacity'!L440</f>
        <v/>
      </c>
      <c r="S440" s="35">
        <f>+'CPT data &amp; Bearing Capacity'!M440</f>
        <v/>
      </c>
      <c r="T440" s="34">
        <f>100*SQRT(O440/(305*SQRT(100*S440)))</f>
        <v/>
      </c>
      <c r="U440" s="36">
        <f>+O440*10^(1.09-0.0075*T440)</f>
        <v/>
      </c>
      <c r="V440" s="33">
        <f>5*(P440-Q440)</f>
        <v/>
      </c>
      <c r="W440" s="37">
        <f>IF(F440&lt;$B$4,0,N440/U440*G440*1000)</f>
        <v/>
      </c>
      <c r="X440" s="37">
        <f>IF(F440&lt;$B$4,0,N440/V440*G440*1000)</f>
        <v/>
      </c>
    </row>
    <row r="441">
      <c r="E441" s="28" t="n"/>
      <c r="F441" s="28">
        <f>+'CPT data &amp; Bearing Capacity'!I441</f>
        <v/>
      </c>
      <c r="G441" s="29">
        <f>'CPT data &amp; Bearing Capacity'!H441</f>
        <v/>
      </c>
      <c r="H441" s="29">
        <f>IF(F441&lt;$B$4,0,F441-$B$4)</f>
        <v/>
      </c>
      <c r="I441" s="30">
        <f>+H441*2/$B$2</f>
        <v/>
      </c>
      <c r="J441" s="31">
        <f>+$D$2*I441/SQRT($D$2^2+I441^2+1)</f>
        <v/>
      </c>
      <c r="K441" s="31">
        <f>+($D$2^2+2*I441^2+1)/($D$2^2+I441^2)/(I441^2+1)</f>
        <v/>
      </c>
      <c r="L441" s="31">
        <f>ASIN($D$2/SQRT($D$2^2+I441^2)/SQRT(1+I441^2))</f>
        <v/>
      </c>
      <c r="M441" s="32">
        <f>2/PI()*(J441*K441+L441)</f>
        <v/>
      </c>
      <c r="N441" s="33">
        <f>+$D$4*M441</f>
        <v/>
      </c>
      <c r="O441" s="59">
        <f>+'CPT data &amp; Bearing Capacity'!N441</f>
        <v/>
      </c>
      <c r="P441" s="59">
        <f>+'CPT data &amp; Bearing Capacity'!O441</f>
        <v/>
      </c>
      <c r="Q441" s="35">
        <f>+'CPT data &amp; Bearing Capacity'!K441</f>
        <v/>
      </c>
      <c r="R441" s="34">
        <f>+'CPT data &amp; Bearing Capacity'!L441</f>
        <v/>
      </c>
      <c r="S441" s="35">
        <f>+'CPT data &amp; Bearing Capacity'!M441</f>
        <v/>
      </c>
      <c r="T441" s="34">
        <f>100*SQRT(O441/(305*SQRT(100*S441)))</f>
        <v/>
      </c>
      <c r="U441" s="36">
        <f>+O441*10^(1.09-0.0075*T441)</f>
        <v/>
      </c>
      <c r="V441" s="33">
        <f>5*(P441-Q441)</f>
        <v/>
      </c>
      <c r="W441" s="37">
        <f>IF(F441&lt;$B$4,0,N441/U441*G441*1000)</f>
        <v/>
      </c>
      <c r="X441" s="37">
        <f>IF(F441&lt;$B$4,0,N441/V441*G441*1000)</f>
        <v/>
      </c>
    </row>
    <row r="442">
      <c r="E442" s="28" t="n"/>
      <c r="F442" s="28">
        <f>+'CPT data &amp; Bearing Capacity'!I442</f>
        <v/>
      </c>
      <c r="G442" s="29">
        <f>'CPT data &amp; Bearing Capacity'!H442</f>
        <v/>
      </c>
      <c r="H442" s="29">
        <f>IF(F442&lt;$B$4,0,F442-$B$4)</f>
        <v/>
      </c>
      <c r="I442" s="30">
        <f>+H442*2/$B$2</f>
        <v/>
      </c>
      <c r="J442" s="31">
        <f>+$D$2*I442/SQRT($D$2^2+I442^2+1)</f>
        <v/>
      </c>
      <c r="K442" s="31">
        <f>+($D$2^2+2*I442^2+1)/($D$2^2+I442^2)/(I442^2+1)</f>
        <v/>
      </c>
      <c r="L442" s="31">
        <f>ASIN($D$2/SQRT($D$2^2+I442^2)/SQRT(1+I442^2))</f>
        <v/>
      </c>
      <c r="M442" s="32">
        <f>2/PI()*(J442*K442+L442)</f>
        <v/>
      </c>
      <c r="N442" s="33">
        <f>+$D$4*M442</f>
        <v/>
      </c>
      <c r="O442" s="59">
        <f>+'CPT data &amp; Bearing Capacity'!N442</f>
        <v/>
      </c>
      <c r="P442" s="59">
        <f>+'CPT data &amp; Bearing Capacity'!O442</f>
        <v/>
      </c>
      <c r="Q442" s="35">
        <f>+'CPT data &amp; Bearing Capacity'!K442</f>
        <v/>
      </c>
      <c r="R442" s="34">
        <f>+'CPT data &amp; Bearing Capacity'!L442</f>
        <v/>
      </c>
      <c r="S442" s="35">
        <f>+'CPT data &amp; Bearing Capacity'!M442</f>
        <v/>
      </c>
      <c r="T442" s="34">
        <f>100*SQRT(O442/(305*SQRT(100*S442)))</f>
        <v/>
      </c>
      <c r="U442" s="36">
        <f>+O442*10^(1.09-0.0075*T442)</f>
        <v/>
      </c>
      <c r="V442" s="33">
        <f>5*(P442-Q442)</f>
        <v/>
      </c>
      <c r="W442" s="37">
        <f>IF(F442&lt;$B$4,0,N442/U442*G442*1000)</f>
        <v/>
      </c>
      <c r="X442" s="37">
        <f>IF(F442&lt;$B$4,0,N442/V442*G442*1000)</f>
        <v/>
      </c>
    </row>
    <row r="443">
      <c r="E443" s="28" t="n"/>
      <c r="F443" s="28">
        <f>+'CPT data &amp; Bearing Capacity'!I443</f>
        <v/>
      </c>
      <c r="G443" s="29">
        <f>'CPT data &amp; Bearing Capacity'!H443</f>
        <v/>
      </c>
      <c r="H443" s="29">
        <f>IF(F443&lt;$B$4,0,F443-$B$4)</f>
        <v/>
      </c>
      <c r="I443" s="30">
        <f>+H443*2/$B$2</f>
        <v/>
      </c>
      <c r="J443" s="31">
        <f>+$D$2*I443/SQRT($D$2^2+I443^2+1)</f>
        <v/>
      </c>
      <c r="K443" s="31">
        <f>+($D$2^2+2*I443^2+1)/($D$2^2+I443^2)/(I443^2+1)</f>
        <v/>
      </c>
      <c r="L443" s="31">
        <f>ASIN($D$2/SQRT($D$2^2+I443^2)/SQRT(1+I443^2))</f>
        <v/>
      </c>
      <c r="M443" s="32">
        <f>2/PI()*(J443*K443+L443)</f>
        <v/>
      </c>
      <c r="N443" s="33">
        <f>+$D$4*M443</f>
        <v/>
      </c>
      <c r="O443" s="59">
        <f>+'CPT data &amp; Bearing Capacity'!N443</f>
        <v/>
      </c>
      <c r="P443" s="59">
        <f>+'CPT data &amp; Bearing Capacity'!O443</f>
        <v/>
      </c>
      <c r="Q443" s="35">
        <f>+'CPT data &amp; Bearing Capacity'!K443</f>
        <v/>
      </c>
      <c r="R443" s="34">
        <f>+'CPT data &amp; Bearing Capacity'!L443</f>
        <v/>
      </c>
      <c r="S443" s="35">
        <f>+'CPT data &amp; Bearing Capacity'!M443</f>
        <v/>
      </c>
      <c r="T443" s="34">
        <f>100*SQRT(O443/(305*SQRT(100*S443)))</f>
        <v/>
      </c>
      <c r="U443" s="36">
        <f>+O443*10^(1.09-0.0075*T443)</f>
        <v/>
      </c>
      <c r="V443" s="33">
        <f>5*(P443-Q443)</f>
        <v/>
      </c>
      <c r="W443" s="37">
        <f>IF(F443&lt;$B$4,0,N443/U443*G443*1000)</f>
        <v/>
      </c>
      <c r="X443" s="37">
        <f>IF(F443&lt;$B$4,0,N443/V443*G443*1000)</f>
        <v/>
      </c>
    </row>
    <row r="444">
      <c r="E444" s="28" t="n"/>
      <c r="F444" s="28">
        <f>+'CPT data &amp; Bearing Capacity'!I444</f>
        <v/>
      </c>
      <c r="G444" s="29">
        <f>'CPT data &amp; Bearing Capacity'!H444</f>
        <v/>
      </c>
      <c r="H444" s="29">
        <f>IF(F444&lt;$B$4,0,F444-$B$4)</f>
        <v/>
      </c>
      <c r="I444" s="30">
        <f>+H444*2/$B$2</f>
        <v/>
      </c>
      <c r="J444" s="31">
        <f>+$D$2*I444/SQRT($D$2^2+I444^2+1)</f>
        <v/>
      </c>
      <c r="K444" s="31">
        <f>+($D$2^2+2*I444^2+1)/($D$2^2+I444^2)/(I444^2+1)</f>
        <v/>
      </c>
      <c r="L444" s="31">
        <f>ASIN($D$2/SQRT($D$2^2+I444^2)/SQRT(1+I444^2))</f>
        <v/>
      </c>
      <c r="M444" s="32">
        <f>2/PI()*(J444*K444+L444)</f>
        <v/>
      </c>
      <c r="N444" s="33">
        <f>+$D$4*M444</f>
        <v/>
      </c>
      <c r="O444" s="59">
        <f>+'CPT data &amp; Bearing Capacity'!N444</f>
        <v/>
      </c>
      <c r="P444" s="59">
        <f>+'CPT data &amp; Bearing Capacity'!O444</f>
        <v/>
      </c>
      <c r="Q444" s="35">
        <f>+'CPT data &amp; Bearing Capacity'!K444</f>
        <v/>
      </c>
      <c r="R444" s="34">
        <f>+'CPT data &amp; Bearing Capacity'!L444</f>
        <v/>
      </c>
      <c r="S444" s="35">
        <f>+'CPT data &amp; Bearing Capacity'!M444</f>
        <v/>
      </c>
      <c r="T444" s="34">
        <f>100*SQRT(O444/(305*SQRT(100*S444)))</f>
        <v/>
      </c>
      <c r="U444" s="36">
        <f>+O444*10^(1.09-0.0075*T444)</f>
        <v/>
      </c>
      <c r="V444" s="33">
        <f>5*(P444-Q444)</f>
        <v/>
      </c>
      <c r="W444" s="37">
        <f>IF(F444&lt;$B$4,0,N444/U444*G444*1000)</f>
        <v/>
      </c>
      <c r="X444" s="37">
        <f>IF(F444&lt;$B$4,0,N444/V444*G444*1000)</f>
        <v/>
      </c>
    </row>
    <row r="445">
      <c r="E445" s="28" t="n"/>
      <c r="F445" s="28">
        <f>+'CPT data &amp; Bearing Capacity'!I445</f>
        <v/>
      </c>
      <c r="G445" s="29">
        <f>'CPT data &amp; Bearing Capacity'!H445</f>
        <v/>
      </c>
      <c r="H445" s="29">
        <f>IF(F445&lt;$B$4,0,F445-$B$4)</f>
        <v/>
      </c>
      <c r="I445" s="30">
        <f>+H445*2/$B$2</f>
        <v/>
      </c>
      <c r="J445" s="31">
        <f>+$D$2*I445/SQRT($D$2^2+I445^2+1)</f>
        <v/>
      </c>
      <c r="K445" s="31">
        <f>+($D$2^2+2*I445^2+1)/($D$2^2+I445^2)/(I445^2+1)</f>
        <v/>
      </c>
      <c r="L445" s="31">
        <f>ASIN($D$2/SQRT($D$2^2+I445^2)/SQRT(1+I445^2))</f>
        <v/>
      </c>
      <c r="M445" s="32">
        <f>2/PI()*(J445*K445+L445)</f>
        <v/>
      </c>
      <c r="N445" s="33">
        <f>+$D$4*M445</f>
        <v/>
      </c>
      <c r="O445" s="59">
        <f>+'CPT data &amp; Bearing Capacity'!N445</f>
        <v/>
      </c>
      <c r="P445" s="59">
        <f>+'CPT data &amp; Bearing Capacity'!O445</f>
        <v/>
      </c>
      <c r="Q445" s="35">
        <f>+'CPT data &amp; Bearing Capacity'!K445</f>
        <v/>
      </c>
      <c r="R445" s="34">
        <f>+'CPT data &amp; Bearing Capacity'!L445</f>
        <v/>
      </c>
      <c r="S445" s="35">
        <f>+'CPT data &amp; Bearing Capacity'!M445</f>
        <v/>
      </c>
      <c r="T445" s="34">
        <f>100*SQRT(O445/(305*SQRT(100*S445)))</f>
        <v/>
      </c>
      <c r="U445" s="36">
        <f>+O445*10^(1.09-0.0075*T445)</f>
        <v/>
      </c>
      <c r="V445" s="33">
        <f>5*(P445-Q445)</f>
        <v/>
      </c>
      <c r="W445" s="37">
        <f>IF(F445&lt;$B$4,0,N445/U445*G445*1000)</f>
        <v/>
      </c>
      <c r="X445" s="37">
        <f>IF(F445&lt;$B$4,0,N445/V445*G445*1000)</f>
        <v/>
      </c>
    </row>
    <row r="446">
      <c r="E446" s="28" t="n"/>
      <c r="F446" s="28">
        <f>+'CPT data &amp; Bearing Capacity'!I446</f>
        <v/>
      </c>
      <c r="G446" s="29">
        <f>'CPT data &amp; Bearing Capacity'!H446</f>
        <v/>
      </c>
      <c r="H446" s="29">
        <f>IF(F446&lt;$B$4,0,F446-$B$4)</f>
        <v/>
      </c>
      <c r="I446" s="30">
        <f>+H446*2/$B$2</f>
        <v/>
      </c>
      <c r="J446" s="31">
        <f>+$D$2*I446/SQRT($D$2^2+I446^2+1)</f>
        <v/>
      </c>
      <c r="K446" s="31">
        <f>+($D$2^2+2*I446^2+1)/($D$2^2+I446^2)/(I446^2+1)</f>
        <v/>
      </c>
      <c r="L446" s="31">
        <f>ASIN($D$2/SQRT($D$2^2+I446^2)/SQRT(1+I446^2))</f>
        <v/>
      </c>
      <c r="M446" s="32">
        <f>2/PI()*(J446*K446+L446)</f>
        <v/>
      </c>
      <c r="N446" s="33">
        <f>+$D$4*M446</f>
        <v/>
      </c>
      <c r="O446" s="59">
        <f>+'CPT data &amp; Bearing Capacity'!N446</f>
        <v/>
      </c>
      <c r="P446" s="59">
        <f>+'CPT data &amp; Bearing Capacity'!O446</f>
        <v/>
      </c>
      <c r="Q446" s="35">
        <f>+'CPT data &amp; Bearing Capacity'!K446</f>
        <v/>
      </c>
      <c r="R446" s="34">
        <f>+'CPT data &amp; Bearing Capacity'!L446</f>
        <v/>
      </c>
      <c r="S446" s="35">
        <f>+'CPT data &amp; Bearing Capacity'!M446</f>
        <v/>
      </c>
      <c r="T446" s="34">
        <f>100*SQRT(O446/(305*SQRT(100*S446)))</f>
        <v/>
      </c>
      <c r="U446" s="36">
        <f>+O446*10^(1.09-0.0075*T446)</f>
        <v/>
      </c>
      <c r="V446" s="33">
        <f>5*(P446-Q446)</f>
        <v/>
      </c>
      <c r="W446" s="37">
        <f>IF(F446&lt;$B$4,0,N446/U446*G446*1000)</f>
        <v/>
      </c>
      <c r="X446" s="37">
        <f>IF(F446&lt;$B$4,0,N446/V446*G446*1000)</f>
        <v/>
      </c>
    </row>
    <row r="447">
      <c r="E447" s="28" t="n"/>
      <c r="F447" s="28">
        <f>+'CPT data &amp; Bearing Capacity'!I447</f>
        <v/>
      </c>
      <c r="G447" s="29">
        <f>'CPT data &amp; Bearing Capacity'!H447</f>
        <v/>
      </c>
      <c r="H447" s="29">
        <f>IF(F447&lt;$B$4,0,F447-$B$4)</f>
        <v/>
      </c>
      <c r="I447" s="30">
        <f>+H447*2/$B$2</f>
        <v/>
      </c>
      <c r="J447" s="31">
        <f>+$D$2*I447/SQRT($D$2^2+I447^2+1)</f>
        <v/>
      </c>
      <c r="K447" s="31">
        <f>+($D$2^2+2*I447^2+1)/($D$2^2+I447^2)/(I447^2+1)</f>
        <v/>
      </c>
      <c r="L447" s="31">
        <f>ASIN($D$2/SQRT($D$2^2+I447^2)/SQRT(1+I447^2))</f>
        <v/>
      </c>
      <c r="M447" s="32">
        <f>2/PI()*(J447*K447+L447)</f>
        <v/>
      </c>
      <c r="N447" s="33">
        <f>+$D$4*M447</f>
        <v/>
      </c>
      <c r="O447" s="59">
        <f>+'CPT data &amp; Bearing Capacity'!N447</f>
        <v/>
      </c>
      <c r="P447" s="59">
        <f>+'CPT data &amp; Bearing Capacity'!O447</f>
        <v/>
      </c>
      <c r="Q447" s="35">
        <f>+'CPT data &amp; Bearing Capacity'!K447</f>
        <v/>
      </c>
      <c r="R447" s="34">
        <f>+'CPT data &amp; Bearing Capacity'!L447</f>
        <v/>
      </c>
      <c r="S447" s="35">
        <f>+'CPT data &amp; Bearing Capacity'!M447</f>
        <v/>
      </c>
      <c r="T447" s="34">
        <f>100*SQRT(O447/(305*SQRT(100*S447)))</f>
        <v/>
      </c>
      <c r="U447" s="36">
        <f>+O447*10^(1.09-0.0075*T447)</f>
        <v/>
      </c>
      <c r="V447" s="33">
        <f>5*(P447-Q447)</f>
        <v/>
      </c>
      <c r="W447" s="37">
        <f>IF(F447&lt;$B$4,0,N447/U447*G447*1000)</f>
        <v/>
      </c>
      <c r="X447" s="37">
        <f>IF(F447&lt;$B$4,0,N447/V447*G447*1000)</f>
        <v/>
      </c>
    </row>
    <row r="448">
      <c r="E448" s="28" t="n"/>
      <c r="F448" s="28">
        <f>+'CPT data &amp; Bearing Capacity'!I448</f>
        <v/>
      </c>
      <c r="G448" s="29">
        <f>'CPT data &amp; Bearing Capacity'!H448</f>
        <v/>
      </c>
      <c r="H448" s="29">
        <f>IF(F448&lt;$B$4,0,F448-$B$4)</f>
        <v/>
      </c>
      <c r="I448" s="30">
        <f>+H448*2/$B$2</f>
        <v/>
      </c>
      <c r="J448" s="31">
        <f>+$D$2*I448/SQRT($D$2^2+I448^2+1)</f>
        <v/>
      </c>
      <c r="K448" s="31">
        <f>+($D$2^2+2*I448^2+1)/($D$2^2+I448^2)/(I448^2+1)</f>
        <v/>
      </c>
      <c r="L448" s="31">
        <f>ASIN($D$2/SQRT($D$2^2+I448^2)/SQRT(1+I448^2))</f>
        <v/>
      </c>
      <c r="M448" s="32">
        <f>2/PI()*(J448*K448+L448)</f>
        <v/>
      </c>
      <c r="N448" s="33">
        <f>+$D$4*M448</f>
        <v/>
      </c>
      <c r="O448" s="59">
        <f>+'CPT data &amp; Bearing Capacity'!N448</f>
        <v/>
      </c>
      <c r="P448" s="59">
        <f>+'CPT data &amp; Bearing Capacity'!O448</f>
        <v/>
      </c>
      <c r="Q448" s="35">
        <f>+'CPT data &amp; Bearing Capacity'!K448</f>
        <v/>
      </c>
      <c r="R448" s="34">
        <f>+'CPT data &amp; Bearing Capacity'!L448</f>
        <v/>
      </c>
      <c r="S448" s="35">
        <f>+'CPT data &amp; Bearing Capacity'!M448</f>
        <v/>
      </c>
      <c r="T448" s="34">
        <f>100*SQRT(O448/(305*SQRT(100*S448)))</f>
        <v/>
      </c>
      <c r="U448" s="36">
        <f>+O448*10^(1.09-0.0075*T448)</f>
        <v/>
      </c>
      <c r="V448" s="33">
        <f>5*(P448-Q448)</f>
        <v/>
      </c>
      <c r="W448" s="37">
        <f>IF(F448&lt;$B$4,0,N448/U448*G448*1000)</f>
        <v/>
      </c>
      <c r="X448" s="37">
        <f>IF(F448&lt;$B$4,0,N448/V448*G448*1000)</f>
        <v/>
      </c>
    </row>
    <row r="449">
      <c r="E449" s="28" t="n"/>
      <c r="F449" s="28">
        <f>+'CPT data &amp; Bearing Capacity'!I449</f>
        <v/>
      </c>
      <c r="G449" s="29">
        <f>'CPT data &amp; Bearing Capacity'!H449</f>
        <v/>
      </c>
      <c r="H449" s="29">
        <f>IF(F449&lt;$B$4,0,F449-$B$4)</f>
        <v/>
      </c>
      <c r="I449" s="30">
        <f>+H449*2/$B$2</f>
        <v/>
      </c>
      <c r="J449" s="31">
        <f>+$D$2*I449/SQRT($D$2^2+I449^2+1)</f>
        <v/>
      </c>
      <c r="K449" s="31">
        <f>+($D$2^2+2*I449^2+1)/($D$2^2+I449^2)/(I449^2+1)</f>
        <v/>
      </c>
      <c r="L449" s="31">
        <f>ASIN($D$2/SQRT($D$2^2+I449^2)/SQRT(1+I449^2))</f>
        <v/>
      </c>
      <c r="M449" s="32">
        <f>2/PI()*(J449*K449+L449)</f>
        <v/>
      </c>
      <c r="N449" s="33">
        <f>+$D$4*M449</f>
        <v/>
      </c>
      <c r="O449" s="59">
        <f>+'CPT data &amp; Bearing Capacity'!N449</f>
        <v/>
      </c>
      <c r="P449" s="59">
        <f>+'CPT data &amp; Bearing Capacity'!O449</f>
        <v/>
      </c>
      <c r="Q449" s="35">
        <f>+'CPT data &amp; Bearing Capacity'!K449</f>
        <v/>
      </c>
      <c r="R449" s="34">
        <f>+'CPT data &amp; Bearing Capacity'!L449</f>
        <v/>
      </c>
      <c r="S449" s="35">
        <f>+'CPT data &amp; Bearing Capacity'!M449</f>
        <v/>
      </c>
      <c r="T449" s="34">
        <f>100*SQRT(O449/(305*SQRT(100*S449)))</f>
        <v/>
      </c>
      <c r="U449" s="36">
        <f>+O449*10^(1.09-0.0075*T449)</f>
        <v/>
      </c>
      <c r="V449" s="33">
        <f>5*(P449-Q449)</f>
        <v/>
      </c>
      <c r="W449" s="37">
        <f>IF(F449&lt;$B$4,0,N449/U449*G449*1000)</f>
        <v/>
      </c>
      <c r="X449" s="37">
        <f>IF(F449&lt;$B$4,0,N449/V449*G449*1000)</f>
        <v/>
      </c>
    </row>
    <row r="450">
      <c r="E450" s="28" t="n"/>
      <c r="F450" s="28">
        <f>+'CPT data &amp; Bearing Capacity'!I450</f>
        <v/>
      </c>
      <c r="G450" s="29">
        <f>'CPT data &amp; Bearing Capacity'!H450</f>
        <v/>
      </c>
      <c r="H450" s="29">
        <f>IF(F450&lt;$B$4,0,F450-$B$4)</f>
        <v/>
      </c>
      <c r="I450" s="30">
        <f>+H450*2/$B$2</f>
        <v/>
      </c>
      <c r="J450" s="31">
        <f>+$D$2*I450/SQRT($D$2^2+I450^2+1)</f>
        <v/>
      </c>
      <c r="K450" s="31">
        <f>+($D$2^2+2*I450^2+1)/($D$2^2+I450^2)/(I450^2+1)</f>
        <v/>
      </c>
      <c r="L450" s="31">
        <f>ASIN($D$2/SQRT($D$2^2+I450^2)/SQRT(1+I450^2))</f>
        <v/>
      </c>
      <c r="M450" s="32">
        <f>2/PI()*(J450*K450+L450)</f>
        <v/>
      </c>
      <c r="N450" s="33">
        <f>+$D$4*M450</f>
        <v/>
      </c>
      <c r="O450" s="59">
        <f>+'CPT data &amp; Bearing Capacity'!N450</f>
        <v/>
      </c>
      <c r="P450" s="59">
        <f>+'CPT data &amp; Bearing Capacity'!O450</f>
        <v/>
      </c>
      <c r="Q450" s="35">
        <f>+'CPT data &amp; Bearing Capacity'!K450</f>
        <v/>
      </c>
      <c r="R450" s="34">
        <f>+'CPT data &amp; Bearing Capacity'!L450</f>
        <v/>
      </c>
      <c r="S450" s="35">
        <f>+'CPT data &amp; Bearing Capacity'!M450</f>
        <v/>
      </c>
      <c r="T450" s="34">
        <f>100*SQRT(O450/(305*SQRT(100*S450)))</f>
        <v/>
      </c>
      <c r="U450" s="36">
        <f>+O450*10^(1.09-0.0075*T450)</f>
        <v/>
      </c>
      <c r="V450" s="33">
        <f>5*(P450-Q450)</f>
        <v/>
      </c>
      <c r="W450" s="37">
        <f>IF(F450&lt;$B$4,0,N450/U450*G450*1000)</f>
        <v/>
      </c>
      <c r="X450" s="37">
        <f>IF(F450&lt;$B$4,0,N450/V450*G450*1000)</f>
        <v/>
      </c>
    </row>
    <row r="451">
      <c r="E451" s="28" t="n"/>
      <c r="F451" s="28">
        <f>+'CPT data &amp; Bearing Capacity'!I451</f>
        <v/>
      </c>
      <c r="G451" s="29">
        <f>'CPT data &amp; Bearing Capacity'!H451</f>
        <v/>
      </c>
      <c r="H451" s="29">
        <f>IF(F451&lt;$B$4,0,F451-$B$4)</f>
        <v/>
      </c>
      <c r="I451" s="30">
        <f>+H451*2/$B$2</f>
        <v/>
      </c>
      <c r="J451" s="31">
        <f>+$D$2*I451/SQRT($D$2^2+I451^2+1)</f>
        <v/>
      </c>
      <c r="K451" s="31">
        <f>+($D$2^2+2*I451^2+1)/($D$2^2+I451^2)/(I451^2+1)</f>
        <v/>
      </c>
      <c r="L451" s="31">
        <f>ASIN($D$2/SQRT($D$2^2+I451^2)/SQRT(1+I451^2))</f>
        <v/>
      </c>
      <c r="M451" s="32">
        <f>2/PI()*(J451*K451+L451)</f>
        <v/>
      </c>
      <c r="N451" s="33">
        <f>+$D$4*M451</f>
        <v/>
      </c>
      <c r="O451" s="59">
        <f>+'CPT data &amp; Bearing Capacity'!N451</f>
        <v/>
      </c>
      <c r="P451" s="59">
        <f>+'CPT data &amp; Bearing Capacity'!O451</f>
        <v/>
      </c>
      <c r="Q451" s="35">
        <f>+'CPT data &amp; Bearing Capacity'!K451</f>
        <v/>
      </c>
      <c r="R451" s="34">
        <f>+'CPT data &amp; Bearing Capacity'!L451</f>
        <v/>
      </c>
      <c r="S451" s="35">
        <f>+'CPT data &amp; Bearing Capacity'!M451</f>
        <v/>
      </c>
      <c r="T451" s="34">
        <f>100*SQRT(O451/(305*SQRT(100*S451)))</f>
        <v/>
      </c>
      <c r="U451" s="36">
        <f>+O451*10^(1.09-0.0075*T451)</f>
        <v/>
      </c>
      <c r="V451" s="33">
        <f>5*(P451-Q451)</f>
        <v/>
      </c>
      <c r="W451" s="37">
        <f>IF(F451&lt;$B$4,0,N451/U451*G451*1000)</f>
        <v/>
      </c>
      <c r="X451" s="37">
        <f>IF(F451&lt;$B$4,0,N451/V451*G451*1000)</f>
        <v/>
      </c>
    </row>
    <row r="452">
      <c r="E452" s="28" t="n"/>
      <c r="F452" s="28">
        <f>+'CPT data &amp; Bearing Capacity'!I452</f>
        <v/>
      </c>
      <c r="G452" s="29">
        <f>'CPT data &amp; Bearing Capacity'!H452</f>
        <v/>
      </c>
      <c r="H452" s="29">
        <f>IF(F452&lt;$B$4,0,F452-$B$4)</f>
        <v/>
      </c>
      <c r="I452" s="30">
        <f>+H452*2/$B$2</f>
        <v/>
      </c>
      <c r="J452" s="31">
        <f>+$D$2*I452/SQRT($D$2^2+I452^2+1)</f>
        <v/>
      </c>
      <c r="K452" s="31">
        <f>+($D$2^2+2*I452^2+1)/($D$2^2+I452^2)/(I452^2+1)</f>
        <v/>
      </c>
      <c r="L452" s="31">
        <f>ASIN($D$2/SQRT($D$2^2+I452^2)/SQRT(1+I452^2))</f>
        <v/>
      </c>
      <c r="M452" s="32">
        <f>2/PI()*(J452*K452+L452)</f>
        <v/>
      </c>
      <c r="N452" s="33">
        <f>+$D$4*M452</f>
        <v/>
      </c>
      <c r="O452" s="59">
        <f>+'CPT data &amp; Bearing Capacity'!N452</f>
        <v/>
      </c>
      <c r="P452" s="59">
        <f>+'CPT data &amp; Bearing Capacity'!O452</f>
        <v/>
      </c>
      <c r="Q452" s="35">
        <f>+'CPT data &amp; Bearing Capacity'!K452</f>
        <v/>
      </c>
      <c r="R452" s="34">
        <f>+'CPT data &amp; Bearing Capacity'!L452</f>
        <v/>
      </c>
      <c r="S452" s="35">
        <f>+'CPT data &amp; Bearing Capacity'!M452</f>
        <v/>
      </c>
      <c r="T452" s="34">
        <f>100*SQRT(O452/(305*SQRT(100*S452)))</f>
        <v/>
      </c>
      <c r="U452" s="36">
        <f>+O452*10^(1.09-0.0075*T452)</f>
        <v/>
      </c>
      <c r="V452" s="33">
        <f>5*(P452-Q452)</f>
        <v/>
      </c>
      <c r="W452" s="37">
        <f>IF(F452&lt;$B$4,0,N452/U452*G452*1000)</f>
        <v/>
      </c>
      <c r="X452" s="37">
        <f>IF(F452&lt;$B$4,0,N452/V452*G452*1000)</f>
        <v/>
      </c>
    </row>
    <row r="453">
      <c r="E453" s="28" t="n"/>
      <c r="F453" s="28">
        <f>+'CPT data &amp; Bearing Capacity'!I453</f>
        <v/>
      </c>
      <c r="G453" s="29">
        <f>'CPT data &amp; Bearing Capacity'!H453</f>
        <v/>
      </c>
      <c r="H453" s="29">
        <f>IF(F453&lt;$B$4,0,F453-$B$4)</f>
        <v/>
      </c>
      <c r="I453" s="30">
        <f>+H453*2/$B$2</f>
        <v/>
      </c>
      <c r="J453" s="31">
        <f>+$D$2*I453/SQRT($D$2^2+I453^2+1)</f>
        <v/>
      </c>
      <c r="K453" s="31">
        <f>+($D$2^2+2*I453^2+1)/($D$2^2+I453^2)/(I453^2+1)</f>
        <v/>
      </c>
      <c r="L453" s="31">
        <f>ASIN($D$2/SQRT($D$2^2+I453^2)/SQRT(1+I453^2))</f>
        <v/>
      </c>
      <c r="M453" s="32">
        <f>2/PI()*(J453*K453+L453)</f>
        <v/>
      </c>
      <c r="N453" s="33">
        <f>+$D$4*M453</f>
        <v/>
      </c>
      <c r="O453" s="59">
        <f>+'CPT data &amp; Bearing Capacity'!N453</f>
        <v/>
      </c>
      <c r="P453" s="59">
        <f>+'CPT data &amp; Bearing Capacity'!O453</f>
        <v/>
      </c>
      <c r="Q453" s="35">
        <f>+'CPT data &amp; Bearing Capacity'!K453</f>
        <v/>
      </c>
      <c r="R453" s="34">
        <f>+'CPT data &amp; Bearing Capacity'!L453</f>
        <v/>
      </c>
      <c r="S453" s="35">
        <f>+'CPT data &amp; Bearing Capacity'!M453</f>
        <v/>
      </c>
      <c r="T453" s="34">
        <f>100*SQRT(O453/(305*SQRT(100*S453)))</f>
        <v/>
      </c>
      <c r="U453" s="36">
        <f>+O453*10^(1.09-0.0075*T453)</f>
        <v/>
      </c>
      <c r="V453" s="33">
        <f>5*(P453-Q453)</f>
        <v/>
      </c>
      <c r="W453" s="37">
        <f>IF(F453&lt;$B$4,0,N453/U453*G453*1000)</f>
        <v/>
      </c>
      <c r="X453" s="37">
        <f>IF(F453&lt;$B$4,0,N453/V453*G453*1000)</f>
        <v/>
      </c>
    </row>
    <row r="454">
      <c r="E454" s="28" t="n"/>
      <c r="F454" s="28">
        <f>+'CPT data &amp; Bearing Capacity'!I454</f>
        <v/>
      </c>
      <c r="G454" s="29">
        <f>'CPT data &amp; Bearing Capacity'!H454</f>
        <v/>
      </c>
      <c r="H454" s="29">
        <f>IF(F454&lt;$B$4,0,F454-$B$4)</f>
        <v/>
      </c>
      <c r="I454" s="30">
        <f>+H454*2/$B$2</f>
        <v/>
      </c>
      <c r="J454" s="31">
        <f>+$D$2*I454/SQRT($D$2^2+I454^2+1)</f>
        <v/>
      </c>
      <c r="K454" s="31">
        <f>+($D$2^2+2*I454^2+1)/($D$2^2+I454^2)/(I454^2+1)</f>
        <v/>
      </c>
      <c r="L454" s="31">
        <f>ASIN($D$2/SQRT($D$2^2+I454^2)/SQRT(1+I454^2))</f>
        <v/>
      </c>
      <c r="M454" s="32">
        <f>2/PI()*(J454*K454+L454)</f>
        <v/>
      </c>
      <c r="N454" s="33">
        <f>+$D$4*M454</f>
        <v/>
      </c>
      <c r="O454" s="59">
        <f>+'CPT data &amp; Bearing Capacity'!N454</f>
        <v/>
      </c>
      <c r="P454" s="59">
        <f>+'CPT data &amp; Bearing Capacity'!O454</f>
        <v/>
      </c>
      <c r="Q454" s="35">
        <f>+'CPT data &amp; Bearing Capacity'!K454</f>
        <v/>
      </c>
      <c r="R454" s="34">
        <f>+'CPT data &amp; Bearing Capacity'!L454</f>
        <v/>
      </c>
      <c r="S454" s="35">
        <f>+'CPT data &amp; Bearing Capacity'!M454</f>
        <v/>
      </c>
      <c r="T454" s="34">
        <f>100*SQRT(O454/(305*SQRT(100*S454)))</f>
        <v/>
      </c>
      <c r="U454" s="36">
        <f>+O454*10^(1.09-0.0075*T454)</f>
        <v/>
      </c>
      <c r="V454" s="33">
        <f>5*(P454-Q454)</f>
        <v/>
      </c>
      <c r="W454" s="37">
        <f>IF(F454&lt;$B$4,0,N454/U454*G454*1000)</f>
        <v/>
      </c>
      <c r="X454" s="37">
        <f>IF(F454&lt;$B$4,0,N454/V454*G454*1000)</f>
        <v/>
      </c>
    </row>
    <row r="455">
      <c r="E455" s="28" t="n"/>
      <c r="F455" s="28">
        <f>+'CPT data &amp; Bearing Capacity'!I455</f>
        <v/>
      </c>
      <c r="G455" s="29">
        <f>'CPT data &amp; Bearing Capacity'!H455</f>
        <v/>
      </c>
      <c r="H455" s="29">
        <f>IF(F455&lt;$B$4,0,F455-$B$4)</f>
        <v/>
      </c>
      <c r="I455" s="30">
        <f>+H455*2/$B$2</f>
        <v/>
      </c>
      <c r="J455" s="31">
        <f>+$D$2*I455/SQRT($D$2^2+I455^2+1)</f>
        <v/>
      </c>
      <c r="K455" s="31">
        <f>+($D$2^2+2*I455^2+1)/($D$2^2+I455^2)/(I455^2+1)</f>
        <v/>
      </c>
      <c r="L455" s="31">
        <f>ASIN($D$2/SQRT($D$2^2+I455^2)/SQRT(1+I455^2))</f>
        <v/>
      </c>
      <c r="M455" s="32">
        <f>2/PI()*(J455*K455+L455)</f>
        <v/>
      </c>
      <c r="N455" s="33">
        <f>+$D$4*M455</f>
        <v/>
      </c>
      <c r="O455" s="59">
        <f>+'CPT data &amp; Bearing Capacity'!N455</f>
        <v/>
      </c>
      <c r="P455" s="59">
        <f>+'CPT data &amp; Bearing Capacity'!O455</f>
        <v/>
      </c>
      <c r="Q455" s="35">
        <f>+'CPT data &amp; Bearing Capacity'!K455</f>
        <v/>
      </c>
      <c r="R455" s="34">
        <f>+'CPT data &amp; Bearing Capacity'!L455</f>
        <v/>
      </c>
      <c r="S455" s="35">
        <f>+'CPT data &amp; Bearing Capacity'!M455</f>
        <v/>
      </c>
      <c r="T455" s="34">
        <f>100*SQRT(O455/(305*SQRT(100*S455)))</f>
        <v/>
      </c>
      <c r="U455" s="36">
        <f>+O455*10^(1.09-0.0075*T455)</f>
        <v/>
      </c>
      <c r="V455" s="33">
        <f>5*(P455-Q455)</f>
        <v/>
      </c>
      <c r="W455" s="37">
        <f>IF(F455&lt;$B$4,0,N455/U455*G455*1000)</f>
        <v/>
      </c>
      <c r="X455" s="37">
        <f>IF(F455&lt;$B$4,0,N455/V455*G455*1000)</f>
        <v/>
      </c>
    </row>
    <row r="456">
      <c r="E456" s="28" t="n"/>
      <c r="F456" s="28">
        <f>+'CPT data &amp; Bearing Capacity'!I456</f>
        <v/>
      </c>
      <c r="G456" s="29">
        <f>'CPT data &amp; Bearing Capacity'!H456</f>
        <v/>
      </c>
      <c r="H456" s="29">
        <f>IF(F456&lt;$B$4,0,F456-$B$4)</f>
        <v/>
      </c>
      <c r="I456" s="30">
        <f>+H456*2/$B$2</f>
        <v/>
      </c>
      <c r="J456" s="31">
        <f>+$D$2*I456/SQRT($D$2^2+I456^2+1)</f>
        <v/>
      </c>
      <c r="K456" s="31">
        <f>+($D$2^2+2*I456^2+1)/($D$2^2+I456^2)/(I456^2+1)</f>
        <v/>
      </c>
      <c r="L456" s="31">
        <f>ASIN($D$2/SQRT($D$2^2+I456^2)/SQRT(1+I456^2))</f>
        <v/>
      </c>
      <c r="M456" s="32">
        <f>2/PI()*(J456*K456+L456)</f>
        <v/>
      </c>
      <c r="N456" s="33">
        <f>+$D$4*M456</f>
        <v/>
      </c>
      <c r="O456" s="59">
        <f>+'CPT data &amp; Bearing Capacity'!N456</f>
        <v/>
      </c>
      <c r="P456" s="59">
        <f>+'CPT data &amp; Bearing Capacity'!O456</f>
        <v/>
      </c>
      <c r="Q456" s="35">
        <f>+'CPT data &amp; Bearing Capacity'!K456</f>
        <v/>
      </c>
      <c r="R456" s="34">
        <f>+'CPT data &amp; Bearing Capacity'!L456</f>
        <v/>
      </c>
      <c r="S456" s="35">
        <f>+'CPT data &amp; Bearing Capacity'!M456</f>
        <v/>
      </c>
      <c r="T456" s="34">
        <f>100*SQRT(O456/(305*SQRT(100*S456)))</f>
        <v/>
      </c>
      <c r="U456" s="36">
        <f>+O456*10^(1.09-0.0075*T456)</f>
        <v/>
      </c>
      <c r="V456" s="33">
        <f>5*(P456-Q456)</f>
        <v/>
      </c>
      <c r="W456" s="37">
        <f>IF(F456&lt;$B$4,0,N456/U456*G456*1000)</f>
        <v/>
      </c>
      <c r="X456" s="37">
        <f>IF(F456&lt;$B$4,0,N456/V456*G456*1000)</f>
        <v/>
      </c>
    </row>
    <row r="457">
      <c r="E457" s="28" t="n"/>
      <c r="F457" s="28">
        <f>+'CPT data &amp; Bearing Capacity'!I457</f>
        <v/>
      </c>
      <c r="G457" s="29">
        <f>'CPT data &amp; Bearing Capacity'!H457</f>
        <v/>
      </c>
      <c r="H457" s="29">
        <f>IF(F457&lt;$B$4,0,F457-$B$4)</f>
        <v/>
      </c>
      <c r="I457" s="30">
        <f>+H457*2/$B$2</f>
        <v/>
      </c>
      <c r="J457" s="31">
        <f>+$D$2*I457/SQRT($D$2^2+I457^2+1)</f>
        <v/>
      </c>
      <c r="K457" s="31">
        <f>+($D$2^2+2*I457^2+1)/($D$2^2+I457^2)/(I457^2+1)</f>
        <v/>
      </c>
      <c r="L457" s="31">
        <f>ASIN($D$2/SQRT($D$2^2+I457^2)/SQRT(1+I457^2))</f>
        <v/>
      </c>
      <c r="M457" s="32">
        <f>2/PI()*(J457*K457+L457)</f>
        <v/>
      </c>
      <c r="N457" s="33">
        <f>+$D$4*M457</f>
        <v/>
      </c>
      <c r="O457" s="59">
        <f>+'CPT data &amp; Bearing Capacity'!N457</f>
        <v/>
      </c>
      <c r="P457" s="59">
        <f>+'CPT data &amp; Bearing Capacity'!O457</f>
        <v/>
      </c>
      <c r="Q457" s="35">
        <f>+'CPT data &amp; Bearing Capacity'!K457</f>
        <v/>
      </c>
      <c r="R457" s="34">
        <f>+'CPT data &amp; Bearing Capacity'!L457</f>
        <v/>
      </c>
      <c r="S457" s="35">
        <f>+'CPT data &amp; Bearing Capacity'!M457</f>
        <v/>
      </c>
      <c r="T457" s="34">
        <f>100*SQRT(O457/(305*SQRT(100*S457)))</f>
        <v/>
      </c>
      <c r="U457" s="36">
        <f>+O457*10^(1.09-0.0075*T457)</f>
        <v/>
      </c>
      <c r="V457" s="33">
        <f>5*(P457-Q457)</f>
        <v/>
      </c>
      <c r="W457" s="37">
        <f>IF(F457&lt;$B$4,0,N457/U457*G457*1000)</f>
        <v/>
      </c>
      <c r="X457" s="37">
        <f>IF(F457&lt;$B$4,0,N457/V457*G457*1000)</f>
        <v/>
      </c>
    </row>
    <row r="458">
      <c r="E458" s="28" t="n"/>
      <c r="F458" s="28">
        <f>+'CPT data &amp; Bearing Capacity'!I458</f>
        <v/>
      </c>
      <c r="G458" s="29">
        <f>'CPT data &amp; Bearing Capacity'!H458</f>
        <v/>
      </c>
      <c r="H458" s="29">
        <f>IF(F458&lt;$B$4,0,F458-$B$4)</f>
        <v/>
      </c>
      <c r="I458" s="30">
        <f>+H458*2/$B$2</f>
        <v/>
      </c>
      <c r="J458" s="31">
        <f>+$D$2*I458/SQRT($D$2^2+I458^2+1)</f>
        <v/>
      </c>
      <c r="K458" s="31">
        <f>+($D$2^2+2*I458^2+1)/($D$2^2+I458^2)/(I458^2+1)</f>
        <v/>
      </c>
      <c r="L458" s="31">
        <f>ASIN($D$2/SQRT($D$2^2+I458^2)/SQRT(1+I458^2))</f>
        <v/>
      </c>
      <c r="M458" s="32">
        <f>2/PI()*(J458*K458+L458)</f>
        <v/>
      </c>
      <c r="N458" s="33">
        <f>+$D$4*M458</f>
        <v/>
      </c>
      <c r="O458" s="59">
        <f>+'CPT data &amp; Bearing Capacity'!N458</f>
        <v/>
      </c>
      <c r="P458" s="59">
        <f>+'CPT data &amp; Bearing Capacity'!O458</f>
        <v/>
      </c>
      <c r="Q458" s="35">
        <f>+'CPT data &amp; Bearing Capacity'!K458</f>
        <v/>
      </c>
      <c r="R458" s="34">
        <f>+'CPT data &amp; Bearing Capacity'!L458</f>
        <v/>
      </c>
      <c r="S458" s="35">
        <f>+'CPT data &amp; Bearing Capacity'!M458</f>
        <v/>
      </c>
      <c r="T458" s="34">
        <f>100*SQRT(O458/(305*SQRT(100*S458)))</f>
        <v/>
      </c>
      <c r="U458" s="36">
        <f>+O458*10^(1.09-0.0075*T458)</f>
        <v/>
      </c>
      <c r="V458" s="33">
        <f>5*(P458-Q458)</f>
        <v/>
      </c>
      <c r="W458" s="37">
        <f>IF(F458&lt;$B$4,0,N458/U458*G458*1000)</f>
        <v/>
      </c>
      <c r="X458" s="37">
        <f>IF(F458&lt;$B$4,0,N458/V458*G458*1000)</f>
        <v/>
      </c>
    </row>
    <row r="459">
      <c r="E459" s="28" t="n"/>
      <c r="F459" s="28">
        <f>+'CPT data &amp; Bearing Capacity'!I459</f>
        <v/>
      </c>
      <c r="G459" s="29">
        <f>'CPT data &amp; Bearing Capacity'!H459</f>
        <v/>
      </c>
      <c r="H459" s="29">
        <f>IF(F459&lt;$B$4,0,F459-$B$4)</f>
        <v/>
      </c>
      <c r="I459" s="30">
        <f>+H459*2/$B$2</f>
        <v/>
      </c>
      <c r="J459" s="31">
        <f>+$D$2*I459/SQRT($D$2^2+I459^2+1)</f>
        <v/>
      </c>
      <c r="K459" s="31">
        <f>+($D$2^2+2*I459^2+1)/($D$2^2+I459^2)/(I459^2+1)</f>
        <v/>
      </c>
      <c r="L459" s="31">
        <f>ASIN($D$2/SQRT($D$2^2+I459^2)/SQRT(1+I459^2))</f>
        <v/>
      </c>
      <c r="M459" s="32">
        <f>2/PI()*(J459*K459+L459)</f>
        <v/>
      </c>
      <c r="N459" s="33">
        <f>+$D$4*M459</f>
        <v/>
      </c>
      <c r="O459" s="59">
        <f>+'CPT data &amp; Bearing Capacity'!N459</f>
        <v/>
      </c>
      <c r="P459" s="59">
        <f>+'CPT data &amp; Bearing Capacity'!O459</f>
        <v/>
      </c>
      <c r="Q459" s="35">
        <f>+'CPT data &amp; Bearing Capacity'!K459</f>
        <v/>
      </c>
      <c r="R459" s="34">
        <f>+'CPT data &amp; Bearing Capacity'!L459</f>
        <v/>
      </c>
      <c r="S459" s="35">
        <f>+'CPT data &amp; Bearing Capacity'!M459</f>
        <v/>
      </c>
      <c r="T459" s="34">
        <f>100*SQRT(O459/(305*SQRT(100*S459)))</f>
        <v/>
      </c>
      <c r="U459" s="36">
        <f>+O459*10^(1.09-0.0075*T459)</f>
        <v/>
      </c>
      <c r="V459" s="33">
        <f>5*(P459-Q459)</f>
        <v/>
      </c>
      <c r="W459" s="37">
        <f>IF(F459&lt;$B$4,0,N459/U459*G459*1000)</f>
        <v/>
      </c>
      <c r="X459" s="37">
        <f>IF(F459&lt;$B$4,0,N459/V459*G459*1000)</f>
        <v/>
      </c>
    </row>
    <row r="460">
      <c r="E460" s="28" t="n"/>
      <c r="F460" s="28">
        <f>+'CPT data &amp; Bearing Capacity'!I460</f>
        <v/>
      </c>
      <c r="G460" s="29">
        <f>'CPT data &amp; Bearing Capacity'!H460</f>
        <v/>
      </c>
      <c r="H460" s="29">
        <f>IF(F460&lt;$B$4,0,F460-$B$4)</f>
        <v/>
      </c>
      <c r="I460" s="30">
        <f>+H460*2/$B$2</f>
        <v/>
      </c>
      <c r="J460" s="31">
        <f>+$D$2*I460/SQRT($D$2^2+I460^2+1)</f>
        <v/>
      </c>
      <c r="K460" s="31">
        <f>+($D$2^2+2*I460^2+1)/($D$2^2+I460^2)/(I460^2+1)</f>
        <v/>
      </c>
      <c r="L460" s="31">
        <f>ASIN($D$2/SQRT($D$2^2+I460^2)/SQRT(1+I460^2))</f>
        <v/>
      </c>
      <c r="M460" s="32">
        <f>2/PI()*(J460*K460+L460)</f>
        <v/>
      </c>
      <c r="N460" s="33">
        <f>+$D$4*M460</f>
        <v/>
      </c>
      <c r="O460" s="59">
        <f>+'CPT data &amp; Bearing Capacity'!N460</f>
        <v/>
      </c>
      <c r="P460" s="59">
        <f>+'CPT data &amp; Bearing Capacity'!O460</f>
        <v/>
      </c>
      <c r="Q460" s="35">
        <f>+'CPT data &amp; Bearing Capacity'!K460</f>
        <v/>
      </c>
      <c r="R460" s="34">
        <f>+'CPT data &amp; Bearing Capacity'!L460</f>
        <v/>
      </c>
      <c r="S460" s="35">
        <f>+'CPT data &amp; Bearing Capacity'!M460</f>
        <v/>
      </c>
      <c r="T460" s="34">
        <f>100*SQRT(O460/(305*SQRT(100*S460)))</f>
        <v/>
      </c>
      <c r="U460" s="36">
        <f>+O460*10^(1.09-0.0075*T460)</f>
        <v/>
      </c>
      <c r="V460" s="33">
        <f>5*(P460-Q460)</f>
        <v/>
      </c>
      <c r="W460" s="37">
        <f>IF(F460&lt;$B$4,0,N460/U460*G460*1000)</f>
        <v/>
      </c>
      <c r="X460" s="37">
        <f>IF(F460&lt;$B$4,0,N460/V460*G460*1000)</f>
        <v/>
      </c>
    </row>
    <row r="461">
      <c r="E461" s="28" t="n"/>
      <c r="F461" s="28">
        <f>+'CPT data &amp; Bearing Capacity'!I461</f>
        <v/>
      </c>
      <c r="G461" s="29">
        <f>'CPT data &amp; Bearing Capacity'!H461</f>
        <v/>
      </c>
      <c r="H461" s="29">
        <f>IF(F461&lt;$B$4,0,F461-$B$4)</f>
        <v/>
      </c>
      <c r="I461" s="30">
        <f>+H461*2/$B$2</f>
        <v/>
      </c>
      <c r="J461" s="31">
        <f>+$D$2*I461/SQRT($D$2^2+I461^2+1)</f>
        <v/>
      </c>
      <c r="K461" s="31">
        <f>+($D$2^2+2*I461^2+1)/($D$2^2+I461^2)/(I461^2+1)</f>
        <v/>
      </c>
      <c r="L461" s="31">
        <f>ASIN($D$2/SQRT($D$2^2+I461^2)/SQRT(1+I461^2))</f>
        <v/>
      </c>
      <c r="M461" s="32">
        <f>2/PI()*(J461*K461+L461)</f>
        <v/>
      </c>
      <c r="N461" s="33">
        <f>+$D$4*M461</f>
        <v/>
      </c>
      <c r="O461" s="59">
        <f>+'CPT data &amp; Bearing Capacity'!N461</f>
        <v/>
      </c>
      <c r="P461" s="59">
        <f>+'CPT data &amp; Bearing Capacity'!O461</f>
        <v/>
      </c>
      <c r="Q461" s="35">
        <f>+'CPT data &amp; Bearing Capacity'!K461</f>
        <v/>
      </c>
      <c r="R461" s="34">
        <f>+'CPT data &amp; Bearing Capacity'!L461</f>
        <v/>
      </c>
      <c r="S461" s="35">
        <f>+'CPT data &amp; Bearing Capacity'!M461</f>
        <v/>
      </c>
      <c r="T461" s="34">
        <f>100*SQRT(O461/(305*SQRT(100*S461)))</f>
        <v/>
      </c>
      <c r="U461" s="36">
        <f>+O461*10^(1.09-0.0075*T461)</f>
        <v/>
      </c>
      <c r="V461" s="33">
        <f>5*(P461-Q461)</f>
        <v/>
      </c>
      <c r="W461" s="37">
        <f>IF(F461&lt;$B$4,0,N461/U461*G461*1000)</f>
        <v/>
      </c>
      <c r="X461" s="37">
        <f>IF(F461&lt;$B$4,0,N461/V461*G461*1000)</f>
        <v/>
      </c>
    </row>
    <row r="462">
      <c r="E462" s="28" t="n"/>
      <c r="F462" s="28">
        <f>+'CPT data &amp; Bearing Capacity'!I462</f>
        <v/>
      </c>
      <c r="G462" s="29">
        <f>'CPT data &amp; Bearing Capacity'!H462</f>
        <v/>
      </c>
      <c r="H462" s="29">
        <f>IF(F462&lt;$B$4,0,F462-$B$4)</f>
        <v/>
      </c>
      <c r="I462" s="30">
        <f>+H462*2/$B$2</f>
        <v/>
      </c>
      <c r="J462" s="31">
        <f>+$D$2*I462/SQRT($D$2^2+I462^2+1)</f>
        <v/>
      </c>
      <c r="K462" s="31">
        <f>+($D$2^2+2*I462^2+1)/($D$2^2+I462^2)/(I462^2+1)</f>
        <v/>
      </c>
      <c r="L462" s="31">
        <f>ASIN($D$2/SQRT($D$2^2+I462^2)/SQRT(1+I462^2))</f>
        <v/>
      </c>
      <c r="M462" s="32">
        <f>2/PI()*(J462*K462+L462)</f>
        <v/>
      </c>
      <c r="N462" s="33">
        <f>+$D$4*M462</f>
        <v/>
      </c>
      <c r="O462" s="59">
        <f>+'CPT data &amp; Bearing Capacity'!N462</f>
        <v/>
      </c>
      <c r="P462" s="59">
        <f>+'CPT data &amp; Bearing Capacity'!O462</f>
        <v/>
      </c>
      <c r="Q462" s="35">
        <f>+'CPT data &amp; Bearing Capacity'!K462</f>
        <v/>
      </c>
      <c r="R462" s="34">
        <f>+'CPT data &amp; Bearing Capacity'!L462</f>
        <v/>
      </c>
      <c r="S462" s="35">
        <f>+'CPT data &amp; Bearing Capacity'!M462</f>
        <v/>
      </c>
      <c r="T462" s="34">
        <f>100*SQRT(O462/(305*SQRT(100*S462)))</f>
        <v/>
      </c>
      <c r="U462" s="36">
        <f>+O462*10^(1.09-0.0075*T462)</f>
        <v/>
      </c>
      <c r="V462" s="33">
        <f>5*(P462-Q462)</f>
        <v/>
      </c>
      <c r="W462" s="37">
        <f>IF(F462&lt;$B$4,0,N462/U462*G462*1000)</f>
        <v/>
      </c>
      <c r="X462" s="37">
        <f>IF(F462&lt;$B$4,0,N462/V462*G462*1000)</f>
        <v/>
      </c>
    </row>
    <row r="463">
      <c r="E463" s="28" t="n"/>
      <c r="F463" s="28">
        <f>+'CPT data &amp; Bearing Capacity'!I463</f>
        <v/>
      </c>
      <c r="G463" s="29">
        <f>'CPT data &amp; Bearing Capacity'!H463</f>
        <v/>
      </c>
      <c r="H463" s="29">
        <f>IF(F463&lt;$B$4,0,F463-$B$4)</f>
        <v/>
      </c>
      <c r="I463" s="30">
        <f>+H463*2/$B$2</f>
        <v/>
      </c>
      <c r="J463" s="31">
        <f>+$D$2*I463/SQRT($D$2^2+I463^2+1)</f>
        <v/>
      </c>
      <c r="K463" s="31">
        <f>+($D$2^2+2*I463^2+1)/($D$2^2+I463^2)/(I463^2+1)</f>
        <v/>
      </c>
      <c r="L463" s="31">
        <f>ASIN($D$2/SQRT($D$2^2+I463^2)/SQRT(1+I463^2))</f>
        <v/>
      </c>
      <c r="M463" s="32">
        <f>2/PI()*(J463*K463+L463)</f>
        <v/>
      </c>
      <c r="N463" s="33">
        <f>+$D$4*M463</f>
        <v/>
      </c>
      <c r="O463" s="59">
        <f>+'CPT data &amp; Bearing Capacity'!N463</f>
        <v/>
      </c>
      <c r="P463" s="59">
        <f>+'CPT data &amp; Bearing Capacity'!O463</f>
        <v/>
      </c>
      <c r="Q463" s="35">
        <f>+'CPT data &amp; Bearing Capacity'!K463</f>
        <v/>
      </c>
      <c r="R463" s="34">
        <f>+'CPT data &amp; Bearing Capacity'!L463</f>
        <v/>
      </c>
      <c r="S463" s="35">
        <f>+'CPT data &amp; Bearing Capacity'!M463</f>
        <v/>
      </c>
      <c r="T463" s="34">
        <f>100*SQRT(O463/(305*SQRT(100*S463)))</f>
        <v/>
      </c>
      <c r="U463" s="36">
        <f>+O463*10^(1.09-0.0075*T463)</f>
        <v/>
      </c>
      <c r="V463" s="33">
        <f>5*(P463-Q463)</f>
        <v/>
      </c>
      <c r="W463" s="37">
        <f>IF(F463&lt;$B$4,0,N463/U463*G463*1000)</f>
        <v/>
      </c>
      <c r="X463" s="37">
        <f>IF(F463&lt;$B$4,0,N463/V463*G463*1000)</f>
        <v/>
      </c>
    </row>
    <row r="464">
      <c r="E464" s="28" t="n"/>
      <c r="F464" s="28">
        <f>+'CPT data &amp; Bearing Capacity'!I464</f>
        <v/>
      </c>
      <c r="G464" s="29">
        <f>'CPT data &amp; Bearing Capacity'!H464</f>
        <v/>
      </c>
      <c r="H464" s="29">
        <f>IF(F464&lt;$B$4,0,F464-$B$4)</f>
        <v/>
      </c>
      <c r="I464" s="30">
        <f>+H464*2/$B$2</f>
        <v/>
      </c>
      <c r="J464" s="31">
        <f>+$D$2*I464/SQRT($D$2^2+I464^2+1)</f>
        <v/>
      </c>
      <c r="K464" s="31">
        <f>+($D$2^2+2*I464^2+1)/($D$2^2+I464^2)/(I464^2+1)</f>
        <v/>
      </c>
      <c r="L464" s="31">
        <f>ASIN($D$2/SQRT($D$2^2+I464^2)/SQRT(1+I464^2))</f>
        <v/>
      </c>
      <c r="M464" s="32">
        <f>2/PI()*(J464*K464+L464)</f>
        <v/>
      </c>
      <c r="N464" s="33">
        <f>+$D$4*M464</f>
        <v/>
      </c>
      <c r="O464" s="59">
        <f>+'CPT data &amp; Bearing Capacity'!N464</f>
        <v/>
      </c>
      <c r="P464" s="59">
        <f>+'CPT data &amp; Bearing Capacity'!O464</f>
        <v/>
      </c>
      <c r="Q464" s="35">
        <f>+'CPT data &amp; Bearing Capacity'!K464</f>
        <v/>
      </c>
      <c r="R464" s="34">
        <f>+'CPT data &amp; Bearing Capacity'!L464</f>
        <v/>
      </c>
      <c r="S464" s="35">
        <f>+'CPT data &amp; Bearing Capacity'!M464</f>
        <v/>
      </c>
      <c r="T464" s="34">
        <f>100*SQRT(O464/(305*SQRT(100*S464)))</f>
        <v/>
      </c>
      <c r="U464" s="36">
        <f>+O464*10^(1.09-0.0075*T464)</f>
        <v/>
      </c>
      <c r="V464" s="33">
        <f>5*(P464-Q464)</f>
        <v/>
      </c>
      <c r="W464" s="37">
        <f>IF(F464&lt;$B$4,0,N464/U464*G464*1000)</f>
        <v/>
      </c>
      <c r="X464" s="37">
        <f>IF(F464&lt;$B$4,0,N464/V464*G464*1000)</f>
        <v/>
      </c>
    </row>
    <row r="465">
      <c r="E465" s="28" t="n"/>
      <c r="F465" s="28">
        <f>+'CPT data &amp; Bearing Capacity'!I465</f>
        <v/>
      </c>
      <c r="G465" s="29">
        <f>'CPT data &amp; Bearing Capacity'!H465</f>
        <v/>
      </c>
      <c r="H465" s="29">
        <f>IF(F465&lt;$B$4,0,F465-$B$4)</f>
        <v/>
      </c>
      <c r="I465" s="30">
        <f>+H465*2/$B$2</f>
        <v/>
      </c>
      <c r="J465" s="31">
        <f>+$D$2*I465/SQRT($D$2^2+I465^2+1)</f>
        <v/>
      </c>
      <c r="K465" s="31">
        <f>+($D$2^2+2*I465^2+1)/($D$2^2+I465^2)/(I465^2+1)</f>
        <v/>
      </c>
      <c r="L465" s="31">
        <f>ASIN($D$2/SQRT($D$2^2+I465^2)/SQRT(1+I465^2))</f>
        <v/>
      </c>
      <c r="M465" s="32">
        <f>2/PI()*(J465*K465+L465)</f>
        <v/>
      </c>
      <c r="N465" s="33">
        <f>+$D$4*M465</f>
        <v/>
      </c>
      <c r="O465" s="59">
        <f>+'CPT data &amp; Bearing Capacity'!N465</f>
        <v/>
      </c>
      <c r="P465" s="59">
        <f>+'CPT data &amp; Bearing Capacity'!O465</f>
        <v/>
      </c>
      <c r="Q465" s="35">
        <f>+'CPT data &amp; Bearing Capacity'!K465</f>
        <v/>
      </c>
      <c r="R465" s="34">
        <f>+'CPT data &amp; Bearing Capacity'!L465</f>
        <v/>
      </c>
      <c r="S465" s="35">
        <f>+'CPT data &amp; Bearing Capacity'!M465</f>
        <v/>
      </c>
      <c r="T465" s="34">
        <f>100*SQRT(O465/(305*SQRT(100*S465)))</f>
        <v/>
      </c>
      <c r="U465" s="36">
        <f>+O465*10^(1.09-0.0075*T465)</f>
        <v/>
      </c>
      <c r="V465" s="33">
        <f>5*(P465-Q465)</f>
        <v/>
      </c>
      <c r="W465" s="37">
        <f>IF(F465&lt;$B$4,0,N465/U465*G465*1000)</f>
        <v/>
      </c>
      <c r="X465" s="37">
        <f>IF(F465&lt;$B$4,0,N465/V465*G465*1000)</f>
        <v/>
      </c>
    </row>
    <row r="466">
      <c r="E466" s="28" t="n"/>
      <c r="F466" s="28">
        <f>+'CPT data &amp; Bearing Capacity'!I466</f>
        <v/>
      </c>
      <c r="G466" s="29">
        <f>'CPT data &amp; Bearing Capacity'!H466</f>
        <v/>
      </c>
      <c r="H466" s="29">
        <f>IF(F466&lt;$B$4,0,F466-$B$4)</f>
        <v/>
      </c>
      <c r="I466" s="30">
        <f>+H466*2/$B$2</f>
        <v/>
      </c>
      <c r="J466" s="31">
        <f>+$D$2*I466/SQRT($D$2^2+I466^2+1)</f>
        <v/>
      </c>
      <c r="K466" s="31">
        <f>+($D$2^2+2*I466^2+1)/($D$2^2+I466^2)/(I466^2+1)</f>
        <v/>
      </c>
      <c r="L466" s="31">
        <f>ASIN($D$2/SQRT($D$2^2+I466^2)/SQRT(1+I466^2))</f>
        <v/>
      </c>
      <c r="M466" s="32">
        <f>2/PI()*(J466*K466+L466)</f>
        <v/>
      </c>
      <c r="N466" s="33">
        <f>+$D$4*M466</f>
        <v/>
      </c>
      <c r="O466" s="59">
        <f>+'CPT data &amp; Bearing Capacity'!N466</f>
        <v/>
      </c>
      <c r="P466" s="59">
        <f>+'CPT data &amp; Bearing Capacity'!O466</f>
        <v/>
      </c>
      <c r="Q466" s="35">
        <f>+'CPT data &amp; Bearing Capacity'!K466</f>
        <v/>
      </c>
      <c r="R466" s="34">
        <f>+'CPT data &amp; Bearing Capacity'!L466</f>
        <v/>
      </c>
      <c r="S466" s="35">
        <f>+'CPT data &amp; Bearing Capacity'!M466</f>
        <v/>
      </c>
      <c r="T466" s="34">
        <f>100*SQRT(O466/(305*SQRT(100*S466)))</f>
        <v/>
      </c>
      <c r="U466" s="36">
        <f>+O466*10^(1.09-0.0075*T466)</f>
        <v/>
      </c>
      <c r="V466" s="33">
        <f>5*(P466-Q466)</f>
        <v/>
      </c>
      <c r="W466" s="37">
        <f>IF(F466&lt;$B$4,0,N466/U466*G466*1000)</f>
        <v/>
      </c>
      <c r="X466" s="37">
        <f>IF(F466&lt;$B$4,0,N466/V466*G466*1000)</f>
        <v/>
      </c>
    </row>
    <row r="467">
      <c r="E467" s="28" t="n"/>
      <c r="F467" s="28">
        <f>+'CPT data &amp; Bearing Capacity'!I467</f>
        <v/>
      </c>
      <c r="G467" s="29">
        <f>'CPT data &amp; Bearing Capacity'!H467</f>
        <v/>
      </c>
      <c r="H467" s="29">
        <f>IF(F467&lt;$B$4,0,F467-$B$4)</f>
        <v/>
      </c>
      <c r="I467" s="30">
        <f>+H467*2/$B$2</f>
        <v/>
      </c>
      <c r="J467" s="31">
        <f>+$D$2*I467/SQRT($D$2^2+I467^2+1)</f>
        <v/>
      </c>
      <c r="K467" s="31">
        <f>+($D$2^2+2*I467^2+1)/($D$2^2+I467^2)/(I467^2+1)</f>
        <v/>
      </c>
      <c r="L467" s="31">
        <f>ASIN($D$2/SQRT($D$2^2+I467^2)/SQRT(1+I467^2))</f>
        <v/>
      </c>
      <c r="M467" s="32">
        <f>2/PI()*(J467*K467+L467)</f>
        <v/>
      </c>
      <c r="N467" s="33">
        <f>+$D$4*M467</f>
        <v/>
      </c>
      <c r="O467" s="59">
        <f>+'CPT data &amp; Bearing Capacity'!N467</f>
        <v/>
      </c>
      <c r="P467" s="59">
        <f>+'CPT data &amp; Bearing Capacity'!O467</f>
        <v/>
      </c>
      <c r="Q467" s="35">
        <f>+'CPT data &amp; Bearing Capacity'!K467</f>
        <v/>
      </c>
      <c r="R467" s="34">
        <f>+'CPT data &amp; Bearing Capacity'!L467</f>
        <v/>
      </c>
      <c r="S467" s="35">
        <f>+'CPT data &amp; Bearing Capacity'!M467</f>
        <v/>
      </c>
      <c r="T467" s="34">
        <f>100*SQRT(O467/(305*SQRT(100*S467)))</f>
        <v/>
      </c>
      <c r="U467" s="36">
        <f>+O467*10^(1.09-0.0075*T467)</f>
        <v/>
      </c>
      <c r="V467" s="33">
        <f>5*(P467-Q467)</f>
        <v/>
      </c>
      <c r="W467" s="37">
        <f>IF(F467&lt;$B$4,0,N467/U467*G467*1000)</f>
        <v/>
      </c>
      <c r="X467" s="37">
        <f>IF(F467&lt;$B$4,0,N467/V467*G467*1000)</f>
        <v/>
      </c>
    </row>
    <row r="468">
      <c r="E468" s="28" t="n"/>
      <c r="F468" s="28">
        <f>+'CPT data &amp; Bearing Capacity'!I468</f>
        <v/>
      </c>
      <c r="G468" s="29">
        <f>'CPT data &amp; Bearing Capacity'!H468</f>
        <v/>
      </c>
      <c r="H468" s="29">
        <f>IF(F468&lt;$B$4,0,F468-$B$4)</f>
        <v/>
      </c>
      <c r="I468" s="30">
        <f>+H468*2/$B$2</f>
        <v/>
      </c>
      <c r="J468" s="31">
        <f>+$D$2*I468/SQRT($D$2^2+I468^2+1)</f>
        <v/>
      </c>
      <c r="K468" s="31">
        <f>+($D$2^2+2*I468^2+1)/($D$2^2+I468^2)/(I468^2+1)</f>
        <v/>
      </c>
      <c r="L468" s="31">
        <f>ASIN($D$2/SQRT($D$2^2+I468^2)/SQRT(1+I468^2))</f>
        <v/>
      </c>
      <c r="M468" s="32">
        <f>2/PI()*(J468*K468+L468)</f>
        <v/>
      </c>
      <c r="N468" s="33">
        <f>+$D$4*M468</f>
        <v/>
      </c>
      <c r="O468" s="59">
        <f>+'CPT data &amp; Bearing Capacity'!N468</f>
        <v/>
      </c>
      <c r="P468" s="59">
        <f>+'CPT data &amp; Bearing Capacity'!O468</f>
        <v/>
      </c>
      <c r="Q468" s="35">
        <f>+'CPT data &amp; Bearing Capacity'!K468</f>
        <v/>
      </c>
      <c r="R468" s="34">
        <f>+'CPT data &amp; Bearing Capacity'!L468</f>
        <v/>
      </c>
      <c r="S468" s="35">
        <f>+'CPT data &amp; Bearing Capacity'!M468</f>
        <v/>
      </c>
      <c r="T468" s="34">
        <f>100*SQRT(O468/(305*SQRT(100*S468)))</f>
        <v/>
      </c>
      <c r="U468" s="36">
        <f>+O468*10^(1.09-0.0075*T468)</f>
        <v/>
      </c>
      <c r="V468" s="33">
        <f>5*(P468-Q468)</f>
        <v/>
      </c>
      <c r="W468" s="37">
        <f>IF(F468&lt;$B$4,0,N468/U468*G468*1000)</f>
        <v/>
      </c>
      <c r="X468" s="37">
        <f>IF(F468&lt;$B$4,0,N468/V468*G468*1000)</f>
        <v/>
      </c>
    </row>
    <row r="469">
      <c r="E469" s="28" t="n"/>
      <c r="F469" s="28">
        <f>+'CPT data &amp; Bearing Capacity'!I469</f>
        <v/>
      </c>
      <c r="G469" s="29">
        <f>'CPT data &amp; Bearing Capacity'!H469</f>
        <v/>
      </c>
      <c r="H469" s="29">
        <f>IF(F469&lt;$B$4,0,F469-$B$4)</f>
        <v/>
      </c>
      <c r="I469" s="30">
        <f>+H469*2/$B$2</f>
        <v/>
      </c>
      <c r="J469" s="31">
        <f>+$D$2*I469/SQRT($D$2^2+I469^2+1)</f>
        <v/>
      </c>
      <c r="K469" s="31">
        <f>+($D$2^2+2*I469^2+1)/($D$2^2+I469^2)/(I469^2+1)</f>
        <v/>
      </c>
      <c r="L469" s="31">
        <f>ASIN($D$2/SQRT($D$2^2+I469^2)/SQRT(1+I469^2))</f>
        <v/>
      </c>
      <c r="M469" s="32">
        <f>2/PI()*(J469*K469+L469)</f>
        <v/>
      </c>
      <c r="N469" s="33">
        <f>+$D$4*M469</f>
        <v/>
      </c>
      <c r="O469" s="59">
        <f>+'CPT data &amp; Bearing Capacity'!N469</f>
        <v/>
      </c>
      <c r="P469" s="59">
        <f>+'CPT data &amp; Bearing Capacity'!O469</f>
        <v/>
      </c>
      <c r="Q469" s="35">
        <f>+'CPT data &amp; Bearing Capacity'!K469</f>
        <v/>
      </c>
      <c r="R469" s="34">
        <f>+'CPT data &amp; Bearing Capacity'!L469</f>
        <v/>
      </c>
      <c r="S469" s="35">
        <f>+'CPT data &amp; Bearing Capacity'!M469</f>
        <v/>
      </c>
      <c r="T469" s="34">
        <f>100*SQRT(O469/(305*SQRT(100*S469)))</f>
        <v/>
      </c>
      <c r="U469" s="36">
        <f>+O469*10^(1.09-0.0075*T469)</f>
        <v/>
      </c>
      <c r="V469" s="33">
        <f>5*(P469-Q469)</f>
        <v/>
      </c>
      <c r="W469" s="37">
        <f>IF(F469&lt;$B$4,0,N469/U469*G469*1000)</f>
        <v/>
      </c>
      <c r="X469" s="37">
        <f>IF(F469&lt;$B$4,0,N469/V469*G469*1000)</f>
        <v/>
      </c>
    </row>
    <row r="470">
      <c r="E470" s="28" t="n"/>
      <c r="F470" s="28">
        <f>+'CPT data &amp; Bearing Capacity'!I470</f>
        <v/>
      </c>
      <c r="G470" s="29">
        <f>'CPT data &amp; Bearing Capacity'!H470</f>
        <v/>
      </c>
      <c r="H470" s="29">
        <f>IF(F470&lt;$B$4,0,F470-$B$4)</f>
        <v/>
      </c>
      <c r="I470" s="30">
        <f>+H470*2/$B$2</f>
        <v/>
      </c>
      <c r="J470" s="31">
        <f>+$D$2*I470/SQRT($D$2^2+I470^2+1)</f>
        <v/>
      </c>
      <c r="K470" s="31">
        <f>+($D$2^2+2*I470^2+1)/($D$2^2+I470^2)/(I470^2+1)</f>
        <v/>
      </c>
      <c r="L470" s="31">
        <f>ASIN($D$2/SQRT($D$2^2+I470^2)/SQRT(1+I470^2))</f>
        <v/>
      </c>
      <c r="M470" s="32">
        <f>2/PI()*(J470*K470+L470)</f>
        <v/>
      </c>
      <c r="N470" s="33">
        <f>+$D$4*M470</f>
        <v/>
      </c>
      <c r="O470" s="59">
        <f>+'CPT data &amp; Bearing Capacity'!N470</f>
        <v/>
      </c>
      <c r="P470" s="59">
        <f>+'CPT data &amp; Bearing Capacity'!O470</f>
        <v/>
      </c>
      <c r="Q470" s="35">
        <f>+'CPT data &amp; Bearing Capacity'!K470</f>
        <v/>
      </c>
      <c r="R470" s="34">
        <f>+'CPT data &amp; Bearing Capacity'!L470</f>
        <v/>
      </c>
      <c r="S470" s="35">
        <f>+'CPT data &amp; Bearing Capacity'!M470</f>
        <v/>
      </c>
      <c r="T470" s="34">
        <f>100*SQRT(O470/(305*SQRT(100*S470)))</f>
        <v/>
      </c>
      <c r="U470" s="36">
        <f>+O470*10^(1.09-0.0075*T470)</f>
        <v/>
      </c>
      <c r="V470" s="33">
        <f>5*(P470-Q470)</f>
        <v/>
      </c>
      <c r="W470" s="37">
        <f>IF(F470&lt;$B$4,0,N470/U470*G470*1000)</f>
        <v/>
      </c>
      <c r="X470" s="37">
        <f>IF(F470&lt;$B$4,0,N470/V470*G470*1000)</f>
        <v/>
      </c>
    </row>
    <row r="471">
      <c r="E471" s="28" t="n"/>
      <c r="F471" s="28">
        <f>+'CPT data &amp; Bearing Capacity'!I471</f>
        <v/>
      </c>
      <c r="G471" s="29">
        <f>'CPT data &amp; Bearing Capacity'!H471</f>
        <v/>
      </c>
      <c r="H471" s="29">
        <f>IF(F471&lt;$B$4,0,F471-$B$4)</f>
        <v/>
      </c>
      <c r="I471" s="30">
        <f>+H471*2/$B$2</f>
        <v/>
      </c>
      <c r="J471" s="31">
        <f>+$D$2*I471/SQRT($D$2^2+I471^2+1)</f>
        <v/>
      </c>
      <c r="K471" s="31">
        <f>+($D$2^2+2*I471^2+1)/($D$2^2+I471^2)/(I471^2+1)</f>
        <v/>
      </c>
      <c r="L471" s="31">
        <f>ASIN($D$2/SQRT($D$2^2+I471^2)/SQRT(1+I471^2))</f>
        <v/>
      </c>
      <c r="M471" s="32">
        <f>2/PI()*(J471*K471+L471)</f>
        <v/>
      </c>
      <c r="N471" s="33">
        <f>+$D$4*M471</f>
        <v/>
      </c>
      <c r="O471" s="59">
        <f>+'CPT data &amp; Bearing Capacity'!N471</f>
        <v/>
      </c>
      <c r="P471" s="59">
        <f>+'CPT data &amp; Bearing Capacity'!O471</f>
        <v/>
      </c>
      <c r="Q471" s="35">
        <f>+'CPT data &amp; Bearing Capacity'!K471</f>
        <v/>
      </c>
      <c r="R471" s="34">
        <f>+'CPT data &amp; Bearing Capacity'!L471</f>
        <v/>
      </c>
      <c r="S471" s="35">
        <f>+'CPT data &amp; Bearing Capacity'!M471</f>
        <v/>
      </c>
      <c r="T471" s="34">
        <f>100*SQRT(O471/(305*SQRT(100*S471)))</f>
        <v/>
      </c>
      <c r="U471" s="36">
        <f>+O471*10^(1.09-0.0075*T471)</f>
        <v/>
      </c>
      <c r="V471" s="33">
        <f>5*(P471-Q471)</f>
        <v/>
      </c>
      <c r="W471" s="37">
        <f>IF(F471&lt;$B$4,0,N471/U471*G471*1000)</f>
        <v/>
      </c>
      <c r="X471" s="37">
        <f>IF(F471&lt;$B$4,0,N471/V471*G471*1000)</f>
        <v/>
      </c>
    </row>
    <row r="472">
      <c r="E472" s="28" t="n"/>
      <c r="F472" s="28">
        <f>+'CPT data &amp; Bearing Capacity'!I472</f>
        <v/>
      </c>
      <c r="G472" s="29">
        <f>'CPT data &amp; Bearing Capacity'!H472</f>
        <v/>
      </c>
      <c r="H472" s="29">
        <f>IF(F472&lt;$B$4,0,F472-$B$4)</f>
        <v/>
      </c>
      <c r="I472" s="30">
        <f>+H472*2/$B$2</f>
        <v/>
      </c>
      <c r="J472" s="31">
        <f>+$D$2*I472/SQRT($D$2^2+I472^2+1)</f>
        <v/>
      </c>
      <c r="K472" s="31">
        <f>+($D$2^2+2*I472^2+1)/($D$2^2+I472^2)/(I472^2+1)</f>
        <v/>
      </c>
      <c r="L472" s="31">
        <f>ASIN($D$2/SQRT($D$2^2+I472^2)/SQRT(1+I472^2))</f>
        <v/>
      </c>
      <c r="M472" s="32">
        <f>2/PI()*(J472*K472+L472)</f>
        <v/>
      </c>
      <c r="N472" s="33">
        <f>+$D$4*M472</f>
        <v/>
      </c>
      <c r="O472" s="59">
        <f>+'CPT data &amp; Bearing Capacity'!N472</f>
        <v/>
      </c>
      <c r="P472" s="59">
        <f>+'CPT data &amp; Bearing Capacity'!O472</f>
        <v/>
      </c>
      <c r="Q472" s="35">
        <f>+'CPT data &amp; Bearing Capacity'!K472</f>
        <v/>
      </c>
      <c r="R472" s="34">
        <f>+'CPT data &amp; Bearing Capacity'!L472</f>
        <v/>
      </c>
      <c r="S472" s="35">
        <f>+'CPT data &amp; Bearing Capacity'!M472</f>
        <v/>
      </c>
      <c r="T472" s="34">
        <f>100*SQRT(O472/(305*SQRT(100*S472)))</f>
        <v/>
      </c>
      <c r="U472" s="36">
        <f>+O472*10^(1.09-0.0075*T472)</f>
        <v/>
      </c>
      <c r="V472" s="33">
        <f>5*(P472-Q472)</f>
        <v/>
      </c>
      <c r="W472" s="37">
        <f>IF(F472&lt;$B$4,0,N472/U472*G472*1000)</f>
        <v/>
      </c>
      <c r="X472" s="37">
        <f>IF(F472&lt;$B$4,0,N472/V472*G472*1000)</f>
        <v/>
      </c>
    </row>
    <row r="473">
      <c r="E473" s="28" t="n"/>
      <c r="F473" s="28">
        <f>+'CPT data &amp; Bearing Capacity'!I473</f>
        <v/>
      </c>
      <c r="G473" s="29">
        <f>'CPT data &amp; Bearing Capacity'!H473</f>
        <v/>
      </c>
      <c r="H473" s="29">
        <f>IF(F473&lt;$B$4,0,F473-$B$4)</f>
        <v/>
      </c>
      <c r="I473" s="30">
        <f>+H473*2/$B$2</f>
        <v/>
      </c>
      <c r="J473" s="31">
        <f>+$D$2*I473/SQRT($D$2^2+I473^2+1)</f>
        <v/>
      </c>
      <c r="K473" s="31">
        <f>+($D$2^2+2*I473^2+1)/($D$2^2+I473^2)/(I473^2+1)</f>
        <v/>
      </c>
      <c r="L473" s="31">
        <f>ASIN($D$2/SQRT($D$2^2+I473^2)/SQRT(1+I473^2))</f>
        <v/>
      </c>
      <c r="M473" s="32">
        <f>2/PI()*(J473*K473+L473)</f>
        <v/>
      </c>
      <c r="N473" s="33">
        <f>+$D$4*M473</f>
        <v/>
      </c>
      <c r="O473" s="59">
        <f>+'CPT data &amp; Bearing Capacity'!N473</f>
        <v/>
      </c>
      <c r="P473" s="59">
        <f>+'CPT data &amp; Bearing Capacity'!O473</f>
        <v/>
      </c>
      <c r="Q473" s="35">
        <f>+'CPT data &amp; Bearing Capacity'!K473</f>
        <v/>
      </c>
      <c r="R473" s="34">
        <f>+'CPT data &amp; Bearing Capacity'!L473</f>
        <v/>
      </c>
      <c r="S473" s="35">
        <f>+'CPT data &amp; Bearing Capacity'!M473</f>
        <v/>
      </c>
      <c r="T473" s="34">
        <f>100*SQRT(O473/(305*SQRT(100*S473)))</f>
        <v/>
      </c>
      <c r="U473" s="36">
        <f>+O473*10^(1.09-0.0075*T473)</f>
        <v/>
      </c>
      <c r="V473" s="33">
        <f>5*(P473-Q473)</f>
        <v/>
      </c>
      <c r="W473" s="37">
        <f>IF(F473&lt;$B$4,0,N473/U473*G473*1000)</f>
        <v/>
      </c>
      <c r="X473" s="37">
        <f>IF(F473&lt;$B$4,0,N473/V473*G473*1000)</f>
        <v/>
      </c>
    </row>
    <row r="474">
      <c r="E474" s="28" t="n"/>
      <c r="F474" s="28">
        <f>+'CPT data &amp; Bearing Capacity'!I474</f>
        <v/>
      </c>
      <c r="G474" s="29">
        <f>'CPT data &amp; Bearing Capacity'!H474</f>
        <v/>
      </c>
      <c r="H474" s="29">
        <f>IF(F474&lt;$B$4,0,F474-$B$4)</f>
        <v/>
      </c>
      <c r="I474" s="30">
        <f>+H474*2/$B$2</f>
        <v/>
      </c>
      <c r="J474" s="31">
        <f>+$D$2*I474/SQRT($D$2^2+I474^2+1)</f>
        <v/>
      </c>
      <c r="K474" s="31">
        <f>+($D$2^2+2*I474^2+1)/($D$2^2+I474^2)/(I474^2+1)</f>
        <v/>
      </c>
      <c r="L474" s="31">
        <f>ASIN($D$2/SQRT($D$2^2+I474^2)/SQRT(1+I474^2))</f>
        <v/>
      </c>
      <c r="M474" s="32">
        <f>2/PI()*(J474*K474+L474)</f>
        <v/>
      </c>
      <c r="N474" s="33">
        <f>+$D$4*M474</f>
        <v/>
      </c>
      <c r="O474" s="59">
        <f>+'CPT data &amp; Bearing Capacity'!N474</f>
        <v/>
      </c>
      <c r="P474" s="59">
        <f>+'CPT data &amp; Bearing Capacity'!O474</f>
        <v/>
      </c>
      <c r="Q474" s="35">
        <f>+'CPT data &amp; Bearing Capacity'!K474</f>
        <v/>
      </c>
      <c r="R474" s="34">
        <f>+'CPT data &amp; Bearing Capacity'!L474</f>
        <v/>
      </c>
      <c r="S474" s="35">
        <f>+'CPT data &amp; Bearing Capacity'!M474</f>
        <v/>
      </c>
      <c r="T474" s="34">
        <f>100*SQRT(O474/(305*SQRT(100*S474)))</f>
        <v/>
      </c>
      <c r="U474" s="36">
        <f>+O474*10^(1.09-0.0075*T474)</f>
        <v/>
      </c>
      <c r="V474" s="33">
        <f>5*(P474-Q474)</f>
        <v/>
      </c>
      <c r="W474" s="37">
        <f>IF(F474&lt;$B$4,0,N474/U474*G474*1000)</f>
        <v/>
      </c>
      <c r="X474" s="37">
        <f>IF(F474&lt;$B$4,0,N474/V474*G474*1000)</f>
        <v/>
      </c>
    </row>
    <row r="475">
      <c r="E475" s="28" t="n"/>
      <c r="F475" s="28">
        <f>+'CPT data &amp; Bearing Capacity'!I475</f>
        <v/>
      </c>
      <c r="G475" s="29">
        <f>'CPT data &amp; Bearing Capacity'!H475</f>
        <v/>
      </c>
      <c r="H475" s="29">
        <f>IF(F475&lt;$B$4,0,F475-$B$4)</f>
        <v/>
      </c>
      <c r="I475" s="30">
        <f>+H475*2/$B$2</f>
        <v/>
      </c>
      <c r="J475" s="31">
        <f>+$D$2*I475/SQRT($D$2^2+I475^2+1)</f>
        <v/>
      </c>
      <c r="K475" s="31">
        <f>+($D$2^2+2*I475^2+1)/($D$2^2+I475^2)/(I475^2+1)</f>
        <v/>
      </c>
      <c r="L475" s="31">
        <f>ASIN($D$2/SQRT($D$2^2+I475^2)/SQRT(1+I475^2))</f>
        <v/>
      </c>
      <c r="M475" s="32">
        <f>2/PI()*(J475*K475+L475)</f>
        <v/>
      </c>
      <c r="N475" s="33">
        <f>+$D$4*M475</f>
        <v/>
      </c>
      <c r="O475" s="59">
        <f>+'CPT data &amp; Bearing Capacity'!N475</f>
        <v/>
      </c>
      <c r="P475" s="59">
        <f>+'CPT data &amp; Bearing Capacity'!O475</f>
        <v/>
      </c>
      <c r="Q475" s="35">
        <f>+'CPT data &amp; Bearing Capacity'!K475</f>
        <v/>
      </c>
      <c r="R475" s="34">
        <f>+'CPT data &amp; Bearing Capacity'!L475</f>
        <v/>
      </c>
      <c r="S475" s="35">
        <f>+'CPT data &amp; Bearing Capacity'!M475</f>
        <v/>
      </c>
      <c r="T475" s="34">
        <f>100*SQRT(O475/(305*SQRT(100*S475)))</f>
        <v/>
      </c>
      <c r="U475" s="36">
        <f>+O475*10^(1.09-0.0075*T475)</f>
        <v/>
      </c>
      <c r="V475" s="33">
        <f>5*(P475-Q475)</f>
        <v/>
      </c>
      <c r="W475" s="37">
        <f>IF(F475&lt;$B$4,0,N475/U475*G475*1000)</f>
        <v/>
      </c>
      <c r="X475" s="37">
        <f>IF(F475&lt;$B$4,0,N475/V475*G475*1000)</f>
        <v/>
      </c>
    </row>
    <row r="476">
      <c r="E476" s="28" t="n"/>
      <c r="F476" s="28">
        <f>+'CPT data &amp; Bearing Capacity'!I476</f>
        <v/>
      </c>
      <c r="G476" s="29">
        <f>'CPT data &amp; Bearing Capacity'!H476</f>
        <v/>
      </c>
      <c r="H476" s="29">
        <f>IF(F476&lt;$B$4,0,F476-$B$4)</f>
        <v/>
      </c>
      <c r="I476" s="30">
        <f>+H476*2/$B$2</f>
        <v/>
      </c>
      <c r="J476" s="31">
        <f>+$D$2*I476/SQRT($D$2^2+I476^2+1)</f>
        <v/>
      </c>
      <c r="K476" s="31">
        <f>+($D$2^2+2*I476^2+1)/($D$2^2+I476^2)/(I476^2+1)</f>
        <v/>
      </c>
      <c r="L476" s="31">
        <f>ASIN($D$2/SQRT($D$2^2+I476^2)/SQRT(1+I476^2))</f>
        <v/>
      </c>
      <c r="M476" s="32">
        <f>2/PI()*(J476*K476+L476)</f>
        <v/>
      </c>
      <c r="N476" s="33">
        <f>+$D$4*M476</f>
        <v/>
      </c>
      <c r="O476" s="59">
        <f>+'CPT data &amp; Bearing Capacity'!N476</f>
        <v/>
      </c>
      <c r="P476" s="59">
        <f>+'CPT data &amp; Bearing Capacity'!O476</f>
        <v/>
      </c>
      <c r="Q476" s="35">
        <f>+'CPT data &amp; Bearing Capacity'!K476</f>
        <v/>
      </c>
      <c r="R476" s="34">
        <f>+'CPT data &amp; Bearing Capacity'!L476</f>
        <v/>
      </c>
      <c r="S476" s="35">
        <f>+'CPT data &amp; Bearing Capacity'!M476</f>
        <v/>
      </c>
      <c r="T476" s="34">
        <f>100*SQRT(O476/(305*SQRT(100*S476)))</f>
        <v/>
      </c>
      <c r="U476" s="36">
        <f>+O476*10^(1.09-0.0075*T476)</f>
        <v/>
      </c>
      <c r="V476" s="33">
        <f>5*(P476-Q476)</f>
        <v/>
      </c>
      <c r="W476" s="37">
        <f>IF(F476&lt;$B$4,0,N476/U476*G476*1000)</f>
        <v/>
      </c>
      <c r="X476" s="37">
        <f>IF(F476&lt;$B$4,0,N476/V476*G476*1000)</f>
        <v/>
      </c>
    </row>
    <row r="477">
      <c r="E477" s="28" t="n"/>
      <c r="F477" s="28">
        <f>+'CPT data &amp; Bearing Capacity'!I477</f>
        <v/>
      </c>
      <c r="G477" s="29">
        <f>'CPT data &amp; Bearing Capacity'!H477</f>
        <v/>
      </c>
      <c r="H477" s="29">
        <f>IF(F477&lt;$B$4,0,F477-$B$4)</f>
        <v/>
      </c>
      <c r="I477" s="30">
        <f>+H477*2/$B$2</f>
        <v/>
      </c>
      <c r="J477" s="31">
        <f>+$D$2*I477/SQRT($D$2^2+I477^2+1)</f>
        <v/>
      </c>
      <c r="K477" s="31">
        <f>+($D$2^2+2*I477^2+1)/($D$2^2+I477^2)/(I477^2+1)</f>
        <v/>
      </c>
      <c r="L477" s="31">
        <f>ASIN($D$2/SQRT($D$2^2+I477^2)/SQRT(1+I477^2))</f>
        <v/>
      </c>
      <c r="M477" s="32">
        <f>2/PI()*(J477*K477+L477)</f>
        <v/>
      </c>
      <c r="N477" s="33">
        <f>+$D$4*M477</f>
        <v/>
      </c>
      <c r="O477" s="59">
        <f>+'CPT data &amp; Bearing Capacity'!N477</f>
        <v/>
      </c>
      <c r="P477" s="59">
        <f>+'CPT data &amp; Bearing Capacity'!O477</f>
        <v/>
      </c>
      <c r="Q477" s="35">
        <f>+'CPT data &amp; Bearing Capacity'!K477</f>
        <v/>
      </c>
      <c r="R477" s="34">
        <f>+'CPT data &amp; Bearing Capacity'!L477</f>
        <v/>
      </c>
      <c r="S477" s="35">
        <f>+'CPT data &amp; Bearing Capacity'!M477</f>
        <v/>
      </c>
      <c r="T477" s="34">
        <f>100*SQRT(O477/(305*SQRT(100*S477)))</f>
        <v/>
      </c>
      <c r="U477" s="36">
        <f>+O477*10^(1.09-0.0075*T477)</f>
        <v/>
      </c>
      <c r="V477" s="33">
        <f>5*(P477-Q477)</f>
        <v/>
      </c>
      <c r="W477" s="37">
        <f>IF(F477&lt;$B$4,0,N477/U477*G477*1000)</f>
        <v/>
      </c>
      <c r="X477" s="37">
        <f>IF(F477&lt;$B$4,0,N477/V477*G477*1000)</f>
        <v/>
      </c>
    </row>
    <row r="478">
      <c r="E478" s="28" t="n"/>
      <c r="F478" s="28">
        <f>+'CPT data &amp; Bearing Capacity'!I478</f>
        <v/>
      </c>
      <c r="G478" s="29">
        <f>'CPT data &amp; Bearing Capacity'!H478</f>
        <v/>
      </c>
      <c r="H478" s="29">
        <f>IF(F478&lt;$B$4,0,F478-$B$4)</f>
        <v/>
      </c>
      <c r="I478" s="30">
        <f>+H478*2/$B$2</f>
        <v/>
      </c>
      <c r="J478" s="31">
        <f>+$D$2*I478/SQRT($D$2^2+I478^2+1)</f>
        <v/>
      </c>
      <c r="K478" s="31">
        <f>+($D$2^2+2*I478^2+1)/($D$2^2+I478^2)/(I478^2+1)</f>
        <v/>
      </c>
      <c r="L478" s="31">
        <f>ASIN($D$2/SQRT($D$2^2+I478^2)/SQRT(1+I478^2))</f>
        <v/>
      </c>
      <c r="M478" s="32">
        <f>2/PI()*(J478*K478+L478)</f>
        <v/>
      </c>
      <c r="N478" s="33">
        <f>+$D$4*M478</f>
        <v/>
      </c>
      <c r="O478" s="59">
        <f>+'CPT data &amp; Bearing Capacity'!N478</f>
        <v/>
      </c>
      <c r="P478" s="59">
        <f>+'CPT data &amp; Bearing Capacity'!O478</f>
        <v/>
      </c>
      <c r="Q478" s="35">
        <f>+'CPT data &amp; Bearing Capacity'!K478</f>
        <v/>
      </c>
      <c r="R478" s="34">
        <f>+'CPT data &amp; Bearing Capacity'!L478</f>
        <v/>
      </c>
      <c r="S478" s="35">
        <f>+'CPT data &amp; Bearing Capacity'!M478</f>
        <v/>
      </c>
      <c r="T478" s="34">
        <f>100*SQRT(O478/(305*SQRT(100*S478)))</f>
        <v/>
      </c>
      <c r="U478" s="36">
        <f>+O478*10^(1.09-0.0075*T478)</f>
        <v/>
      </c>
      <c r="V478" s="33">
        <f>5*(P478-Q478)</f>
        <v/>
      </c>
      <c r="W478" s="37">
        <f>IF(F478&lt;$B$4,0,N478/U478*G478*1000)</f>
        <v/>
      </c>
      <c r="X478" s="37">
        <f>IF(F478&lt;$B$4,0,N478/V478*G478*1000)</f>
        <v/>
      </c>
    </row>
    <row r="479">
      <c r="E479" s="28" t="n"/>
      <c r="F479" s="28">
        <f>+'CPT data &amp; Bearing Capacity'!I479</f>
        <v/>
      </c>
      <c r="G479" s="29">
        <f>'CPT data &amp; Bearing Capacity'!H479</f>
        <v/>
      </c>
      <c r="H479" s="29">
        <f>IF(F479&lt;$B$4,0,F479-$B$4)</f>
        <v/>
      </c>
      <c r="I479" s="30">
        <f>+H479*2/$B$2</f>
        <v/>
      </c>
      <c r="J479" s="31">
        <f>+$D$2*I479/SQRT($D$2^2+I479^2+1)</f>
        <v/>
      </c>
      <c r="K479" s="31">
        <f>+($D$2^2+2*I479^2+1)/($D$2^2+I479^2)/(I479^2+1)</f>
        <v/>
      </c>
      <c r="L479" s="31">
        <f>ASIN($D$2/SQRT($D$2^2+I479^2)/SQRT(1+I479^2))</f>
        <v/>
      </c>
      <c r="M479" s="32">
        <f>2/PI()*(J479*K479+L479)</f>
        <v/>
      </c>
      <c r="N479" s="33">
        <f>+$D$4*M479</f>
        <v/>
      </c>
      <c r="O479" s="59">
        <f>+'CPT data &amp; Bearing Capacity'!N479</f>
        <v/>
      </c>
      <c r="P479" s="59">
        <f>+'CPT data &amp; Bearing Capacity'!O479</f>
        <v/>
      </c>
      <c r="Q479" s="35">
        <f>+'CPT data &amp; Bearing Capacity'!K479</f>
        <v/>
      </c>
      <c r="R479" s="34">
        <f>+'CPT data &amp; Bearing Capacity'!L479</f>
        <v/>
      </c>
      <c r="S479" s="35">
        <f>+'CPT data &amp; Bearing Capacity'!M479</f>
        <v/>
      </c>
      <c r="T479" s="34">
        <f>100*SQRT(O479/(305*SQRT(100*S479)))</f>
        <v/>
      </c>
      <c r="U479" s="36">
        <f>+O479*10^(1.09-0.0075*T479)</f>
        <v/>
      </c>
      <c r="V479" s="33">
        <f>5*(P479-Q479)</f>
        <v/>
      </c>
      <c r="W479" s="37">
        <f>IF(F479&lt;$B$4,0,N479/U479*G479*1000)</f>
        <v/>
      </c>
      <c r="X479" s="37">
        <f>IF(F479&lt;$B$4,0,N479/V479*G479*1000)</f>
        <v/>
      </c>
    </row>
    <row r="480">
      <c r="E480" s="28" t="n"/>
      <c r="F480" s="28">
        <f>+'CPT data &amp; Bearing Capacity'!I480</f>
        <v/>
      </c>
      <c r="G480" s="29">
        <f>'CPT data &amp; Bearing Capacity'!H480</f>
        <v/>
      </c>
      <c r="H480" s="29">
        <f>IF(F480&lt;$B$4,0,F480-$B$4)</f>
        <v/>
      </c>
      <c r="I480" s="30">
        <f>+H480*2/$B$2</f>
        <v/>
      </c>
      <c r="J480" s="31">
        <f>+$D$2*I480/SQRT($D$2^2+I480^2+1)</f>
        <v/>
      </c>
      <c r="K480" s="31">
        <f>+($D$2^2+2*I480^2+1)/($D$2^2+I480^2)/(I480^2+1)</f>
        <v/>
      </c>
      <c r="L480" s="31">
        <f>ASIN($D$2/SQRT($D$2^2+I480^2)/SQRT(1+I480^2))</f>
        <v/>
      </c>
      <c r="M480" s="32">
        <f>2/PI()*(J480*K480+L480)</f>
        <v/>
      </c>
      <c r="N480" s="33">
        <f>+$D$4*M480</f>
        <v/>
      </c>
      <c r="O480" s="59">
        <f>+'CPT data &amp; Bearing Capacity'!N480</f>
        <v/>
      </c>
      <c r="P480" s="59">
        <f>+'CPT data &amp; Bearing Capacity'!O480</f>
        <v/>
      </c>
      <c r="Q480" s="35">
        <f>+'CPT data &amp; Bearing Capacity'!K480</f>
        <v/>
      </c>
      <c r="R480" s="34">
        <f>+'CPT data &amp; Bearing Capacity'!L480</f>
        <v/>
      </c>
      <c r="S480" s="35">
        <f>+'CPT data &amp; Bearing Capacity'!M480</f>
        <v/>
      </c>
      <c r="T480" s="34">
        <f>100*SQRT(O480/(305*SQRT(100*S480)))</f>
        <v/>
      </c>
      <c r="U480" s="36">
        <f>+O480*10^(1.09-0.0075*T480)</f>
        <v/>
      </c>
      <c r="V480" s="33">
        <f>5*(P480-Q480)</f>
        <v/>
      </c>
      <c r="W480" s="37">
        <f>IF(F480&lt;$B$4,0,N480/U480*G480*1000)</f>
        <v/>
      </c>
      <c r="X480" s="37">
        <f>IF(F480&lt;$B$4,0,N480/V480*G480*1000)</f>
        <v/>
      </c>
    </row>
    <row r="481">
      <c r="E481" s="28" t="n"/>
      <c r="F481" s="28">
        <f>+'CPT data &amp; Bearing Capacity'!I481</f>
        <v/>
      </c>
      <c r="G481" s="29">
        <f>'CPT data &amp; Bearing Capacity'!H481</f>
        <v/>
      </c>
      <c r="H481" s="29">
        <f>IF(F481&lt;$B$4,0,F481-$B$4)</f>
        <v/>
      </c>
      <c r="I481" s="30">
        <f>+H481*2/$B$2</f>
        <v/>
      </c>
      <c r="J481" s="31">
        <f>+$D$2*I481/SQRT($D$2^2+I481^2+1)</f>
        <v/>
      </c>
      <c r="K481" s="31">
        <f>+($D$2^2+2*I481^2+1)/($D$2^2+I481^2)/(I481^2+1)</f>
        <v/>
      </c>
      <c r="L481" s="31">
        <f>ASIN($D$2/SQRT($D$2^2+I481^2)/SQRT(1+I481^2))</f>
        <v/>
      </c>
      <c r="M481" s="32">
        <f>2/PI()*(J481*K481+L481)</f>
        <v/>
      </c>
      <c r="N481" s="33">
        <f>+$D$4*M481</f>
        <v/>
      </c>
      <c r="O481" s="59">
        <f>+'CPT data &amp; Bearing Capacity'!N481</f>
        <v/>
      </c>
      <c r="P481" s="59">
        <f>+'CPT data &amp; Bearing Capacity'!O481</f>
        <v/>
      </c>
      <c r="Q481" s="35">
        <f>+'CPT data &amp; Bearing Capacity'!K481</f>
        <v/>
      </c>
      <c r="R481" s="34">
        <f>+'CPT data &amp; Bearing Capacity'!L481</f>
        <v/>
      </c>
      <c r="S481" s="35">
        <f>+'CPT data &amp; Bearing Capacity'!M481</f>
        <v/>
      </c>
      <c r="T481" s="34">
        <f>100*SQRT(O481/(305*SQRT(100*S481)))</f>
        <v/>
      </c>
      <c r="U481" s="36">
        <f>+O481*10^(1.09-0.0075*T481)</f>
        <v/>
      </c>
      <c r="V481" s="33">
        <f>5*(P481-Q481)</f>
        <v/>
      </c>
      <c r="W481" s="37">
        <f>IF(F481&lt;$B$4,0,N481/U481*G481*1000)</f>
        <v/>
      </c>
      <c r="X481" s="37">
        <f>IF(F481&lt;$B$4,0,N481/V481*G481*1000)</f>
        <v/>
      </c>
    </row>
    <row r="482">
      <c r="E482" s="28" t="n"/>
      <c r="F482" s="28">
        <f>+'CPT data &amp; Bearing Capacity'!I482</f>
        <v/>
      </c>
      <c r="G482" s="29">
        <f>'CPT data &amp; Bearing Capacity'!H482</f>
        <v/>
      </c>
      <c r="H482" s="29">
        <f>IF(F482&lt;$B$4,0,F482-$B$4)</f>
        <v/>
      </c>
      <c r="I482" s="30">
        <f>+H482*2/$B$2</f>
        <v/>
      </c>
      <c r="J482" s="31">
        <f>+$D$2*I482/SQRT($D$2^2+I482^2+1)</f>
        <v/>
      </c>
      <c r="K482" s="31">
        <f>+($D$2^2+2*I482^2+1)/($D$2^2+I482^2)/(I482^2+1)</f>
        <v/>
      </c>
      <c r="L482" s="31">
        <f>ASIN($D$2/SQRT($D$2^2+I482^2)/SQRT(1+I482^2))</f>
        <v/>
      </c>
      <c r="M482" s="32">
        <f>2/PI()*(J482*K482+L482)</f>
        <v/>
      </c>
      <c r="N482" s="33">
        <f>+$D$4*M482</f>
        <v/>
      </c>
      <c r="O482" s="59">
        <f>+'CPT data &amp; Bearing Capacity'!N482</f>
        <v/>
      </c>
      <c r="P482" s="59">
        <f>+'CPT data &amp; Bearing Capacity'!O482</f>
        <v/>
      </c>
      <c r="Q482" s="35">
        <f>+'CPT data &amp; Bearing Capacity'!K482</f>
        <v/>
      </c>
      <c r="R482" s="34">
        <f>+'CPT data &amp; Bearing Capacity'!L482</f>
        <v/>
      </c>
      <c r="S482" s="35">
        <f>+'CPT data &amp; Bearing Capacity'!M482</f>
        <v/>
      </c>
      <c r="T482" s="34">
        <f>100*SQRT(O482/(305*SQRT(100*S482)))</f>
        <v/>
      </c>
      <c r="U482" s="36">
        <f>+O482*10^(1.09-0.0075*T482)</f>
        <v/>
      </c>
      <c r="V482" s="33">
        <f>5*(P482-Q482)</f>
        <v/>
      </c>
      <c r="W482" s="37">
        <f>IF(F482&lt;$B$4,0,N482/U482*G482*1000)</f>
        <v/>
      </c>
      <c r="X482" s="37">
        <f>IF(F482&lt;$B$4,0,N482/V482*G482*1000)</f>
        <v/>
      </c>
    </row>
    <row r="483">
      <c r="E483" s="28" t="n"/>
      <c r="F483" s="28">
        <f>+'CPT data &amp; Bearing Capacity'!I483</f>
        <v/>
      </c>
      <c r="G483" s="29">
        <f>'CPT data &amp; Bearing Capacity'!H483</f>
        <v/>
      </c>
      <c r="H483" s="29">
        <f>IF(F483&lt;$B$4,0,F483-$B$4)</f>
        <v/>
      </c>
      <c r="I483" s="30">
        <f>+H483*2/$B$2</f>
        <v/>
      </c>
      <c r="J483" s="31">
        <f>+$D$2*I483/SQRT($D$2^2+I483^2+1)</f>
        <v/>
      </c>
      <c r="K483" s="31">
        <f>+($D$2^2+2*I483^2+1)/($D$2^2+I483^2)/(I483^2+1)</f>
        <v/>
      </c>
      <c r="L483" s="31">
        <f>ASIN($D$2/SQRT($D$2^2+I483^2)/SQRT(1+I483^2))</f>
        <v/>
      </c>
      <c r="M483" s="32">
        <f>2/PI()*(J483*K483+L483)</f>
        <v/>
      </c>
      <c r="N483" s="33">
        <f>+$D$4*M483</f>
        <v/>
      </c>
      <c r="O483" s="59">
        <f>+'CPT data &amp; Bearing Capacity'!N483</f>
        <v/>
      </c>
      <c r="P483" s="59">
        <f>+'CPT data &amp; Bearing Capacity'!O483</f>
        <v/>
      </c>
      <c r="Q483" s="35">
        <f>+'CPT data &amp; Bearing Capacity'!K483</f>
        <v/>
      </c>
      <c r="R483" s="34">
        <f>+'CPT data &amp; Bearing Capacity'!L483</f>
        <v/>
      </c>
      <c r="S483" s="35">
        <f>+'CPT data &amp; Bearing Capacity'!M483</f>
        <v/>
      </c>
      <c r="T483" s="34">
        <f>100*SQRT(O483/(305*SQRT(100*S483)))</f>
        <v/>
      </c>
      <c r="U483" s="36">
        <f>+O483*10^(1.09-0.0075*T483)</f>
        <v/>
      </c>
      <c r="V483" s="33">
        <f>5*(P483-Q483)</f>
        <v/>
      </c>
      <c r="W483" s="37">
        <f>IF(F483&lt;$B$4,0,N483/U483*G483*1000)</f>
        <v/>
      </c>
      <c r="X483" s="37">
        <f>IF(F483&lt;$B$4,0,N483/V483*G483*1000)</f>
        <v/>
      </c>
    </row>
    <row r="484">
      <c r="E484" s="28" t="n"/>
      <c r="F484" s="28">
        <f>+'CPT data &amp; Bearing Capacity'!I484</f>
        <v/>
      </c>
      <c r="G484" s="29">
        <f>'CPT data &amp; Bearing Capacity'!H484</f>
        <v/>
      </c>
      <c r="H484" s="29">
        <f>IF(F484&lt;$B$4,0,F484-$B$4)</f>
        <v/>
      </c>
      <c r="I484" s="30">
        <f>+H484*2/$B$2</f>
        <v/>
      </c>
      <c r="J484" s="31">
        <f>+$D$2*I484/SQRT($D$2^2+I484^2+1)</f>
        <v/>
      </c>
      <c r="K484" s="31">
        <f>+($D$2^2+2*I484^2+1)/($D$2^2+I484^2)/(I484^2+1)</f>
        <v/>
      </c>
      <c r="L484" s="31">
        <f>ASIN($D$2/SQRT($D$2^2+I484^2)/SQRT(1+I484^2))</f>
        <v/>
      </c>
      <c r="M484" s="32">
        <f>2/PI()*(J484*K484+L484)</f>
        <v/>
      </c>
      <c r="N484" s="33">
        <f>+$D$4*M484</f>
        <v/>
      </c>
      <c r="O484" s="59">
        <f>+'CPT data &amp; Bearing Capacity'!N484</f>
        <v/>
      </c>
      <c r="P484" s="59">
        <f>+'CPT data &amp; Bearing Capacity'!O484</f>
        <v/>
      </c>
      <c r="Q484" s="35">
        <f>+'CPT data &amp; Bearing Capacity'!K484</f>
        <v/>
      </c>
      <c r="R484" s="34">
        <f>+'CPT data &amp; Bearing Capacity'!L484</f>
        <v/>
      </c>
      <c r="S484" s="35">
        <f>+'CPT data &amp; Bearing Capacity'!M484</f>
        <v/>
      </c>
      <c r="T484" s="34">
        <f>100*SQRT(O484/(305*SQRT(100*S484)))</f>
        <v/>
      </c>
      <c r="U484" s="36">
        <f>+O484*10^(1.09-0.0075*T484)</f>
        <v/>
      </c>
      <c r="V484" s="33">
        <f>5*(P484-Q484)</f>
        <v/>
      </c>
      <c r="W484" s="37">
        <f>IF(F484&lt;$B$4,0,N484/U484*G484*1000)</f>
        <v/>
      </c>
      <c r="X484" s="37">
        <f>IF(F484&lt;$B$4,0,N484/V484*G484*1000)</f>
        <v/>
      </c>
    </row>
    <row r="485">
      <c r="E485" s="28" t="n"/>
      <c r="F485" s="28">
        <f>+'CPT data &amp; Bearing Capacity'!I485</f>
        <v/>
      </c>
      <c r="G485" s="29">
        <f>'CPT data &amp; Bearing Capacity'!H485</f>
        <v/>
      </c>
      <c r="H485" s="29">
        <f>IF(F485&lt;$B$4,0,F485-$B$4)</f>
        <v/>
      </c>
      <c r="I485" s="30">
        <f>+H485*2/$B$2</f>
        <v/>
      </c>
      <c r="J485" s="31">
        <f>+$D$2*I485/SQRT($D$2^2+I485^2+1)</f>
        <v/>
      </c>
      <c r="K485" s="31">
        <f>+($D$2^2+2*I485^2+1)/($D$2^2+I485^2)/(I485^2+1)</f>
        <v/>
      </c>
      <c r="L485" s="31">
        <f>ASIN($D$2/SQRT($D$2^2+I485^2)/SQRT(1+I485^2))</f>
        <v/>
      </c>
      <c r="M485" s="32">
        <f>2/PI()*(J485*K485+L485)</f>
        <v/>
      </c>
      <c r="N485" s="33">
        <f>+$D$4*M485</f>
        <v/>
      </c>
      <c r="O485" s="59">
        <f>+'CPT data &amp; Bearing Capacity'!N485</f>
        <v/>
      </c>
      <c r="P485" s="59">
        <f>+'CPT data &amp; Bearing Capacity'!O485</f>
        <v/>
      </c>
      <c r="Q485" s="35">
        <f>+'CPT data &amp; Bearing Capacity'!K485</f>
        <v/>
      </c>
      <c r="R485" s="34">
        <f>+'CPT data &amp; Bearing Capacity'!L485</f>
        <v/>
      </c>
      <c r="S485" s="35">
        <f>+'CPT data &amp; Bearing Capacity'!M485</f>
        <v/>
      </c>
      <c r="T485" s="34">
        <f>100*SQRT(O485/(305*SQRT(100*S485)))</f>
        <v/>
      </c>
      <c r="U485" s="36">
        <f>+O485*10^(1.09-0.0075*T485)</f>
        <v/>
      </c>
      <c r="V485" s="33">
        <f>5*(P485-Q485)</f>
        <v/>
      </c>
      <c r="W485" s="37">
        <f>IF(F485&lt;$B$4,0,N485/U485*G485*1000)</f>
        <v/>
      </c>
      <c r="X485" s="37">
        <f>IF(F485&lt;$B$4,0,N485/V485*G485*1000)</f>
        <v/>
      </c>
    </row>
    <row r="486">
      <c r="E486" s="28" t="n"/>
      <c r="F486" s="28">
        <f>+'CPT data &amp; Bearing Capacity'!I486</f>
        <v/>
      </c>
      <c r="G486" s="29">
        <f>'CPT data &amp; Bearing Capacity'!H486</f>
        <v/>
      </c>
      <c r="H486" s="29">
        <f>IF(F486&lt;$B$4,0,F486-$B$4)</f>
        <v/>
      </c>
      <c r="I486" s="30">
        <f>+H486*2/$B$2</f>
        <v/>
      </c>
      <c r="J486" s="31">
        <f>+$D$2*I486/SQRT($D$2^2+I486^2+1)</f>
        <v/>
      </c>
      <c r="K486" s="31">
        <f>+($D$2^2+2*I486^2+1)/($D$2^2+I486^2)/(I486^2+1)</f>
        <v/>
      </c>
      <c r="L486" s="31">
        <f>ASIN($D$2/SQRT($D$2^2+I486^2)/SQRT(1+I486^2))</f>
        <v/>
      </c>
      <c r="M486" s="32">
        <f>2/PI()*(J486*K486+L486)</f>
        <v/>
      </c>
      <c r="N486" s="33">
        <f>+$D$4*M486</f>
        <v/>
      </c>
      <c r="O486" s="59">
        <f>+'CPT data &amp; Bearing Capacity'!N486</f>
        <v/>
      </c>
      <c r="P486" s="59">
        <f>+'CPT data &amp; Bearing Capacity'!O486</f>
        <v/>
      </c>
      <c r="Q486" s="35">
        <f>+'CPT data &amp; Bearing Capacity'!K486</f>
        <v/>
      </c>
      <c r="R486" s="34">
        <f>+'CPT data &amp; Bearing Capacity'!L486</f>
        <v/>
      </c>
      <c r="S486" s="35">
        <f>+'CPT data &amp; Bearing Capacity'!M486</f>
        <v/>
      </c>
      <c r="T486" s="34">
        <f>100*SQRT(O486/(305*SQRT(100*S486)))</f>
        <v/>
      </c>
      <c r="U486" s="36">
        <f>+O486*10^(1.09-0.0075*T486)</f>
        <v/>
      </c>
      <c r="V486" s="33">
        <f>5*(P486-Q486)</f>
        <v/>
      </c>
      <c r="W486" s="37">
        <f>IF(F486&lt;$B$4,0,N486/U486*G486*1000)</f>
        <v/>
      </c>
      <c r="X486" s="37">
        <f>IF(F486&lt;$B$4,0,N486/V486*G486*1000)</f>
        <v/>
      </c>
    </row>
    <row r="487">
      <c r="E487" s="28" t="n"/>
      <c r="F487" s="28">
        <f>+'CPT data &amp; Bearing Capacity'!I487</f>
        <v/>
      </c>
      <c r="G487" s="29">
        <f>'CPT data &amp; Bearing Capacity'!H487</f>
        <v/>
      </c>
      <c r="H487" s="29">
        <f>IF(F487&lt;$B$4,0,F487-$B$4)</f>
        <v/>
      </c>
      <c r="I487" s="30">
        <f>+H487*2/$B$2</f>
        <v/>
      </c>
      <c r="J487" s="31">
        <f>+$D$2*I487/SQRT($D$2^2+I487^2+1)</f>
        <v/>
      </c>
      <c r="K487" s="31">
        <f>+($D$2^2+2*I487^2+1)/($D$2^2+I487^2)/(I487^2+1)</f>
        <v/>
      </c>
      <c r="L487" s="31">
        <f>ASIN($D$2/SQRT($D$2^2+I487^2)/SQRT(1+I487^2))</f>
        <v/>
      </c>
      <c r="M487" s="32">
        <f>2/PI()*(J487*K487+L487)</f>
        <v/>
      </c>
      <c r="N487" s="33">
        <f>+$D$4*M487</f>
        <v/>
      </c>
      <c r="O487" s="59">
        <f>+'CPT data &amp; Bearing Capacity'!N487</f>
        <v/>
      </c>
      <c r="P487" s="59">
        <f>+'CPT data &amp; Bearing Capacity'!O487</f>
        <v/>
      </c>
      <c r="Q487" s="35">
        <f>+'CPT data &amp; Bearing Capacity'!K487</f>
        <v/>
      </c>
      <c r="R487" s="34">
        <f>+'CPT data &amp; Bearing Capacity'!L487</f>
        <v/>
      </c>
      <c r="S487" s="35">
        <f>+'CPT data &amp; Bearing Capacity'!M487</f>
        <v/>
      </c>
      <c r="T487" s="34">
        <f>100*SQRT(O487/(305*SQRT(100*S487)))</f>
        <v/>
      </c>
      <c r="U487" s="36">
        <f>+O487*10^(1.09-0.0075*T487)</f>
        <v/>
      </c>
      <c r="V487" s="33">
        <f>5*(P487-Q487)</f>
        <v/>
      </c>
      <c r="W487" s="37">
        <f>IF(F487&lt;$B$4,0,N487/U487*G487*1000)</f>
        <v/>
      </c>
      <c r="X487" s="37">
        <f>IF(F487&lt;$B$4,0,N487/V487*G487*1000)</f>
        <v/>
      </c>
    </row>
    <row r="488">
      <c r="E488" s="28" t="n"/>
      <c r="F488" s="28">
        <f>+'CPT data &amp; Bearing Capacity'!I488</f>
        <v/>
      </c>
      <c r="G488" s="29">
        <f>'CPT data &amp; Bearing Capacity'!H488</f>
        <v/>
      </c>
      <c r="H488" s="29">
        <f>IF(F488&lt;$B$4,0,F488-$B$4)</f>
        <v/>
      </c>
      <c r="I488" s="30">
        <f>+H488*2/$B$2</f>
        <v/>
      </c>
      <c r="J488" s="31">
        <f>+$D$2*I488/SQRT($D$2^2+I488^2+1)</f>
        <v/>
      </c>
      <c r="K488" s="31">
        <f>+($D$2^2+2*I488^2+1)/($D$2^2+I488^2)/(I488^2+1)</f>
        <v/>
      </c>
      <c r="L488" s="31">
        <f>ASIN($D$2/SQRT($D$2^2+I488^2)/SQRT(1+I488^2))</f>
        <v/>
      </c>
      <c r="M488" s="32">
        <f>2/PI()*(J488*K488+L488)</f>
        <v/>
      </c>
      <c r="N488" s="33">
        <f>+$D$4*M488</f>
        <v/>
      </c>
      <c r="O488" s="59">
        <f>+'CPT data &amp; Bearing Capacity'!N488</f>
        <v/>
      </c>
      <c r="P488" s="59">
        <f>+'CPT data &amp; Bearing Capacity'!O488</f>
        <v/>
      </c>
      <c r="Q488" s="35">
        <f>+'CPT data &amp; Bearing Capacity'!K488</f>
        <v/>
      </c>
      <c r="R488" s="34">
        <f>+'CPT data &amp; Bearing Capacity'!L488</f>
        <v/>
      </c>
      <c r="S488" s="35">
        <f>+'CPT data &amp; Bearing Capacity'!M488</f>
        <v/>
      </c>
      <c r="T488" s="34">
        <f>100*SQRT(O488/(305*SQRT(100*S488)))</f>
        <v/>
      </c>
      <c r="U488" s="36">
        <f>+O488*10^(1.09-0.0075*T488)</f>
        <v/>
      </c>
      <c r="V488" s="33">
        <f>5*(P488-Q488)</f>
        <v/>
      </c>
      <c r="W488" s="37">
        <f>IF(F488&lt;$B$4,0,N488/U488*G488*1000)</f>
        <v/>
      </c>
      <c r="X488" s="37">
        <f>IF(F488&lt;$B$4,0,N488/V488*G488*1000)</f>
        <v/>
      </c>
    </row>
    <row r="489">
      <c r="E489" s="28" t="n"/>
      <c r="F489" s="28">
        <f>+'CPT data &amp; Bearing Capacity'!I489</f>
        <v/>
      </c>
      <c r="G489" s="29">
        <f>'CPT data &amp; Bearing Capacity'!H489</f>
        <v/>
      </c>
      <c r="H489" s="29">
        <f>IF(F489&lt;$B$4,0,F489-$B$4)</f>
        <v/>
      </c>
      <c r="I489" s="30">
        <f>+H489*2/$B$2</f>
        <v/>
      </c>
      <c r="J489" s="31">
        <f>+$D$2*I489/SQRT($D$2^2+I489^2+1)</f>
        <v/>
      </c>
      <c r="K489" s="31">
        <f>+($D$2^2+2*I489^2+1)/($D$2^2+I489^2)/(I489^2+1)</f>
        <v/>
      </c>
      <c r="L489" s="31">
        <f>ASIN($D$2/SQRT($D$2^2+I489^2)/SQRT(1+I489^2))</f>
        <v/>
      </c>
      <c r="M489" s="32">
        <f>2/PI()*(J489*K489+L489)</f>
        <v/>
      </c>
      <c r="N489" s="33">
        <f>+$D$4*M489</f>
        <v/>
      </c>
      <c r="O489" s="59">
        <f>+'CPT data &amp; Bearing Capacity'!N489</f>
        <v/>
      </c>
      <c r="P489" s="59">
        <f>+'CPT data &amp; Bearing Capacity'!O489</f>
        <v/>
      </c>
      <c r="Q489" s="35">
        <f>+'CPT data &amp; Bearing Capacity'!K489</f>
        <v/>
      </c>
      <c r="R489" s="34">
        <f>+'CPT data &amp; Bearing Capacity'!L489</f>
        <v/>
      </c>
      <c r="S489" s="35">
        <f>+'CPT data &amp; Bearing Capacity'!M489</f>
        <v/>
      </c>
      <c r="T489" s="34">
        <f>100*SQRT(O489/(305*SQRT(100*S489)))</f>
        <v/>
      </c>
      <c r="U489" s="36">
        <f>+O489*10^(1.09-0.0075*T489)</f>
        <v/>
      </c>
      <c r="V489" s="33">
        <f>5*(P489-Q489)</f>
        <v/>
      </c>
      <c r="W489" s="37">
        <f>IF(F489&lt;$B$4,0,N489/U489*G489*1000)</f>
        <v/>
      </c>
      <c r="X489" s="37">
        <f>IF(F489&lt;$B$4,0,N489/V489*G489*1000)</f>
        <v/>
      </c>
    </row>
    <row r="490">
      <c r="E490" s="28" t="n"/>
      <c r="F490" s="28">
        <f>+'CPT data &amp; Bearing Capacity'!I490</f>
        <v/>
      </c>
      <c r="G490" s="29">
        <f>'CPT data &amp; Bearing Capacity'!H490</f>
        <v/>
      </c>
      <c r="H490" s="29">
        <f>IF(F490&lt;$B$4,0,F490-$B$4)</f>
        <v/>
      </c>
      <c r="I490" s="30">
        <f>+H490*2/$B$2</f>
        <v/>
      </c>
      <c r="J490" s="31">
        <f>+$D$2*I490/SQRT($D$2^2+I490^2+1)</f>
        <v/>
      </c>
      <c r="K490" s="31">
        <f>+($D$2^2+2*I490^2+1)/($D$2^2+I490^2)/(I490^2+1)</f>
        <v/>
      </c>
      <c r="L490" s="31">
        <f>ASIN($D$2/SQRT($D$2^2+I490^2)/SQRT(1+I490^2))</f>
        <v/>
      </c>
      <c r="M490" s="32">
        <f>2/PI()*(J490*K490+L490)</f>
        <v/>
      </c>
      <c r="N490" s="33">
        <f>+$D$4*M490</f>
        <v/>
      </c>
      <c r="O490" s="59">
        <f>+'CPT data &amp; Bearing Capacity'!N490</f>
        <v/>
      </c>
      <c r="P490" s="59">
        <f>+'CPT data &amp; Bearing Capacity'!O490</f>
        <v/>
      </c>
      <c r="Q490" s="35">
        <f>+'CPT data &amp; Bearing Capacity'!K490</f>
        <v/>
      </c>
      <c r="R490" s="34">
        <f>+'CPT data &amp; Bearing Capacity'!L490</f>
        <v/>
      </c>
      <c r="S490" s="35">
        <f>+'CPT data &amp; Bearing Capacity'!M490</f>
        <v/>
      </c>
      <c r="T490" s="34">
        <f>100*SQRT(O490/(305*SQRT(100*S490)))</f>
        <v/>
      </c>
      <c r="U490" s="36">
        <f>+O490*10^(1.09-0.0075*T490)</f>
        <v/>
      </c>
      <c r="V490" s="33">
        <f>5*(P490-Q490)</f>
        <v/>
      </c>
      <c r="W490" s="37">
        <f>IF(F490&lt;$B$4,0,N490/U490*G490*1000)</f>
        <v/>
      </c>
      <c r="X490" s="37">
        <f>IF(F490&lt;$B$4,0,N490/V490*G490*1000)</f>
        <v/>
      </c>
    </row>
    <row r="491">
      <c r="E491" s="28" t="n"/>
      <c r="F491" s="28">
        <f>+'CPT data &amp; Bearing Capacity'!I491</f>
        <v/>
      </c>
      <c r="G491" s="29">
        <f>'CPT data &amp; Bearing Capacity'!H491</f>
        <v/>
      </c>
      <c r="H491" s="29">
        <f>IF(F491&lt;$B$4,0,F491-$B$4)</f>
        <v/>
      </c>
      <c r="I491" s="30">
        <f>+H491*2/$B$2</f>
        <v/>
      </c>
      <c r="J491" s="31">
        <f>+$D$2*I491/SQRT($D$2^2+I491^2+1)</f>
        <v/>
      </c>
      <c r="K491" s="31">
        <f>+($D$2^2+2*I491^2+1)/($D$2^2+I491^2)/(I491^2+1)</f>
        <v/>
      </c>
      <c r="L491" s="31">
        <f>ASIN($D$2/SQRT($D$2^2+I491^2)/SQRT(1+I491^2))</f>
        <v/>
      </c>
      <c r="M491" s="32">
        <f>2/PI()*(J491*K491+L491)</f>
        <v/>
      </c>
      <c r="N491" s="33">
        <f>+$D$4*M491</f>
        <v/>
      </c>
      <c r="O491" s="59">
        <f>+'CPT data &amp; Bearing Capacity'!N491</f>
        <v/>
      </c>
      <c r="P491" s="59">
        <f>+'CPT data &amp; Bearing Capacity'!O491</f>
        <v/>
      </c>
      <c r="Q491" s="35">
        <f>+'CPT data &amp; Bearing Capacity'!K491</f>
        <v/>
      </c>
      <c r="R491" s="34">
        <f>+'CPT data &amp; Bearing Capacity'!L491</f>
        <v/>
      </c>
      <c r="S491" s="35">
        <f>+'CPT data &amp; Bearing Capacity'!M491</f>
        <v/>
      </c>
      <c r="T491" s="34">
        <f>100*SQRT(O491/(305*SQRT(100*S491)))</f>
        <v/>
      </c>
      <c r="U491" s="36">
        <f>+O491*10^(1.09-0.0075*T491)</f>
        <v/>
      </c>
      <c r="V491" s="33">
        <f>5*(P491-Q491)</f>
        <v/>
      </c>
      <c r="W491" s="37">
        <f>IF(F491&lt;$B$4,0,N491/U491*G491*1000)</f>
        <v/>
      </c>
      <c r="X491" s="37">
        <f>IF(F491&lt;$B$4,0,N491/V491*G491*1000)</f>
        <v/>
      </c>
    </row>
    <row r="492">
      <c r="E492" s="28" t="n"/>
      <c r="F492" s="28">
        <f>+'CPT data &amp; Bearing Capacity'!I492</f>
        <v/>
      </c>
      <c r="G492" s="29">
        <f>'CPT data &amp; Bearing Capacity'!H492</f>
        <v/>
      </c>
      <c r="H492" s="29">
        <f>IF(F492&lt;$B$4,0,F492-$B$4)</f>
        <v/>
      </c>
      <c r="I492" s="30">
        <f>+H492*2/$B$2</f>
        <v/>
      </c>
      <c r="J492" s="31">
        <f>+$D$2*I492/SQRT($D$2^2+I492^2+1)</f>
        <v/>
      </c>
      <c r="K492" s="31">
        <f>+($D$2^2+2*I492^2+1)/($D$2^2+I492^2)/(I492^2+1)</f>
        <v/>
      </c>
      <c r="L492" s="31">
        <f>ASIN($D$2/SQRT($D$2^2+I492^2)/SQRT(1+I492^2))</f>
        <v/>
      </c>
      <c r="M492" s="32">
        <f>2/PI()*(J492*K492+L492)</f>
        <v/>
      </c>
      <c r="N492" s="33">
        <f>+$D$4*M492</f>
        <v/>
      </c>
      <c r="O492" s="59">
        <f>+'CPT data &amp; Bearing Capacity'!N492</f>
        <v/>
      </c>
      <c r="P492" s="59">
        <f>+'CPT data &amp; Bearing Capacity'!O492</f>
        <v/>
      </c>
      <c r="Q492" s="35">
        <f>+'CPT data &amp; Bearing Capacity'!K492</f>
        <v/>
      </c>
      <c r="R492" s="34">
        <f>+'CPT data &amp; Bearing Capacity'!L492</f>
        <v/>
      </c>
      <c r="S492" s="35">
        <f>+'CPT data &amp; Bearing Capacity'!M492</f>
        <v/>
      </c>
      <c r="T492" s="34">
        <f>100*SQRT(O492/(305*SQRT(100*S492)))</f>
        <v/>
      </c>
      <c r="U492" s="36">
        <f>+O492*10^(1.09-0.0075*T492)</f>
        <v/>
      </c>
      <c r="V492" s="33">
        <f>5*(P492-Q492)</f>
        <v/>
      </c>
      <c r="W492" s="37">
        <f>IF(F492&lt;$B$4,0,N492/U492*G492*1000)</f>
        <v/>
      </c>
      <c r="X492" s="37">
        <f>IF(F492&lt;$B$4,0,N492/V492*G492*1000)</f>
        <v/>
      </c>
    </row>
    <row r="493">
      <c r="E493" s="28" t="n"/>
      <c r="F493" s="28">
        <f>+'CPT data &amp; Bearing Capacity'!I493</f>
        <v/>
      </c>
      <c r="G493" s="29">
        <f>'CPT data &amp; Bearing Capacity'!H493</f>
        <v/>
      </c>
      <c r="H493" s="29">
        <f>IF(F493&lt;$B$4,0,F493-$B$4)</f>
        <v/>
      </c>
      <c r="I493" s="30">
        <f>+H493*2/$B$2</f>
        <v/>
      </c>
      <c r="J493" s="31">
        <f>+$D$2*I493/SQRT($D$2^2+I493^2+1)</f>
        <v/>
      </c>
      <c r="K493" s="31">
        <f>+($D$2^2+2*I493^2+1)/($D$2^2+I493^2)/(I493^2+1)</f>
        <v/>
      </c>
      <c r="L493" s="31">
        <f>ASIN($D$2/SQRT($D$2^2+I493^2)/SQRT(1+I493^2))</f>
        <v/>
      </c>
      <c r="M493" s="32">
        <f>2/PI()*(J493*K493+L493)</f>
        <v/>
      </c>
      <c r="N493" s="33">
        <f>+$D$4*M493</f>
        <v/>
      </c>
      <c r="O493" s="59">
        <f>+'CPT data &amp; Bearing Capacity'!N493</f>
        <v/>
      </c>
      <c r="P493" s="59">
        <f>+'CPT data &amp; Bearing Capacity'!O493</f>
        <v/>
      </c>
      <c r="Q493" s="35">
        <f>+'CPT data &amp; Bearing Capacity'!K493</f>
        <v/>
      </c>
      <c r="R493" s="34">
        <f>+'CPT data &amp; Bearing Capacity'!L493</f>
        <v/>
      </c>
      <c r="S493" s="35">
        <f>+'CPT data &amp; Bearing Capacity'!M493</f>
        <v/>
      </c>
      <c r="T493" s="34">
        <f>100*SQRT(O493/(305*SQRT(100*S493)))</f>
        <v/>
      </c>
      <c r="U493" s="36">
        <f>+O493*10^(1.09-0.0075*T493)</f>
        <v/>
      </c>
      <c r="V493" s="33">
        <f>5*(P493-Q493)</f>
        <v/>
      </c>
      <c r="W493" s="37">
        <f>IF(F493&lt;$B$4,0,N493/U493*G493*1000)</f>
        <v/>
      </c>
      <c r="X493" s="37">
        <f>IF(F493&lt;$B$4,0,N493/V493*G493*1000)</f>
        <v/>
      </c>
    </row>
    <row r="494">
      <c r="E494" s="28" t="n"/>
      <c r="F494" s="28">
        <f>+'CPT data &amp; Bearing Capacity'!I494</f>
        <v/>
      </c>
      <c r="G494" s="29">
        <f>'CPT data &amp; Bearing Capacity'!H494</f>
        <v/>
      </c>
      <c r="H494" s="29">
        <f>IF(F494&lt;$B$4,0,F494-$B$4)</f>
        <v/>
      </c>
      <c r="I494" s="30">
        <f>+H494*2/$B$2</f>
        <v/>
      </c>
      <c r="J494" s="31">
        <f>+$D$2*I494/SQRT($D$2^2+I494^2+1)</f>
        <v/>
      </c>
      <c r="K494" s="31">
        <f>+($D$2^2+2*I494^2+1)/($D$2^2+I494^2)/(I494^2+1)</f>
        <v/>
      </c>
      <c r="L494" s="31">
        <f>ASIN($D$2/SQRT($D$2^2+I494^2)/SQRT(1+I494^2))</f>
        <v/>
      </c>
      <c r="M494" s="32">
        <f>2/PI()*(J494*K494+L494)</f>
        <v/>
      </c>
      <c r="N494" s="33">
        <f>+$D$4*M494</f>
        <v/>
      </c>
      <c r="O494" s="59">
        <f>+'CPT data &amp; Bearing Capacity'!N494</f>
        <v/>
      </c>
      <c r="P494" s="59">
        <f>+'CPT data &amp; Bearing Capacity'!O494</f>
        <v/>
      </c>
      <c r="Q494" s="35">
        <f>+'CPT data &amp; Bearing Capacity'!K494</f>
        <v/>
      </c>
      <c r="R494" s="34">
        <f>+'CPT data &amp; Bearing Capacity'!L494</f>
        <v/>
      </c>
      <c r="S494" s="35">
        <f>+'CPT data &amp; Bearing Capacity'!M494</f>
        <v/>
      </c>
      <c r="T494" s="34">
        <f>100*SQRT(O494/(305*SQRT(100*S494)))</f>
        <v/>
      </c>
      <c r="U494" s="36">
        <f>+O494*10^(1.09-0.0075*T494)</f>
        <v/>
      </c>
      <c r="V494" s="33">
        <f>5*(P494-Q494)</f>
        <v/>
      </c>
      <c r="W494" s="37">
        <f>IF(F494&lt;$B$4,0,N494/U494*G494*1000)</f>
        <v/>
      </c>
      <c r="X494" s="37">
        <f>IF(F494&lt;$B$4,0,N494/V494*G494*1000)</f>
        <v/>
      </c>
    </row>
    <row r="495">
      <c r="E495" s="28" t="n"/>
      <c r="F495" s="28">
        <f>+'CPT data &amp; Bearing Capacity'!I495</f>
        <v/>
      </c>
      <c r="G495" s="29">
        <f>'CPT data &amp; Bearing Capacity'!H495</f>
        <v/>
      </c>
      <c r="H495" s="29">
        <f>IF(F495&lt;$B$4,0,F495-$B$4)</f>
        <v/>
      </c>
      <c r="I495" s="30">
        <f>+H495*2/$B$2</f>
        <v/>
      </c>
      <c r="J495" s="31">
        <f>+$D$2*I495/SQRT($D$2^2+I495^2+1)</f>
        <v/>
      </c>
      <c r="K495" s="31">
        <f>+($D$2^2+2*I495^2+1)/($D$2^2+I495^2)/(I495^2+1)</f>
        <v/>
      </c>
      <c r="L495" s="31">
        <f>ASIN($D$2/SQRT($D$2^2+I495^2)/SQRT(1+I495^2))</f>
        <v/>
      </c>
      <c r="M495" s="32">
        <f>2/PI()*(J495*K495+L495)</f>
        <v/>
      </c>
      <c r="N495" s="33">
        <f>+$D$4*M495</f>
        <v/>
      </c>
      <c r="O495" s="59">
        <f>+'CPT data &amp; Bearing Capacity'!N495</f>
        <v/>
      </c>
      <c r="P495" s="59">
        <f>+'CPT data &amp; Bearing Capacity'!O495</f>
        <v/>
      </c>
      <c r="Q495" s="35">
        <f>+'CPT data &amp; Bearing Capacity'!K495</f>
        <v/>
      </c>
      <c r="R495" s="34">
        <f>+'CPT data &amp; Bearing Capacity'!L495</f>
        <v/>
      </c>
      <c r="S495" s="35">
        <f>+'CPT data &amp; Bearing Capacity'!M495</f>
        <v/>
      </c>
      <c r="T495" s="34">
        <f>100*SQRT(O495/(305*SQRT(100*S495)))</f>
        <v/>
      </c>
      <c r="U495" s="36">
        <f>+O495*10^(1.09-0.0075*T495)</f>
        <v/>
      </c>
      <c r="V495" s="33">
        <f>5*(P495-Q495)</f>
        <v/>
      </c>
      <c r="W495" s="37">
        <f>IF(F495&lt;$B$4,0,N495/U495*G495*1000)</f>
        <v/>
      </c>
      <c r="X495" s="37">
        <f>IF(F495&lt;$B$4,0,N495/V495*G495*1000)</f>
        <v/>
      </c>
    </row>
    <row r="496">
      <c r="E496" s="28" t="n"/>
      <c r="F496" s="28">
        <f>+'CPT data &amp; Bearing Capacity'!I496</f>
        <v/>
      </c>
      <c r="G496" s="29">
        <f>'CPT data &amp; Bearing Capacity'!H496</f>
        <v/>
      </c>
      <c r="H496" s="29">
        <f>IF(F496&lt;$B$4,0,F496-$B$4)</f>
        <v/>
      </c>
      <c r="I496" s="30">
        <f>+H496*2/$B$2</f>
        <v/>
      </c>
      <c r="J496" s="31">
        <f>+$D$2*I496/SQRT($D$2^2+I496^2+1)</f>
        <v/>
      </c>
      <c r="K496" s="31">
        <f>+($D$2^2+2*I496^2+1)/($D$2^2+I496^2)/(I496^2+1)</f>
        <v/>
      </c>
      <c r="L496" s="31">
        <f>ASIN($D$2/SQRT($D$2^2+I496^2)/SQRT(1+I496^2))</f>
        <v/>
      </c>
      <c r="M496" s="32">
        <f>2/PI()*(J496*K496+L496)</f>
        <v/>
      </c>
      <c r="N496" s="33">
        <f>+$D$4*M496</f>
        <v/>
      </c>
      <c r="O496" s="59">
        <f>+'CPT data &amp; Bearing Capacity'!N496</f>
        <v/>
      </c>
      <c r="P496" s="59">
        <f>+'CPT data &amp; Bearing Capacity'!O496</f>
        <v/>
      </c>
      <c r="Q496" s="35">
        <f>+'CPT data &amp; Bearing Capacity'!K496</f>
        <v/>
      </c>
      <c r="R496" s="34">
        <f>+'CPT data &amp; Bearing Capacity'!L496</f>
        <v/>
      </c>
      <c r="S496" s="35">
        <f>+'CPT data &amp; Bearing Capacity'!M496</f>
        <v/>
      </c>
      <c r="T496" s="34">
        <f>100*SQRT(O496/(305*SQRT(100*S496)))</f>
        <v/>
      </c>
      <c r="U496" s="36">
        <f>+O496*10^(1.09-0.0075*T496)</f>
        <v/>
      </c>
      <c r="V496" s="33">
        <f>5*(P496-Q496)</f>
        <v/>
      </c>
      <c r="W496" s="37">
        <f>IF(F496&lt;$B$4,0,N496/U496*G496*1000)</f>
        <v/>
      </c>
      <c r="X496" s="37">
        <f>IF(F496&lt;$B$4,0,N496/V496*G496*1000)</f>
        <v/>
      </c>
    </row>
    <row r="497">
      <c r="E497" s="28" t="n"/>
      <c r="F497" s="28">
        <f>+'CPT data &amp; Bearing Capacity'!I497</f>
        <v/>
      </c>
      <c r="G497" s="29">
        <f>'CPT data &amp; Bearing Capacity'!H497</f>
        <v/>
      </c>
      <c r="H497" s="29">
        <f>IF(F497&lt;$B$4,0,F497-$B$4)</f>
        <v/>
      </c>
      <c r="I497" s="30">
        <f>+H497*2/$B$2</f>
        <v/>
      </c>
      <c r="J497" s="31">
        <f>+$D$2*I497/SQRT($D$2^2+I497^2+1)</f>
        <v/>
      </c>
      <c r="K497" s="31">
        <f>+($D$2^2+2*I497^2+1)/($D$2^2+I497^2)/(I497^2+1)</f>
        <v/>
      </c>
      <c r="L497" s="31">
        <f>ASIN($D$2/SQRT($D$2^2+I497^2)/SQRT(1+I497^2))</f>
        <v/>
      </c>
      <c r="M497" s="32">
        <f>2/PI()*(J497*K497+L497)</f>
        <v/>
      </c>
      <c r="N497" s="33">
        <f>+$D$4*M497</f>
        <v/>
      </c>
      <c r="O497" s="59">
        <f>+'CPT data &amp; Bearing Capacity'!N497</f>
        <v/>
      </c>
      <c r="P497" s="59">
        <f>+'CPT data &amp; Bearing Capacity'!O497</f>
        <v/>
      </c>
      <c r="Q497" s="35">
        <f>+'CPT data &amp; Bearing Capacity'!K497</f>
        <v/>
      </c>
      <c r="R497" s="34">
        <f>+'CPT data &amp; Bearing Capacity'!L497</f>
        <v/>
      </c>
      <c r="S497" s="35">
        <f>+'CPT data &amp; Bearing Capacity'!M497</f>
        <v/>
      </c>
      <c r="T497" s="34">
        <f>100*SQRT(O497/(305*SQRT(100*S497)))</f>
        <v/>
      </c>
      <c r="U497" s="36">
        <f>+O497*10^(1.09-0.0075*T497)</f>
        <v/>
      </c>
      <c r="V497" s="33">
        <f>5*(P497-Q497)</f>
        <v/>
      </c>
      <c r="W497" s="37">
        <f>IF(F497&lt;$B$4,0,N497/U497*G497*1000)</f>
        <v/>
      </c>
      <c r="X497" s="37">
        <f>IF(F497&lt;$B$4,0,N497/V497*G497*1000)</f>
        <v/>
      </c>
    </row>
    <row r="498">
      <c r="E498" s="28" t="n"/>
      <c r="F498" s="28">
        <f>+'CPT data &amp; Bearing Capacity'!I498</f>
        <v/>
      </c>
      <c r="G498" s="29">
        <f>'CPT data &amp; Bearing Capacity'!H498</f>
        <v/>
      </c>
      <c r="H498" s="29">
        <f>IF(F498&lt;$B$4,0,F498-$B$4)</f>
        <v/>
      </c>
      <c r="I498" s="30">
        <f>+H498*2/$B$2</f>
        <v/>
      </c>
      <c r="J498" s="31">
        <f>+$D$2*I498/SQRT($D$2^2+I498^2+1)</f>
        <v/>
      </c>
      <c r="K498" s="31">
        <f>+($D$2^2+2*I498^2+1)/($D$2^2+I498^2)/(I498^2+1)</f>
        <v/>
      </c>
      <c r="L498" s="31">
        <f>ASIN($D$2/SQRT($D$2^2+I498^2)/SQRT(1+I498^2))</f>
        <v/>
      </c>
      <c r="M498" s="32">
        <f>2/PI()*(J498*K498+L498)</f>
        <v/>
      </c>
      <c r="N498" s="33">
        <f>+$D$4*M498</f>
        <v/>
      </c>
      <c r="O498" s="59">
        <f>+'CPT data &amp; Bearing Capacity'!N498</f>
        <v/>
      </c>
      <c r="P498" s="59">
        <f>+'CPT data &amp; Bearing Capacity'!O498</f>
        <v/>
      </c>
      <c r="Q498" s="35">
        <f>+'CPT data &amp; Bearing Capacity'!K498</f>
        <v/>
      </c>
      <c r="R498" s="34">
        <f>+'CPT data &amp; Bearing Capacity'!L498</f>
        <v/>
      </c>
      <c r="S498" s="35">
        <f>+'CPT data &amp; Bearing Capacity'!M498</f>
        <v/>
      </c>
      <c r="T498" s="34">
        <f>100*SQRT(O498/(305*SQRT(100*S498)))</f>
        <v/>
      </c>
      <c r="U498" s="36">
        <f>+O498*10^(1.09-0.0075*T498)</f>
        <v/>
      </c>
      <c r="V498" s="33">
        <f>5*(P498-Q498)</f>
        <v/>
      </c>
      <c r="W498" s="37">
        <f>IF(F498&lt;$B$4,0,N498/U498*G498*1000)</f>
        <v/>
      </c>
      <c r="X498" s="37">
        <f>IF(F498&lt;$B$4,0,N498/V498*G498*1000)</f>
        <v/>
      </c>
    </row>
    <row r="499">
      <c r="E499" s="28" t="n"/>
      <c r="F499" s="28">
        <f>+'CPT data &amp; Bearing Capacity'!I499</f>
        <v/>
      </c>
      <c r="G499" s="29">
        <f>'CPT data &amp; Bearing Capacity'!H499</f>
        <v/>
      </c>
      <c r="H499" s="29">
        <f>IF(F499&lt;$B$4,0,F499-$B$4)</f>
        <v/>
      </c>
      <c r="I499" s="30">
        <f>+H499*2/$B$2</f>
        <v/>
      </c>
      <c r="J499" s="31">
        <f>+$D$2*I499/SQRT($D$2^2+I499^2+1)</f>
        <v/>
      </c>
      <c r="K499" s="31">
        <f>+($D$2^2+2*I499^2+1)/($D$2^2+I499^2)/(I499^2+1)</f>
        <v/>
      </c>
      <c r="L499" s="31">
        <f>ASIN($D$2/SQRT($D$2^2+I499^2)/SQRT(1+I499^2))</f>
        <v/>
      </c>
      <c r="M499" s="32">
        <f>2/PI()*(J499*K499+L499)</f>
        <v/>
      </c>
      <c r="N499" s="33">
        <f>+$D$4*M499</f>
        <v/>
      </c>
      <c r="O499" s="59">
        <f>+'CPT data &amp; Bearing Capacity'!N499</f>
        <v/>
      </c>
      <c r="P499" s="59">
        <f>+'CPT data &amp; Bearing Capacity'!O499</f>
        <v/>
      </c>
      <c r="Q499" s="35">
        <f>+'CPT data &amp; Bearing Capacity'!K499</f>
        <v/>
      </c>
      <c r="R499" s="34">
        <f>+'CPT data &amp; Bearing Capacity'!L499</f>
        <v/>
      </c>
      <c r="S499" s="35">
        <f>+'CPT data &amp; Bearing Capacity'!M499</f>
        <v/>
      </c>
      <c r="T499" s="34">
        <f>100*SQRT(O499/(305*SQRT(100*S499)))</f>
        <v/>
      </c>
      <c r="U499" s="36">
        <f>+O499*10^(1.09-0.0075*T499)</f>
        <v/>
      </c>
      <c r="V499" s="33">
        <f>5*(P499-Q499)</f>
        <v/>
      </c>
      <c r="W499" s="37">
        <f>IF(F499&lt;$B$4,0,N499/U499*G499*1000)</f>
        <v/>
      </c>
      <c r="X499" s="37">
        <f>IF(F499&lt;$B$4,0,N499/V499*G499*1000)</f>
        <v/>
      </c>
    </row>
    <row r="500">
      <c r="E500" s="28" t="n"/>
      <c r="F500" s="28">
        <f>+'CPT data &amp; Bearing Capacity'!I500</f>
        <v/>
      </c>
      <c r="G500" s="29">
        <f>'CPT data &amp; Bearing Capacity'!H500</f>
        <v/>
      </c>
      <c r="H500" s="29">
        <f>IF(F500&lt;$B$4,0,F500-$B$4)</f>
        <v/>
      </c>
      <c r="I500" s="30">
        <f>+H500*2/$B$2</f>
        <v/>
      </c>
      <c r="J500" s="31">
        <f>+$D$2*I500/SQRT($D$2^2+I500^2+1)</f>
        <v/>
      </c>
      <c r="K500" s="31">
        <f>+($D$2^2+2*I500^2+1)/($D$2^2+I500^2)/(I500^2+1)</f>
        <v/>
      </c>
      <c r="L500" s="31">
        <f>ASIN($D$2/SQRT($D$2^2+I500^2)/SQRT(1+I500^2))</f>
        <v/>
      </c>
      <c r="M500" s="32">
        <f>2/PI()*(J500*K500+L500)</f>
        <v/>
      </c>
      <c r="N500" s="33">
        <f>+$D$4*M500</f>
        <v/>
      </c>
      <c r="O500" s="59">
        <f>+'CPT data &amp; Bearing Capacity'!N500</f>
        <v/>
      </c>
      <c r="P500" s="59">
        <f>+'CPT data &amp; Bearing Capacity'!O500</f>
        <v/>
      </c>
      <c r="Q500" s="35">
        <f>+'CPT data &amp; Bearing Capacity'!K500</f>
        <v/>
      </c>
      <c r="R500" s="34">
        <f>+'CPT data &amp; Bearing Capacity'!L500</f>
        <v/>
      </c>
      <c r="S500" s="35">
        <f>+'CPT data &amp; Bearing Capacity'!M500</f>
        <v/>
      </c>
      <c r="T500" s="34">
        <f>100*SQRT(O500/(305*SQRT(100*S500)))</f>
        <v/>
      </c>
      <c r="U500" s="36">
        <f>+O500*10^(1.09-0.0075*T500)</f>
        <v/>
      </c>
      <c r="V500" s="33">
        <f>5*(P500-Q500)</f>
        <v/>
      </c>
      <c r="W500" s="37">
        <f>IF(F500&lt;$B$4,0,N500/U500*G500*1000)</f>
        <v/>
      </c>
      <c r="X500" s="37">
        <f>IF(F500&lt;$B$4,0,N500/V500*G500*1000)</f>
        <v/>
      </c>
    </row>
    <row r="501">
      <c r="E501" s="28" t="n"/>
      <c r="F501" s="28">
        <f>+'CPT data &amp; Bearing Capacity'!I501</f>
        <v/>
      </c>
      <c r="G501" s="29">
        <f>'CPT data &amp; Bearing Capacity'!H501</f>
        <v/>
      </c>
      <c r="H501" s="29">
        <f>IF(F501&lt;$B$4,0,F501-$B$4)</f>
        <v/>
      </c>
      <c r="I501" s="30">
        <f>+H501*2/$B$2</f>
        <v/>
      </c>
      <c r="J501" s="31">
        <f>+$D$2*I501/SQRT($D$2^2+I501^2+1)</f>
        <v/>
      </c>
      <c r="K501" s="31">
        <f>+($D$2^2+2*I501^2+1)/($D$2^2+I501^2)/(I501^2+1)</f>
        <v/>
      </c>
      <c r="L501" s="31">
        <f>ASIN($D$2/SQRT($D$2^2+I501^2)/SQRT(1+I501^2))</f>
        <v/>
      </c>
      <c r="M501" s="32">
        <f>2/PI()*(J501*K501+L501)</f>
        <v/>
      </c>
      <c r="N501" s="33">
        <f>+$D$4*M501</f>
        <v/>
      </c>
      <c r="O501" s="59">
        <f>+'CPT data &amp; Bearing Capacity'!N501</f>
        <v/>
      </c>
      <c r="P501" s="59">
        <f>+'CPT data &amp; Bearing Capacity'!O501</f>
        <v/>
      </c>
      <c r="Q501" s="35">
        <f>+'CPT data &amp; Bearing Capacity'!K501</f>
        <v/>
      </c>
      <c r="R501" s="34">
        <f>+'CPT data &amp; Bearing Capacity'!L501</f>
        <v/>
      </c>
      <c r="S501" s="35">
        <f>+'CPT data &amp; Bearing Capacity'!M501</f>
        <v/>
      </c>
      <c r="T501" s="34">
        <f>100*SQRT(O501/(305*SQRT(100*S501)))</f>
        <v/>
      </c>
      <c r="U501" s="36">
        <f>+O501*10^(1.09-0.0075*T501)</f>
        <v/>
      </c>
      <c r="V501" s="33">
        <f>5*(P501-Q501)</f>
        <v/>
      </c>
      <c r="W501" s="37">
        <f>IF(F501&lt;$B$4,0,N501/U501*G501*1000)</f>
        <v/>
      </c>
      <c r="X501" s="37">
        <f>IF(F501&lt;$B$4,0,N501/V501*G501*1000)</f>
        <v/>
      </c>
    </row>
    <row r="502">
      <c r="E502" s="28" t="n"/>
      <c r="F502" s="28">
        <f>+'CPT data &amp; Bearing Capacity'!I502</f>
        <v/>
      </c>
      <c r="G502" s="29">
        <f>'CPT data &amp; Bearing Capacity'!H502</f>
        <v/>
      </c>
      <c r="H502" s="29">
        <f>IF(F502&lt;$B$4,0,F502-$B$4)</f>
        <v/>
      </c>
      <c r="I502" s="30">
        <f>+H502*2/$B$2</f>
        <v/>
      </c>
      <c r="J502" s="31">
        <f>+$D$2*I502/SQRT($D$2^2+I502^2+1)</f>
        <v/>
      </c>
      <c r="K502" s="31">
        <f>+($D$2^2+2*I502^2+1)/($D$2^2+I502^2)/(I502^2+1)</f>
        <v/>
      </c>
      <c r="L502" s="31">
        <f>ASIN($D$2/SQRT($D$2^2+I502^2)/SQRT(1+I502^2))</f>
        <v/>
      </c>
      <c r="M502" s="32">
        <f>2/PI()*(J502*K502+L502)</f>
        <v/>
      </c>
      <c r="N502" s="33">
        <f>+$D$4*M502</f>
        <v/>
      </c>
      <c r="O502" s="59">
        <f>+'CPT data &amp; Bearing Capacity'!N502</f>
        <v/>
      </c>
      <c r="P502" s="59">
        <f>+'CPT data &amp; Bearing Capacity'!O502</f>
        <v/>
      </c>
      <c r="Q502" s="35">
        <f>+'CPT data &amp; Bearing Capacity'!K502</f>
        <v/>
      </c>
      <c r="R502" s="34">
        <f>+'CPT data &amp; Bearing Capacity'!L502</f>
        <v/>
      </c>
      <c r="S502" s="35">
        <f>+'CPT data &amp; Bearing Capacity'!M502</f>
        <v/>
      </c>
      <c r="T502" s="34">
        <f>100*SQRT(O502/(305*SQRT(100*S502)))</f>
        <v/>
      </c>
      <c r="U502" s="36">
        <f>+O502*10^(1.09-0.0075*T502)</f>
        <v/>
      </c>
      <c r="V502" s="33">
        <f>5*(P502-Q502)</f>
        <v/>
      </c>
      <c r="W502" s="37">
        <f>IF(F502&lt;$B$4,0,N502/U502*G502*1000)</f>
        <v/>
      </c>
      <c r="X502" s="37">
        <f>IF(F502&lt;$B$4,0,N502/V502*G502*1000)</f>
        <v/>
      </c>
    </row>
    <row r="503">
      <c r="E503" s="28" t="n"/>
      <c r="F503" s="28">
        <f>+'CPT data &amp; Bearing Capacity'!I503</f>
        <v/>
      </c>
      <c r="G503" s="29">
        <f>'CPT data &amp; Bearing Capacity'!H503</f>
        <v/>
      </c>
      <c r="H503" s="29">
        <f>IF(F503&lt;$B$4,0,F503-$B$4)</f>
        <v/>
      </c>
      <c r="I503" s="30">
        <f>+H503*2/$B$2</f>
        <v/>
      </c>
      <c r="J503" s="31">
        <f>+$D$2*I503/SQRT($D$2^2+I503^2+1)</f>
        <v/>
      </c>
      <c r="K503" s="31">
        <f>+($D$2^2+2*I503^2+1)/($D$2^2+I503^2)/(I503^2+1)</f>
        <v/>
      </c>
      <c r="L503" s="31">
        <f>ASIN($D$2/SQRT($D$2^2+I503^2)/SQRT(1+I503^2))</f>
        <v/>
      </c>
      <c r="M503" s="32">
        <f>2/PI()*(J503*K503+L503)</f>
        <v/>
      </c>
      <c r="N503" s="33">
        <f>+$D$4*M503</f>
        <v/>
      </c>
      <c r="O503" s="59">
        <f>+'CPT data &amp; Bearing Capacity'!N503</f>
        <v/>
      </c>
      <c r="P503" s="59">
        <f>+'CPT data &amp; Bearing Capacity'!O503</f>
        <v/>
      </c>
      <c r="Q503" s="35">
        <f>+'CPT data &amp; Bearing Capacity'!K503</f>
        <v/>
      </c>
      <c r="R503" s="34">
        <f>+'CPT data &amp; Bearing Capacity'!L503</f>
        <v/>
      </c>
      <c r="S503" s="35">
        <f>+'CPT data &amp; Bearing Capacity'!M503</f>
        <v/>
      </c>
      <c r="T503" s="34">
        <f>100*SQRT(O503/(305*SQRT(100*S503)))</f>
        <v/>
      </c>
      <c r="U503" s="36">
        <f>+O503*10^(1.09-0.0075*T503)</f>
        <v/>
      </c>
      <c r="V503" s="33">
        <f>5*(P503-Q503)</f>
        <v/>
      </c>
      <c r="W503" s="37">
        <f>IF(F503&lt;$B$4,0,N503/U503*G503*1000)</f>
        <v/>
      </c>
      <c r="X503" s="37">
        <f>IF(F503&lt;$B$4,0,N503/V503*G503*1000)</f>
        <v/>
      </c>
    </row>
    <row r="504">
      <c r="E504" s="28" t="n"/>
      <c r="F504" s="28">
        <f>+'CPT data &amp; Bearing Capacity'!I504</f>
        <v/>
      </c>
      <c r="G504" s="29">
        <f>'CPT data &amp; Bearing Capacity'!H504</f>
        <v/>
      </c>
      <c r="H504" s="29">
        <f>IF(F504&lt;$B$4,0,F504-$B$4)</f>
        <v/>
      </c>
      <c r="I504" s="30">
        <f>+H504*2/$B$2</f>
        <v/>
      </c>
      <c r="J504" s="31">
        <f>+$D$2*I504/SQRT($D$2^2+I504^2+1)</f>
        <v/>
      </c>
      <c r="K504" s="31">
        <f>+($D$2^2+2*I504^2+1)/($D$2^2+I504^2)/(I504^2+1)</f>
        <v/>
      </c>
      <c r="L504" s="31">
        <f>ASIN($D$2/SQRT($D$2^2+I504^2)/SQRT(1+I504^2))</f>
        <v/>
      </c>
      <c r="M504" s="32">
        <f>2/PI()*(J504*K504+L504)</f>
        <v/>
      </c>
      <c r="N504" s="33">
        <f>+$D$4*M504</f>
        <v/>
      </c>
      <c r="O504" s="59">
        <f>+'CPT data &amp; Bearing Capacity'!N504</f>
        <v/>
      </c>
      <c r="P504" s="59">
        <f>+'CPT data &amp; Bearing Capacity'!O504</f>
        <v/>
      </c>
      <c r="Q504" s="35">
        <f>+'CPT data &amp; Bearing Capacity'!K504</f>
        <v/>
      </c>
      <c r="R504" s="34">
        <f>+'CPT data &amp; Bearing Capacity'!L504</f>
        <v/>
      </c>
      <c r="S504" s="35">
        <f>+'CPT data &amp; Bearing Capacity'!M504</f>
        <v/>
      </c>
      <c r="T504" s="34">
        <f>100*SQRT(O504/(305*SQRT(100*S504)))</f>
        <v/>
      </c>
      <c r="U504" s="36">
        <f>+O504*10^(1.09-0.0075*T504)</f>
        <v/>
      </c>
      <c r="V504" s="33">
        <f>5*(P504-Q504)</f>
        <v/>
      </c>
      <c r="W504" s="37">
        <f>IF(F504&lt;$B$4,0,N504/U504*G504*1000)</f>
        <v/>
      </c>
      <c r="X504" s="37">
        <f>IF(F504&lt;$B$4,0,N504/V504*G504*1000)</f>
        <v/>
      </c>
    </row>
    <row r="505">
      <c r="E505" s="28" t="n"/>
      <c r="F505" s="28">
        <f>+'CPT data &amp; Bearing Capacity'!I505</f>
        <v/>
      </c>
      <c r="G505" s="29">
        <f>'CPT data &amp; Bearing Capacity'!H505</f>
        <v/>
      </c>
      <c r="H505" s="29">
        <f>IF(F505&lt;$B$4,0,F505-$B$4)</f>
        <v/>
      </c>
      <c r="I505" s="30">
        <f>+H505*2/$B$2</f>
        <v/>
      </c>
      <c r="J505" s="31">
        <f>+$D$2*I505/SQRT($D$2^2+I505^2+1)</f>
        <v/>
      </c>
      <c r="K505" s="31">
        <f>+($D$2^2+2*I505^2+1)/($D$2^2+I505^2)/(I505^2+1)</f>
        <v/>
      </c>
      <c r="L505" s="31">
        <f>ASIN($D$2/SQRT($D$2^2+I505^2)/SQRT(1+I505^2))</f>
        <v/>
      </c>
      <c r="M505" s="32">
        <f>2/PI()*(J505*K505+L505)</f>
        <v/>
      </c>
      <c r="N505" s="33">
        <f>+$D$4*M505</f>
        <v/>
      </c>
      <c r="O505" s="59">
        <f>+'CPT data &amp; Bearing Capacity'!N505</f>
        <v/>
      </c>
      <c r="P505" s="59">
        <f>+'CPT data &amp; Bearing Capacity'!O505</f>
        <v/>
      </c>
      <c r="Q505" s="35">
        <f>+'CPT data &amp; Bearing Capacity'!K505</f>
        <v/>
      </c>
      <c r="R505" s="34">
        <f>+'CPT data &amp; Bearing Capacity'!L505</f>
        <v/>
      </c>
      <c r="S505" s="35">
        <f>+'CPT data &amp; Bearing Capacity'!M505</f>
        <v/>
      </c>
      <c r="T505" s="34">
        <f>100*SQRT(O505/(305*SQRT(100*S505)))</f>
        <v/>
      </c>
      <c r="U505" s="36">
        <f>+O505*10^(1.09-0.0075*T505)</f>
        <v/>
      </c>
      <c r="V505" s="33">
        <f>5*(P505-Q505)</f>
        <v/>
      </c>
      <c r="W505" s="37">
        <f>IF(F505&lt;$B$4,0,N505/U505*G505*1000)</f>
        <v/>
      </c>
      <c r="X505" s="37">
        <f>IF(F505&lt;$B$4,0,N505/V505*G505*1000)</f>
        <v/>
      </c>
    </row>
    <row r="506">
      <c r="E506" s="28" t="n"/>
      <c r="F506" s="28">
        <f>+'CPT data &amp; Bearing Capacity'!I506</f>
        <v/>
      </c>
      <c r="G506" s="29">
        <f>'CPT data &amp; Bearing Capacity'!H506</f>
        <v/>
      </c>
      <c r="H506" s="29">
        <f>IF(F506&lt;$B$4,0,F506-$B$4)</f>
        <v/>
      </c>
      <c r="I506" s="30">
        <f>+H506*2/$B$2</f>
        <v/>
      </c>
      <c r="J506" s="31">
        <f>+$D$2*I506/SQRT($D$2^2+I506^2+1)</f>
        <v/>
      </c>
      <c r="K506" s="31">
        <f>+($D$2^2+2*I506^2+1)/($D$2^2+I506^2)/(I506^2+1)</f>
        <v/>
      </c>
      <c r="L506" s="31">
        <f>ASIN($D$2/SQRT($D$2^2+I506^2)/SQRT(1+I506^2))</f>
        <v/>
      </c>
      <c r="M506" s="32">
        <f>2/PI()*(J506*K506+L506)</f>
        <v/>
      </c>
      <c r="N506" s="33">
        <f>+$D$4*M506</f>
        <v/>
      </c>
      <c r="O506" s="59">
        <f>+'CPT data &amp; Bearing Capacity'!N506</f>
        <v/>
      </c>
      <c r="P506" s="59">
        <f>+'CPT data &amp; Bearing Capacity'!O506</f>
        <v/>
      </c>
      <c r="Q506" s="35">
        <f>+'CPT data &amp; Bearing Capacity'!K506</f>
        <v/>
      </c>
      <c r="R506" s="34">
        <f>+'CPT data &amp; Bearing Capacity'!L506</f>
        <v/>
      </c>
      <c r="S506" s="35">
        <f>+'CPT data &amp; Bearing Capacity'!M506</f>
        <v/>
      </c>
      <c r="T506" s="34">
        <f>100*SQRT(O506/(305*SQRT(100*S506)))</f>
        <v/>
      </c>
      <c r="U506" s="36">
        <f>+O506*10^(1.09-0.0075*T506)</f>
        <v/>
      </c>
      <c r="V506" s="33">
        <f>5*(P506-Q506)</f>
        <v/>
      </c>
      <c r="W506" s="37">
        <f>IF(F506&lt;$B$4,0,N506/U506*G506*1000)</f>
        <v/>
      </c>
      <c r="X506" s="37">
        <f>IF(F506&lt;$B$4,0,N506/V506*G506*1000)</f>
        <v/>
      </c>
    </row>
    <row r="507">
      <c r="E507" s="28" t="n"/>
      <c r="F507" s="28">
        <f>+'CPT data &amp; Bearing Capacity'!I507</f>
        <v/>
      </c>
      <c r="G507" s="29">
        <f>'CPT data &amp; Bearing Capacity'!H507</f>
        <v/>
      </c>
      <c r="H507" s="29">
        <f>IF(F507&lt;$B$4,0,F507-$B$4)</f>
        <v/>
      </c>
      <c r="I507" s="30">
        <f>+H507*2/$B$2</f>
        <v/>
      </c>
      <c r="J507" s="31">
        <f>+$D$2*I507/SQRT($D$2^2+I507^2+1)</f>
        <v/>
      </c>
      <c r="K507" s="31">
        <f>+($D$2^2+2*I507^2+1)/($D$2^2+I507^2)/(I507^2+1)</f>
        <v/>
      </c>
      <c r="L507" s="31">
        <f>ASIN($D$2/SQRT($D$2^2+I507^2)/SQRT(1+I507^2))</f>
        <v/>
      </c>
      <c r="M507" s="32">
        <f>2/PI()*(J507*K507+L507)</f>
        <v/>
      </c>
      <c r="N507" s="33">
        <f>+$D$4*M507</f>
        <v/>
      </c>
      <c r="O507" s="59">
        <f>+'CPT data &amp; Bearing Capacity'!N507</f>
        <v/>
      </c>
      <c r="P507" s="59">
        <f>+'CPT data &amp; Bearing Capacity'!O507</f>
        <v/>
      </c>
      <c r="Q507" s="35">
        <f>+'CPT data &amp; Bearing Capacity'!K507</f>
        <v/>
      </c>
      <c r="R507" s="34">
        <f>+'CPT data &amp; Bearing Capacity'!L507</f>
        <v/>
      </c>
      <c r="S507" s="35">
        <f>+'CPT data &amp; Bearing Capacity'!M507</f>
        <v/>
      </c>
      <c r="T507" s="34">
        <f>100*SQRT(O507/(305*SQRT(100*S507)))</f>
        <v/>
      </c>
      <c r="U507" s="36">
        <f>+O507*10^(1.09-0.0075*T507)</f>
        <v/>
      </c>
      <c r="V507" s="33">
        <f>5*(P507-Q507)</f>
        <v/>
      </c>
      <c r="W507" s="37">
        <f>IF(F507&lt;$B$4,0,N507/U507*G507*1000)</f>
        <v/>
      </c>
      <c r="X507" s="37">
        <f>IF(F507&lt;$B$4,0,N507/V507*G507*1000)</f>
        <v/>
      </c>
    </row>
    <row r="508">
      <c r="E508" s="28" t="n"/>
      <c r="F508" s="28">
        <f>+'CPT data &amp; Bearing Capacity'!I508</f>
        <v/>
      </c>
      <c r="G508" s="29">
        <f>'CPT data &amp; Bearing Capacity'!H508</f>
        <v/>
      </c>
      <c r="H508" s="29">
        <f>IF(F508&lt;$B$4,0,F508-$B$4)</f>
        <v/>
      </c>
      <c r="I508" s="30">
        <f>+H508*2/$B$2</f>
        <v/>
      </c>
      <c r="J508" s="31">
        <f>+$D$2*I508/SQRT($D$2^2+I508^2+1)</f>
        <v/>
      </c>
      <c r="K508" s="31">
        <f>+($D$2^2+2*I508^2+1)/($D$2^2+I508^2)/(I508^2+1)</f>
        <v/>
      </c>
      <c r="L508" s="31">
        <f>ASIN($D$2/SQRT($D$2^2+I508^2)/SQRT(1+I508^2))</f>
        <v/>
      </c>
      <c r="M508" s="32">
        <f>2/PI()*(J508*K508+L508)</f>
        <v/>
      </c>
      <c r="N508" s="33">
        <f>+$D$4*M508</f>
        <v/>
      </c>
      <c r="O508" s="59">
        <f>+'CPT data &amp; Bearing Capacity'!N508</f>
        <v/>
      </c>
      <c r="P508" s="59">
        <f>+'CPT data &amp; Bearing Capacity'!O508</f>
        <v/>
      </c>
      <c r="Q508" s="35">
        <f>+'CPT data &amp; Bearing Capacity'!K508</f>
        <v/>
      </c>
      <c r="R508" s="34">
        <f>+'CPT data &amp; Bearing Capacity'!L508</f>
        <v/>
      </c>
      <c r="S508" s="35">
        <f>+'CPT data &amp; Bearing Capacity'!M508</f>
        <v/>
      </c>
      <c r="T508" s="34">
        <f>100*SQRT(O508/(305*SQRT(100*S508)))</f>
        <v/>
      </c>
      <c r="U508" s="36">
        <f>+O508*10^(1.09-0.0075*T508)</f>
        <v/>
      </c>
      <c r="V508" s="33">
        <f>5*(P508-Q508)</f>
        <v/>
      </c>
      <c r="W508" s="37">
        <f>IF(F508&lt;$B$4,0,N508/U508*G508*1000)</f>
        <v/>
      </c>
      <c r="X508" s="37">
        <f>IF(F508&lt;$B$4,0,N508/V508*G508*1000)</f>
        <v/>
      </c>
    </row>
    <row r="509">
      <c r="E509" s="28" t="n"/>
      <c r="F509" s="28">
        <f>+'CPT data &amp; Bearing Capacity'!I509</f>
        <v/>
      </c>
      <c r="G509" s="29">
        <f>'CPT data &amp; Bearing Capacity'!H509</f>
        <v/>
      </c>
      <c r="H509" s="29">
        <f>IF(F509&lt;$B$4,0,F509-$B$4)</f>
        <v/>
      </c>
      <c r="I509" s="30">
        <f>+H509*2/$B$2</f>
        <v/>
      </c>
      <c r="J509" s="31">
        <f>+$D$2*I509/SQRT($D$2^2+I509^2+1)</f>
        <v/>
      </c>
      <c r="K509" s="31">
        <f>+($D$2^2+2*I509^2+1)/($D$2^2+I509^2)/(I509^2+1)</f>
        <v/>
      </c>
      <c r="L509" s="31">
        <f>ASIN($D$2/SQRT($D$2^2+I509^2)/SQRT(1+I509^2))</f>
        <v/>
      </c>
      <c r="M509" s="32">
        <f>2/PI()*(J509*K509+L509)</f>
        <v/>
      </c>
      <c r="N509" s="33">
        <f>+$D$4*M509</f>
        <v/>
      </c>
      <c r="O509" s="59">
        <f>+'CPT data &amp; Bearing Capacity'!N509</f>
        <v/>
      </c>
      <c r="P509" s="59">
        <f>+'CPT data &amp; Bearing Capacity'!O509</f>
        <v/>
      </c>
      <c r="Q509" s="35">
        <f>+'CPT data &amp; Bearing Capacity'!K509</f>
        <v/>
      </c>
      <c r="R509" s="34">
        <f>+'CPT data &amp; Bearing Capacity'!L509</f>
        <v/>
      </c>
      <c r="S509" s="35">
        <f>+'CPT data &amp; Bearing Capacity'!M509</f>
        <v/>
      </c>
      <c r="T509" s="34">
        <f>100*SQRT(O509/(305*SQRT(100*S509)))</f>
        <v/>
      </c>
      <c r="U509" s="36">
        <f>+O509*10^(1.09-0.0075*T509)</f>
        <v/>
      </c>
      <c r="V509" s="33">
        <f>5*(P509-Q509)</f>
        <v/>
      </c>
      <c r="W509" s="37">
        <f>IF(F509&lt;$B$4,0,N509/U509*G509*1000)</f>
        <v/>
      </c>
      <c r="X509" s="37">
        <f>IF(F509&lt;$B$4,0,N509/V509*G509*1000)</f>
        <v/>
      </c>
    </row>
    <row r="510">
      <c r="E510" s="28" t="n"/>
      <c r="F510" s="28">
        <f>+'CPT data &amp; Bearing Capacity'!I510</f>
        <v/>
      </c>
      <c r="G510" s="29">
        <f>'CPT data &amp; Bearing Capacity'!H510</f>
        <v/>
      </c>
      <c r="H510" s="29">
        <f>IF(F510&lt;$B$4,0,F510-$B$4)</f>
        <v/>
      </c>
      <c r="I510" s="30">
        <f>+H510*2/$B$2</f>
        <v/>
      </c>
      <c r="J510" s="31">
        <f>+$D$2*I510/SQRT($D$2^2+I510^2+1)</f>
        <v/>
      </c>
      <c r="K510" s="31">
        <f>+($D$2^2+2*I510^2+1)/($D$2^2+I510^2)/(I510^2+1)</f>
        <v/>
      </c>
      <c r="L510" s="31">
        <f>ASIN($D$2/SQRT($D$2^2+I510^2)/SQRT(1+I510^2))</f>
        <v/>
      </c>
      <c r="M510" s="32">
        <f>2/PI()*(J510*K510+L510)</f>
        <v/>
      </c>
      <c r="N510" s="33">
        <f>+$D$4*M510</f>
        <v/>
      </c>
      <c r="O510" s="59">
        <f>+'CPT data &amp; Bearing Capacity'!N510</f>
        <v/>
      </c>
      <c r="P510" s="59">
        <f>+'CPT data &amp; Bearing Capacity'!O510</f>
        <v/>
      </c>
      <c r="Q510" s="35">
        <f>+'CPT data &amp; Bearing Capacity'!K510</f>
        <v/>
      </c>
      <c r="R510" s="34">
        <f>+'CPT data &amp; Bearing Capacity'!L510</f>
        <v/>
      </c>
      <c r="S510" s="35">
        <f>+'CPT data &amp; Bearing Capacity'!M510</f>
        <v/>
      </c>
      <c r="T510" s="34">
        <f>100*SQRT(O510/(305*SQRT(100*S510)))</f>
        <v/>
      </c>
      <c r="U510" s="36">
        <f>+O510*10^(1.09-0.0075*T510)</f>
        <v/>
      </c>
      <c r="V510" s="33">
        <f>5*(P510-Q510)</f>
        <v/>
      </c>
      <c r="W510" s="37">
        <f>IF(F510&lt;$B$4,0,N510/U510*G510*1000)</f>
        <v/>
      </c>
      <c r="X510" s="37">
        <f>IF(F510&lt;$B$4,0,N510/V510*G510*1000)</f>
        <v/>
      </c>
    </row>
    <row r="511">
      <c r="E511" s="28" t="n"/>
      <c r="F511" s="28">
        <f>+'CPT data &amp; Bearing Capacity'!I511</f>
        <v/>
      </c>
      <c r="G511" s="29">
        <f>'CPT data &amp; Bearing Capacity'!H511</f>
        <v/>
      </c>
      <c r="H511" s="29">
        <f>IF(F511&lt;$B$4,0,F511-$B$4)</f>
        <v/>
      </c>
      <c r="I511" s="30">
        <f>+H511*2/$B$2</f>
        <v/>
      </c>
      <c r="J511" s="31">
        <f>+$D$2*I511/SQRT($D$2^2+I511^2+1)</f>
        <v/>
      </c>
      <c r="K511" s="31">
        <f>+($D$2^2+2*I511^2+1)/($D$2^2+I511^2)/(I511^2+1)</f>
        <v/>
      </c>
      <c r="L511" s="31">
        <f>ASIN($D$2/SQRT($D$2^2+I511^2)/SQRT(1+I511^2))</f>
        <v/>
      </c>
      <c r="M511" s="32">
        <f>2/PI()*(J511*K511+L511)</f>
        <v/>
      </c>
      <c r="N511" s="33">
        <f>+$D$4*M511</f>
        <v/>
      </c>
      <c r="O511" s="59">
        <f>+'CPT data &amp; Bearing Capacity'!N511</f>
        <v/>
      </c>
      <c r="P511" s="59">
        <f>+'CPT data &amp; Bearing Capacity'!O511</f>
        <v/>
      </c>
      <c r="Q511" s="35">
        <f>+'CPT data &amp; Bearing Capacity'!K511</f>
        <v/>
      </c>
      <c r="R511" s="34">
        <f>+'CPT data &amp; Bearing Capacity'!L511</f>
        <v/>
      </c>
      <c r="S511" s="35">
        <f>+'CPT data &amp; Bearing Capacity'!M511</f>
        <v/>
      </c>
      <c r="T511" s="34">
        <f>100*SQRT(O511/(305*SQRT(100*S511)))</f>
        <v/>
      </c>
      <c r="U511" s="36">
        <f>+O511*10^(1.09-0.0075*T511)</f>
        <v/>
      </c>
      <c r="V511" s="33">
        <f>5*(P511-Q511)</f>
        <v/>
      </c>
      <c r="W511" s="37">
        <f>IF(F511&lt;$B$4,0,N511/U511*G511*1000)</f>
        <v/>
      </c>
      <c r="X511" s="37">
        <f>IF(F511&lt;$B$4,0,N511/V511*G511*1000)</f>
        <v/>
      </c>
    </row>
    <row r="512">
      <c r="E512" s="28" t="n"/>
      <c r="F512" s="28">
        <f>+'CPT data &amp; Bearing Capacity'!I512</f>
        <v/>
      </c>
      <c r="G512" s="29">
        <f>'CPT data &amp; Bearing Capacity'!H512</f>
        <v/>
      </c>
      <c r="H512" s="29">
        <f>IF(F512&lt;$B$4,0,F512-$B$4)</f>
        <v/>
      </c>
      <c r="I512" s="30">
        <f>+H512*2/$B$2</f>
        <v/>
      </c>
      <c r="J512" s="31">
        <f>+$D$2*I512/SQRT($D$2^2+I512^2+1)</f>
        <v/>
      </c>
      <c r="K512" s="31">
        <f>+($D$2^2+2*I512^2+1)/($D$2^2+I512^2)/(I512^2+1)</f>
        <v/>
      </c>
      <c r="L512" s="31">
        <f>ASIN($D$2/SQRT($D$2^2+I512^2)/SQRT(1+I512^2))</f>
        <v/>
      </c>
      <c r="M512" s="32">
        <f>2/PI()*(J512*K512+L512)</f>
        <v/>
      </c>
      <c r="N512" s="33">
        <f>+$D$4*M512</f>
        <v/>
      </c>
      <c r="O512" s="59">
        <f>+'CPT data &amp; Bearing Capacity'!N512</f>
        <v/>
      </c>
      <c r="P512" s="59">
        <f>+'CPT data &amp; Bearing Capacity'!O512</f>
        <v/>
      </c>
      <c r="Q512" s="35">
        <f>+'CPT data &amp; Bearing Capacity'!K512</f>
        <v/>
      </c>
      <c r="R512" s="34">
        <f>+'CPT data &amp; Bearing Capacity'!L512</f>
        <v/>
      </c>
      <c r="S512" s="35">
        <f>+'CPT data &amp; Bearing Capacity'!M512</f>
        <v/>
      </c>
      <c r="T512" s="34">
        <f>100*SQRT(O512/(305*SQRT(100*S512)))</f>
        <v/>
      </c>
      <c r="U512" s="36">
        <f>+O512*10^(1.09-0.0075*T512)</f>
        <v/>
      </c>
      <c r="V512" s="33">
        <f>5*(P512-Q512)</f>
        <v/>
      </c>
      <c r="W512" s="37">
        <f>IF(F512&lt;$B$4,0,N512/U512*G512*1000)</f>
        <v/>
      </c>
      <c r="X512" s="37">
        <f>IF(F512&lt;$B$4,0,N512/V512*G512*1000)</f>
        <v/>
      </c>
    </row>
    <row r="513">
      <c r="E513" s="28" t="n"/>
      <c r="F513" s="28">
        <f>+'CPT data &amp; Bearing Capacity'!I513</f>
        <v/>
      </c>
      <c r="G513" s="29">
        <f>'CPT data &amp; Bearing Capacity'!H513</f>
        <v/>
      </c>
      <c r="H513" s="29">
        <f>IF(F513&lt;$B$4,0,F513-$B$4)</f>
        <v/>
      </c>
      <c r="I513" s="30">
        <f>+H513*2/$B$2</f>
        <v/>
      </c>
      <c r="J513" s="31">
        <f>+$D$2*I513/SQRT($D$2^2+I513^2+1)</f>
        <v/>
      </c>
      <c r="K513" s="31">
        <f>+($D$2^2+2*I513^2+1)/($D$2^2+I513^2)/(I513^2+1)</f>
        <v/>
      </c>
      <c r="L513" s="31">
        <f>ASIN($D$2/SQRT($D$2^2+I513^2)/SQRT(1+I513^2))</f>
        <v/>
      </c>
      <c r="M513" s="32">
        <f>2/PI()*(J513*K513+L513)</f>
        <v/>
      </c>
      <c r="N513" s="33">
        <f>+$D$4*M513</f>
        <v/>
      </c>
      <c r="O513" s="59">
        <f>+'CPT data &amp; Bearing Capacity'!N513</f>
        <v/>
      </c>
      <c r="P513" s="59">
        <f>+'CPT data &amp; Bearing Capacity'!O513</f>
        <v/>
      </c>
      <c r="Q513" s="35">
        <f>+'CPT data &amp; Bearing Capacity'!K513</f>
        <v/>
      </c>
      <c r="R513" s="34">
        <f>+'CPT data &amp; Bearing Capacity'!L513</f>
        <v/>
      </c>
      <c r="S513" s="35">
        <f>+'CPT data &amp; Bearing Capacity'!M513</f>
        <v/>
      </c>
      <c r="T513" s="34">
        <f>100*SQRT(O513/(305*SQRT(100*S513)))</f>
        <v/>
      </c>
      <c r="U513" s="36">
        <f>+O513*10^(1.09-0.0075*T513)</f>
        <v/>
      </c>
      <c r="V513" s="33">
        <f>5*(P513-Q513)</f>
        <v/>
      </c>
      <c r="W513" s="37">
        <f>IF(F513&lt;$B$4,0,N513/U513*G513*1000)</f>
        <v/>
      </c>
      <c r="X513" s="37">
        <f>IF(F513&lt;$B$4,0,N513/V513*G513*1000)</f>
        <v/>
      </c>
    </row>
    <row r="514">
      <c r="E514" s="28" t="n"/>
      <c r="F514" s="28">
        <f>+'CPT data &amp; Bearing Capacity'!I514</f>
        <v/>
      </c>
      <c r="G514" s="29">
        <f>'CPT data &amp; Bearing Capacity'!H514</f>
        <v/>
      </c>
      <c r="H514" s="29">
        <f>IF(F514&lt;$B$4,0,F514-$B$4)</f>
        <v/>
      </c>
      <c r="I514" s="30">
        <f>+H514*2/$B$2</f>
        <v/>
      </c>
      <c r="J514" s="31">
        <f>+$D$2*I514/SQRT($D$2^2+I514^2+1)</f>
        <v/>
      </c>
      <c r="K514" s="31">
        <f>+($D$2^2+2*I514^2+1)/($D$2^2+I514^2)/(I514^2+1)</f>
        <v/>
      </c>
      <c r="L514" s="31">
        <f>ASIN($D$2/SQRT($D$2^2+I514^2)/SQRT(1+I514^2))</f>
        <v/>
      </c>
      <c r="M514" s="32">
        <f>2/PI()*(J514*K514+L514)</f>
        <v/>
      </c>
      <c r="N514" s="33">
        <f>+$D$4*M514</f>
        <v/>
      </c>
      <c r="O514" s="59">
        <f>+'CPT data &amp; Bearing Capacity'!N514</f>
        <v/>
      </c>
      <c r="P514" s="59">
        <f>+'CPT data &amp; Bearing Capacity'!O514</f>
        <v/>
      </c>
      <c r="Q514" s="35">
        <f>+'CPT data &amp; Bearing Capacity'!K514</f>
        <v/>
      </c>
      <c r="R514" s="34">
        <f>+'CPT data &amp; Bearing Capacity'!L514</f>
        <v/>
      </c>
      <c r="S514" s="35">
        <f>+'CPT data &amp; Bearing Capacity'!M514</f>
        <v/>
      </c>
      <c r="T514" s="34">
        <f>100*SQRT(O514/(305*SQRT(100*S514)))</f>
        <v/>
      </c>
      <c r="U514" s="36">
        <f>+O514*10^(1.09-0.0075*T514)</f>
        <v/>
      </c>
      <c r="V514" s="33">
        <f>5*(P514-Q514)</f>
        <v/>
      </c>
      <c r="W514" s="37">
        <f>IF(F514&lt;$B$4,0,N514/U514*G514*1000)</f>
        <v/>
      </c>
      <c r="X514" s="37">
        <f>IF(F514&lt;$B$4,0,N514/V514*G514*1000)</f>
        <v/>
      </c>
    </row>
    <row r="515">
      <c r="E515" s="28" t="n"/>
      <c r="F515" s="28">
        <f>+'CPT data &amp; Bearing Capacity'!I515</f>
        <v/>
      </c>
      <c r="G515" s="29">
        <f>'CPT data &amp; Bearing Capacity'!H515</f>
        <v/>
      </c>
      <c r="H515" s="29">
        <f>IF(F515&lt;$B$4,0,F515-$B$4)</f>
        <v/>
      </c>
      <c r="I515" s="30">
        <f>+H515*2/$B$2</f>
        <v/>
      </c>
      <c r="J515" s="31">
        <f>+$D$2*I515/SQRT($D$2^2+I515^2+1)</f>
        <v/>
      </c>
      <c r="K515" s="31">
        <f>+($D$2^2+2*I515^2+1)/($D$2^2+I515^2)/(I515^2+1)</f>
        <v/>
      </c>
      <c r="L515" s="31">
        <f>ASIN($D$2/SQRT($D$2^2+I515^2)/SQRT(1+I515^2))</f>
        <v/>
      </c>
      <c r="M515" s="32">
        <f>2/PI()*(J515*K515+L515)</f>
        <v/>
      </c>
      <c r="N515" s="33">
        <f>+$D$4*M515</f>
        <v/>
      </c>
      <c r="O515" s="59">
        <f>+'CPT data &amp; Bearing Capacity'!N515</f>
        <v/>
      </c>
      <c r="P515" s="59">
        <f>+'CPT data &amp; Bearing Capacity'!O515</f>
        <v/>
      </c>
      <c r="Q515" s="35">
        <f>+'CPT data &amp; Bearing Capacity'!K515</f>
        <v/>
      </c>
      <c r="R515" s="34">
        <f>+'CPT data &amp; Bearing Capacity'!L515</f>
        <v/>
      </c>
      <c r="S515" s="35">
        <f>+'CPT data &amp; Bearing Capacity'!M515</f>
        <v/>
      </c>
      <c r="T515" s="34">
        <f>100*SQRT(O515/(305*SQRT(100*S515)))</f>
        <v/>
      </c>
      <c r="U515" s="36">
        <f>+O515*10^(1.09-0.0075*T515)</f>
        <v/>
      </c>
      <c r="V515" s="33">
        <f>5*(P515-Q515)</f>
        <v/>
      </c>
      <c r="W515" s="37">
        <f>IF(F515&lt;$B$4,0,N515/U515*G515*1000)</f>
        <v/>
      </c>
      <c r="X515" s="37">
        <f>IF(F515&lt;$B$4,0,N515/V515*G515*1000)</f>
        <v/>
      </c>
    </row>
    <row r="516">
      <c r="E516" s="28" t="n"/>
      <c r="F516" s="28">
        <f>+'CPT data &amp; Bearing Capacity'!I516</f>
        <v/>
      </c>
      <c r="G516" s="29">
        <f>'CPT data &amp; Bearing Capacity'!H516</f>
        <v/>
      </c>
      <c r="H516" s="29">
        <f>IF(F516&lt;$B$4,0,F516-$B$4)</f>
        <v/>
      </c>
      <c r="I516" s="30">
        <f>+H516*2/$B$2</f>
        <v/>
      </c>
      <c r="J516" s="31">
        <f>+$D$2*I516/SQRT($D$2^2+I516^2+1)</f>
        <v/>
      </c>
      <c r="K516" s="31">
        <f>+($D$2^2+2*I516^2+1)/($D$2^2+I516^2)/(I516^2+1)</f>
        <v/>
      </c>
      <c r="L516" s="31">
        <f>ASIN($D$2/SQRT($D$2^2+I516^2)/SQRT(1+I516^2))</f>
        <v/>
      </c>
      <c r="M516" s="32">
        <f>2/PI()*(J516*K516+L516)</f>
        <v/>
      </c>
      <c r="N516" s="33">
        <f>+$D$4*M516</f>
        <v/>
      </c>
      <c r="O516" s="59">
        <f>+'CPT data &amp; Bearing Capacity'!N516</f>
        <v/>
      </c>
      <c r="P516" s="59">
        <f>+'CPT data &amp; Bearing Capacity'!O516</f>
        <v/>
      </c>
      <c r="Q516" s="35">
        <f>+'CPT data &amp; Bearing Capacity'!K516</f>
        <v/>
      </c>
      <c r="R516" s="34">
        <f>+'CPT data &amp; Bearing Capacity'!L516</f>
        <v/>
      </c>
      <c r="S516" s="35">
        <f>+'CPT data &amp; Bearing Capacity'!M516</f>
        <v/>
      </c>
      <c r="T516" s="34">
        <f>100*SQRT(O516/(305*SQRT(100*S516)))</f>
        <v/>
      </c>
      <c r="U516" s="36">
        <f>+O516*10^(1.09-0.0075*T516)</f>
        <v/>
      </c>
      <c r="V516" s="33">
        <f>5*(P516-Q516)</f>
        <v/>
      </c>
      <c r="W516" s="37">
        <f>IF(F516&lt;$B$4,0,N516/U516*G516*1000)</f>
        <v/>
      </c>
      <c r="X516" s="37">
        <f>IF(F516&lt;$B$4,0,N516/V516*G516*1000)</f>
        <v/>
      </c>
    </row>
    <row r="517">
      <c r="E517" s="28" t="n"/>
      <c r="F517" s="28">
        <f>+'CPT data &amp; Bearing Capacity'!I517</f>
        <v/>
      </c>
      <c r="G517" s="29">
        <f>'CPT data &amp; Bearing Capacity'!H517</f>
        <v/>
      </c>
      <c r="H517" s="29">
        <f>IF(F517&lt;$B$4,0,F517-$B$4)</f>
        <v/>
      </c>
      <c r="I517" s="30">
        <f>+H517*2/$B$2</f>
        <v/>
      </c>
      <c r="J517" s="31">
        <f>+$D$2*I517/SQRT($D$2^2+I517^2+1)</f>
        <v/>
      </c>
      <c r="K517" s="31">
        <f>+($D$2^2+2*I517^2+1)/($D$2^2+I517^2)/(I517^2+1)</f>
        <v/>
      </c>
      <c r="L517" s="31">
        <f>ASIN($D$2/SQRT($D$2^2+I517^2)/SQRT(1+I517^2))</f>
        <v/>
      </c>
      <c r="M517" s="32">
        <f>2/PI()*(J517*K517+L517)</f>
        <v/>
      </c>
      <c r="N517" s="33">
        <f>+$D$4*M517</f>
        <v/>
      </c>
      <c r="O517" s="59">
        <f>+'CPT data &amp; Bearing Capacity'!N517</f>
        <v/>
      </c>
      <c r="P517" s="59">
        <f>+'CPT data &amp; Bearing Capacity'!O517</f>
        <v/>
      </c>
      <c r="Q517" s="35">
        <f>+'CPT data &amp; Bearing Capacity'!K517</f>
        <v/>
      </c>
      <c r="R517" s="34">
        <f>+'CPT data &amp; Bearing Capacity'!L517</f>
        <v/>
      </c>
      <c r="S517" s="35">
        <f>+'CPT data &amp; Bearing Capacity'!M517</f>
        <v/>
      </c>
      <c r="T517" s="34">
        <f>100*SQRT(O517/(305*SQRT(100*S517)))</f>
        <v/>
      </c>
      <c r="U517" s="36">
        <f>+O517*10^(1.09-0.0075*T517)</f>
        <v/>
      </c>
      <c r="V517" s="33">
        <f>5*(P517-Q517)</f>
        <v/>
      </c>
      <c r="W517" s="37">
        <f>IF(F517&lt;$B$4,0,N517/U517*G517*1000)</f>
        <v/>
      </c>
      <c r="X517" s="37">
        <f>IF(F517&lt;$B$4,0,N517/V517*G517*1000)</f>
        <v/>
      </c>
    </row>
    <row r="518">
      <c r="E518" s="28" t="n"/>
      <c r="F518" s="28">
        <f>+'CPT data &amp; Bearing Capacity'!I518</f>
        <v/>
      </c>
      <c r="G518" s="29">
        <f>'CPT data &amp; Bearing Capacity'!H518</f>
        <v/>
      </c>
      <c r="H518" s="29">
        <f>IF(F518&lt;$B$4,0,F518-$B$4)</f>
        <v/>
      </c>
      <c r="I518" s="30">
        <f>+H518*2/$B$2</f>
        <v/>
      </c>
      <c r="J518" s="31">
        <f>+$D$2*I518/SQRT($D$2^2+I518^2+1)</f>
        <v/>
      </c>
      <c r="K518" s="31">
        <f>+($D$2^2+2*I518^2+1)/($D$2^2+I518^2)/(I518^2+1)</f>
        <v/>
      </c>
      <c r="L518" s="31">
        <f>ASIN($D$2/SQRT($D$2^2+I518^2)/SQRT(1+I518^2))</f>
        <v/>
      </c>
      <c r="M518" s="32">
        <f>2/PI()*(J518*K518+L518)</f>
        <v/>
      </c>
      <c r="N518" s="33">
        <f>+$D$4*M518</f>
        <v/>
      </c>
      <c r="O518" s="59">
        <f>+'CPT data &amp; Bearing Capacity'!N518</f>
        <v/>
      </c>
      <c r="P518" s="59">
        <f>+'CPT data &amp; Bearing Capacity'!O518</f>
        <v/>
      </c>
      <c r="Q518" s="35">
        <f>+'CPT data &amp; Bearing Capacity'!K518</f>
        <v/>
      </c>
      <c r="R518" s="34">
        <f>+'CPT data &amp; Bearing Capacity'!L518</f>
        <v/>
      </c>
      <c r="S518" s="35">
        <f>+'CPT data &amp; Bearing Capacity'!M518</f>
        <v/>
      </c>
      <c r="T518" s="34">
        <f>100*SQRT(O518/(305*SQRT(100*S518)))</f>
        <v/>
      </c>
      <c r="U518" s="36">
        <f>+O518*10^(1.09-0.0075*T518)</f>
        <v/>
      </c>
      <c r="V518" s="33">
        <f>5*(P518-Q518)</f>
        <v/>
      </c>
      <c r="W518" s="37">
        <f>IF(F518&lt;$B$4,0,N518/U518*G518*1000)</f>
        <v/>
      </c>
      <c r="X518" s="37">
        <f>IF(F518&lt;$B$4,0,N518/V518*G518*1000)</f>
        <v/>
      </c>
    </row>
    <row r="519">
      <c r="E519" s="28" t="n"/>
      <c r="F519" s="28">
        <f>+'CPT data &amp; Bearing Capacity'!I519</f>
        <v/>
      </c>
      <c r="G519" s="29">
        <f>'CPT data &amp; Bearing Capacity'!H519</f>
        <v/>
      </c>
      <c r="H519" s="29">
        <f>IF(F519&lt;$B$4,0,F519-$B$4)</f>
        <v/>
      </c>
      <c r="I519" s="30">
        <f>+H519*2/$B$2</f>
        <v/>
      </c>
      <c r="J519" s="31">
        <f>+$D$2*I519/SQRT($D$2^2+I519^2+1)</f>
        <v/>
      </c>
      <c r="K519" s="31">
        <f>+($D$2^2+2*I519^2+1)/($D$2^2+I519^2)/(I519^2+1)</f>
        <v/>
      </c>
      <c r="L519" s="31">
        <f>ASIN($D$2/SQRT($D$2^2+I519^2)/SQRT(1+I519^2))</f>
        <v/>
      </c>
      <c r="M519" s="32">
        <f>2/PI()*(J519*K519+L519)</f>
        <v/>
      </c>
      <c r="N519" s="33">
        <f>+$D$4*M519</f>
        <v/>
      </c>
      <c r="O519" s="59">
        <f>+'CPT data &amp; Bearing Capacity'!N519</f>
        <v/>
      </c>
      <c r="P519" s="59">
        <f>+'CPT data &amp; Bearing Capacity'!O519</f>
        <v/>
      </c>
      <c r="Q519" s="35">
        <f>+'CPT data &amp; Bearing Capacity'!K519</f>
        <v/>
      </c>
      <c r="R519" s="34">
        <f>+'CPT data &amp; Bearing Capacity'!L519</f>
        <v/>
      </c>
      <c r="S519" s="35">
        <f>+'CPT data &amp; Bearing Capacity'!M519</f>
        <v/>
      </c>
      <c r="T519" s="34">
        <f>100*SQRT(O519/(305*SQRT(100*S519)))</f>
        <v/>
      </c>
      <c r="U519" s="36">
        <f>+O519*10^(1.09-0.0075*T519)</f>
        <v/>
      </c>
      <c r="V519" s="33">
        <f>5*(P519-Q519)</f>
        <v/>
      </c>
      <c r="W519" s="37">
        <f>IF(F519&lt;$B$4,0,N519/U519*G519*1000)</f>
        <v/>
      </c>
      <c r="X519" s="37">
        <f>IF(F519&lt;$B$4,0,N519/V519*G519*1000)</f>
        <v/>
      </c>
    </row>
    <row r="520">
      <c r="E520" s="28" t="n"/>
      <c r="F520" s="28">
        <f>+'CPT data &amp; Bearing Capacity'!I520</f>
        <v/>
      </c>
      <c r="G520" s="29">
        <f>'CPT data &amp; Bearing Capacity'!H520</f>
        <v/>
      </c>
      <c r="H520" s="29">
        <f>IF(F520&lt;$B$4,0,F520-$B$4)</f>
        <v/>
      </c>
      <c r="I520" s="30">
        <f>+H520*2/$B$2</f>
        <v/>
      </c>
      <c r="J520" s="31">
        <f>+$D$2*I520/SQRT($D$2^2+I520^2+1)</f>
        <v/>
      </c>
      <c r="K520" s="31">
        <f>+($D$2^2+2*I520^2+1)/($D$2^2+I520^2)/(I520^2+1)</f>
        <v/>
      </c>
      <c r="L520" s="31">
        <f>ASIN($D$2/SQRT($D$2^2+I520^2)/SQRT(1+I520^2))</f>
        <v/>
      </c>
      <c r="M520" s="32">
        <f>2/PI()*(J520*K520+L520)</f>
        <v/>
      </c>
      <c r="N520" s="33">
        <f>+$D$4*M520</f>
        <v/>
      </c>
      <c r="O520" s="59">
        <f>+'CPT data &amp; Bearing Capacity'!N520</f>
        <v/>
      </c>
      <c r="P520" s="59">
        <f>+'CPT data &amp; Bearing Capacity'!O520</f>
        <v/>
      </c>
      <c r="Q520" s="35">
        <f>+'CPT data &amp; Bearing Capacity'!K520</f>
        <v/>
      </c>
      <c r="R520" s="34">
        <f>+'CPT data &amp; Bearing Capacity'!L520</f>
        <v/>
      </c>
      <c r="S520" s="35">
        <f>+'CPT data &amp; Bearing Capacity'!M520</f>
        <v/>
      </c>
      <c r="T520" s="34">
        <f>100*SQRT(O520/(305*SQRT(100*S520)))</f>
        <v/>
      </c>
      <c r="U520" s="36">
        <f>+O520*10^(1.09-0.0075*T520)</f>
        <v/>
      </c>
      <c r="V520" s="33">
        <f>5*(P520-Q520)</f>
        <v/>
      </c>
      <c r="W520" s="37">
        <f>IF(F520&lt;$B$4,0,N520/U520*G520*1000)</f>
        <v/>
      </c>
      <c r="X520" s="37">
        <f>IF(F520&lt;$B$4,0,N520/V520*G520*1000)</f>
        <v/>
      </c>
    </row>
    <row r="521">
      <c r="E521" s="28" t="n"/>
      <c r="F521" s="28">
        <f>+'CPT data &amp; Bearing Capacity'!I521</f>
        <v/>
      </c>
      <c r="G521" s="29">
        <f>'CPT data &amp; Bearing Capacity'!H521</f>
        <v/>
      </c>
      <c r="H521" s="29">
        <f>IF(F521&lt;$B$4,0,F521-$B$4)</f>
        <v/>
      </c>
      <c r="I521" s="30">
        <f>+H521*2/$B$2</f>
        <v/>
      </c>
      <c r="J521" s="31">
        <f>+$D$2*I521/SQRT($D$2^2+I521^2+1)</f>
        <v/>
      </c>
      <c r="K521" s="31">
        <f>+($D$2^2+2*I521^2+1)/($D$2^2+I521^2)/(I521^2+1)</f>
        <v/>
      </c>
      <c r="L521" s="31">
        <f>ASIN($D$2/SQRT($D$2^2+I521^2)/SQRT(1+I521^2))</f>
        <v/>
      </c>
      <c r="M521" s="32">
        <f>2/PI()*(J521*K521+L521)</f>
        <v/>
      </c>
      <c r="N521" s="33">
        <f>+$D$4*M521</f>
        <v/>
      </c>
      <c r="O521" s="59">
        <f>+'CPT data &amp; Bearing Capacity'!N521</f>
        <v/>
      </c>
      <c r="P521" s="59">
        <f>+'CPT data &amp; Bearing Capacity'!O521</f>
        <v/>
      </c>
      <c r="Q521" s="35">
        <f>+'CPT data &amp; Bearing Capacity'!K521</f>
        <v/>
      </c>
      <c r="R521" s="34">
        <f>+'CPT data &amp; Bearing Capacity'!L521</f>
        <v/>
      </c>
      <c r="S521" s="35">
        <f>+'CPT data &amp; Bearing Capacity'!M521</f>
        <v/>
      </c>
      <c r="T521" s="34">
        <f>100*SQRT(O521/(305*SQRT(100*S521)))</f>
        <v/>
      </c>
      <c r="U521" s="36">
        <f>+O521*10^(1.09-0.0075*T521)</f>
        <v/>
      </c>
      <c r="V521" s="33">
        <f>5*(P521-Q521)</f>
        <v/>
      </c>
      <c r="W521" s="37">
        <f>IF(F521&lt;$B$4,0,N521/U521*G521*1000)</f>
        <v/>
      </c>
      <c r="X521" s="37">
        <f>IF(F521&lt;$B$4,0,N521/V521*G521*1000)</f>
        <v/>
      </c>
    </row>
    <row r="522">
      <c r="E522" s="28" t="n"/>
      <c r="F522" s="28">
        <f>+'CPT data &amp; Bearing Capacity'!I522</f>
        <v/>
      </c>
      <c r="G522" s="29">
        <f>'CPT data &amp; Bearing Capacity'!H522</f>
        <v/>
      </c>
      <c r="H522" s="29">
        <f>IF(F522&lt;$B$4,0,F522-$B$4)</f>
        <v/>
      </c>
      <c r="I522" s="30">
        <f>+H522*2/$B$2</f>
        <v/>
      </c>
      <c r="J522" s="31">
        <f>+$D$2*I522/SQRT($D$2^2+I522^2+1)</f>
        <v/>
      </c>
      <c r="K522" s="31">
        <f>+($D$2^2+2*I522^2+1)/($D$2^2+I522^2)/(I522^2+1)</f>
        <v/>
      </c>
      <c r="L522" s="31">
        <f>ASIN($D$2/SQRT($D$2^2+I522^2)/SQRT(1+I522^2))</f>
        <v/>
      </c>
      <c r="M522" s="32">
        <f>2/PI()*(J522*K522+L522)</f>
        <v/>
      </c>
      <c r="N522" s="33">
        <f>+$D$4*M522</f>
        <v/>
      </c>
      <c r="O522" s="59">
        <f>+'CPT data &amp; Bearing Capacity'!N522</f>
        <v/>
      </c>
      <c r="P522" s="59">
        <f>+'CPT data &amp; Bearing Capacity'!O522</f>
        <v/>
      </c>
      <c r="Q522" s="35">
        <f>+'CPT data &amp; Bearing Capacity'!K522</f>
        <v/>
      </c>
      <c r="R522" s="34">
        <f>+'CPT data &amp; Bearing Capacity'!L522</f>
        <v/>
      </c>
      <c r="S522" s="35">
        <f>+'CPT data &amp; Bearing Capacity'!M522</f>
        <v/>
      </c>
      <c r="T522" s="34">
        <f>100*SQRT(O522/(305*SQRT(100*S522)))</f>
        <v/>
      </c>
      <c r="U522" s="36">
        <f>+O522*10^(1.09-0.0075*T522)</f>
        <v/>
      </c>
      <c r="V522" s="33">
        <f>5*(P522-Q522)</f>
        <v/>
      </c>
      <c r="W522" s="37">
        <f>IF(F522&lt;$B$4,0,N522/U522*G522*1000)</f>
        <v/>
      </c>
      <c r="X522" s="37">
        <f>IF(F522&lt;$B$4,0,N522/V522*G522*1000)</f>
        <v/>
      </c>
    </row>
    <row r="523">
      <c r="E523" s="28" t="n"/>
      <c r="F523" s="28">
        <f>+'CPT data &amp; Bearing Capacity'!I523</f>
        <v/>
      </c>
      <c r="G523" s="29">
        <f>'CPT data &amp; Bearing Capacity'!H523</f>
        <v/>
      </c>
      <c r="H523" s="29">
        <f>IF(F523&lt;$B$4,0,F523-$B$4)</f>
        <v/>
      </c>
      <c r="I523" s="30">
        <f>+H523*2/$B$2</f>
        <v/>
      </c>
      <c r="J523" s="31">
        <f>+$D$2*I523/SQRT($D$2^2+I523^2+1)</f>
        <v/>
      </c>
      <c r="K523" s="31">
        <f>+($D$2^2+2*I523^2+1)/($D$2^2+I523^2)/(I523^2+1)</f>
        <v/>
      </c>
      <c r="L523" s="31">
        <f>ASIN($D$2/SQRT($D$2^2+I523^2)/SQRT(1+I523^2))</f>
        <v/>
      </c>
      <c r="M523" s="32">
        <f>2/PI()*(J523*K523+L523)</f>
        <v/>
      </c>
      <c r="N523" s="33">
        <f>+$D$4*M523</f>
        <v/>
      </c>
      <c r="O523" s="59">
        <f>+'CPT data &amp; Bearing Capacity'!N523</f>
        <v/>
      </c>
      <c r="P523" s="59">
        <f>+'CPT data &amp; Bearing Capacity'!O523</f>
        <v/>
      </c>
      <c r="Q523" s="35">
        <f>+'CPT data &amp; Bearing Capacity'!K523</f>
        <v/>
      </c>
      <c r="R523" s="34">
        <f>+'CPT data &amp; Bearing Capacity'!L523</f>
        <v/>
      </c>
      <c r="S523" s="35">
        <f>+'CPT data &amp; Bearing Capacity'!M523</f>
        <v/>
      </c>
      <c r="T523" s="34">
        <f>100*SQRT(O523/(305*SQRT(100*S523)))</f>
        <v/>
      </c>
      <c r="U523" s="36">
        <f>+O523*10^(1.09-0.0075*T523)</f>
        <v/>
      </c>
      <c r="V523" s="33">
        <f>5*(P523-Q523)</f>
        <v/>
      </c>
      <c r="W523" s="37">
        <f>IF(F523&lt;$B$4,0,N523/U523*G523*1000)</f>
        <v/>
      </c>
      <c r="X523" s="37">
        <f>IF(F523&lt;$B$4,0,N523/V523*G523*1000)</f>
        <v/>
      </c>
    </row>
    <row r="524">
      <c r="E524" s="28" t="n"/>
      <c r="F524" s="28">
        <f>+'CPT data &amp; Bearing Capacity'!I524</f>
        <v/>
      </c>
      <c r="G524" s="29">
        <f>'CPT data &amp; Bearing Capacity'!H524</f>
        <v/>
      </c>
      <c r="H524" s="29">
        <f>IF(F524&lt;$B$4,0,F524-$B$4)</f>
        <v/>
      </c>
      <c r="I524" s="30">
        <f>+H524*2/$B$2</f>
        <v/>
      </c>
      <c r="J524" s="31">
        <f>+$D$2*I524/SQRT($D$2^2+I524^2+1)</f>
        <v/>
      </c>
      <c r="K524" s="31">
        <f>+($D$2^2+2*I524^2+1)/($D$2^2+I524^2)/(I524^2+1)</f>
        <v/>
      </c>
      <c r="L524" s="31">
        <f>ASIN($D$2/SQRT($D$2^2+I524^2)/SQRT(1+I524^2))</f>
        <v/>
      </c>
      <c r="M524" s="32">
        <f>2/PI()*(J524*K524+L524)</f>
        <v/>
      </c>
      <c r="N524" s="33">
        <f>+$D$4*M524</f>
        <v/>
      </c>
      <c r="O524" s="59">
        <f>+'CPT data &amp; Bearing Capacity'!N524</f>
        <v/>
      </c>
      <c r="P524" s="59">
        <f>+'CPT data &amp; Bearing Capacity'!O524</f>
        <v/>
      </c>
      <c r="Q524" s="35">
        <f>+'CPT data &amp; Bearing Capacity'!K524</f>
        <v/>
      </c>
      <c r="R524" s="34">
        <f>+'CPT data &amp; Bearing Capacity'!L524</f>
        <v/>
      </c>
      <c r="S524" s="35">
        <f>+'CPT data &amp; Bearing Capacity'!M524</f>
        <v/>
      </c>
      <c r="T524" s="34">
        <f>100*SQRT(O524/(305*SQRT(100*S524)))</f>
        <v/>
      </c>
      <c r="U524" s="36">
        <f>+O524*10^(1.09-0.0075*T524)</f>
        <v/>
      </c>
      <c r="V524" s="33">
        <f>5*(P524-Q524)</f>
        <v/>
      </c>
      <c r="W524" s="37">
        <f>IF(F524&lt;$B$4,0,N524/U524*G524*1000)</f>
        <v/>
      </c>
      <c r="X524" s="37">
        <f>IF(F524&lt;$B$4,0,N524/V524*G524*1000)</f>
        <v/>
      </c>
    </row>
    <row r="525">
      <c r="E525" s="28" t="n"/>
      <c r="F525" s="28">
        <f>+'CPT data &amp; Bearing Capacity'!I525</f>
        <v/>
      </c>
      <c r="G525" s="29">
        <f>'CPT data &amp; Bearing Capacity'!H525</f>
        <v/>
      </c>
      <c r="H525" s="29">
        <f>IF(F525&lt;$B$4,0,F525-$B$4)</f>
        <v/>
      </c>
      <c r="I525" s="30">
        <f>+H525*2/$B$2</f>
        <v/>
      </c>
      <c r="J525" s="31">
        <f>+$D$2*I525/SQRT($D$2^2+I525^2+1)</f>
        <v/>
      </c>
      <c r="K525" s="31">
        <f>+($D$2^2+2*I525^2+1)/($D$2^2+I525^2)/(I525^2+1)</f>
        <v/>
      </c>
      <c r="L525" s="31">
        <f>ASIN($D$2/SQRT($D$2^2+I525^2)/SQRT(1+I525^2))</f>
        <v/>
      </c>
      <c r="M525" s="32">
        <f>2/PI()*(J525*K525+L525)</f>
        <v/>
      </c>
      <c r="N525" s="33">
        <f>+$D$4*M525</f>
        <v/>
      </c>
      <c r="O525" s="59">
        <f>+'CPT data &amp; Bearing Capacity'!N525</f>
        <v/>
      </c>
      <c r="P525" s="59">
        <f>+'CPT data &amp; Bearing Capacity'!O525</f>
        <v/>
      </c>
      <c r="Q525" s="35">
        <f>+'CPT data &amp; Bearing Capacity'!K525</f>
        <v/>
      </c>
      <c r="R525" s="34">
        <f>+'CPT data &amp; Bearing Capacity'!L525</f>
        <v/>
      </c>
      <c r="S525" s="35">
        <f>+'CPT data &amp; Bearing Capacity'!M525</f>
        <v/>
      </c>
      <c r="T525" s="34">
        <f>100*SQRT(O525/(305*SQRT(100*S525)))</f>
        <v/>
      </c>
      <c r="U525" s="36">
        <f>+O525*10^(1.09-0.0075*T525)</f>
        <v/>
      </c>
      <c r="V525" s="33">
        <f>5*(P525-Q525)</f>
        <v/>
      </c>
      <c r="W525" s="37">
        <f>IF(F525&lt;$B$4,0,N525/U525*G525*1000)</f>
        <v/>
      </c>
      <c r="X525" s="37">
        <f>IF(F525&lt;$B$4,0,N525/V525*G525*1000)</f>
        <v/>
      </c>
    </row>
    <row r="526">
      <c r="E526" s="28" t="n"/>
      <c r="F526" s="28">
        <f>+'CPT data &amp; Bearing Capacity'!I526</f>
        <v/>
      </c>
      <c r="G526" s="29">
        <f>'CPT data &amp; Bearing Capacity'!H526</f>
        <v/>
      </c>
      <c r="H526" s="29">
        <f>IF(F526&lt;$B$4,0,F526-$B$4)</f>
        <v/>
      </c>
      <c r="I526" s="30">
        <f>+H526*2/$B$2</f>
        <v/>
      </c>
      <c r="J526" s="31">
        <f>+$D$2*I526/SQRT($D$2^2+I526^2+1)</f>
        <v/>
      </c>
      <c r="K526" s="31">
        <f>+($D$2^2+2*I526^2+1)/($D$2^2+I526^2)/(I526^2+1)</f>
        <v/>
      </c>
      <c r="L526" s="31">
        <f>ASIN($D$2/SQRT($D$2^2+I526^2)/SQRT(1+I526^2))</f>
        <v/>
      </c>
      <c r="M526" s="32">
        <f>2/PI()*(J526*K526+L526)</f>
        <v/>
      </c>
      <c r="N526" s="33">
        <f>+$D$4*M526</f>
        <v/>
      </c>
      <c r="O526" s="59">
        <f>+'CPT data &amp; Bearing Capacity'!N526</f>
        <v/>
      </c>
      <c r="P526" s="59">
        <f>+'CPT data &amp; Bearing Capacity'!O526</f>
        <v/>
      </c>
      <c r="Q526" s="35">
        <f>+'CPT data &amp; Bearing Capacity'!K526</f>
        <v/>
      </c>
      <c r="R526" s="34">
        <f>+'CPT data &amp; Bearing Capacity'!L526</f>
        <v/>
      </c>
      <c r="S526" s="35">
        <f>+'CPT data &amp; Bearing Capacity'!M526</f>
        <v/>
      </c>
      <c r="T526" s="34">
        <f>100*SQRT(O526/(305*SQRT(100*S526)))</f>
        <v/>
      </c>
      <c r="U526" s="36">
        <f>+O526*10^(1.09-0.0075*T526)</f>
        <v/>
      </c>
      <c r="V526" s="33">
        <f>5*(P526-Q526)</f>
        <v/>
      </c>
      <c r="W526" s="37">
        <f>IF(F526&lt;$B$4,0,N526/U526*G526*1000)</f>
        <v/>
      </c>
      <c r="X526" s="37">
        <f>IF(F526&lt;$B$4,0,N526/V526*G526*1000)</f>
        <v/>
      </c>
    </row>
    <row r="527">
      <c r="E527" s="28" t="n"/>
      <c r="F527" s="28">
        <f>+'CPT data &amp; Bearing Capacity'!I527</f>
        <v/>
      </c>
      <c r="G527" s="29">
        <f>'CPT data &amp; Bearing Capacity'!H527</f>
        <v/>
      </c>
      <c r="H527" s="29">
        <f>IF(F527&lt;$B$4,0,F527-$B$4)</f>
        <v/>
      </c>
      <c r="I527" s="30">
        <f>+H527*2/$B$2</f>
        <v/>
      </c>
      <c r="J527" s="31">
        <f>+$D$2*I527/SQRT($D$2^2+I527^2+1)</f>
        <v/>
      </c>
      <c r="K527" s="31">
        <f>+($D$2^2+2*I527^2+1)/($D$2^2+I527^2)/(I527^2+1)</f>
        <v/>
      </c>
      <c r="L527" s="31">
        <f>ASIN($D$2/SQRT($D$2^2+I527^2)/SQRT(1+I527^2))</f>
        <v/>
      </c>
      <c r="M527" s="32">
        <f>2/PI()*(J527*K527+L527)</f>
        <v/>
      </c>
      <c r="N527" s="33">
        <f>+$D$4*M527</f>
        <v/>
      </c>
      <c r="O527" s="59">
        <f>+'CPT data &amp; Bearing Capacity'!N527</f>
        <v/>
      </c>
      <c r="P527" s="59">
        <f>+'CPT data &amp; Bearing Capacity'!O527</f>
        <v/>
      </c>
      <c r="Q527" s="35">
        <f>+'CPT data &amp; Bearing Capacity'!K527</f>
        <v/>
      </c>
      <c r="R527" s="34">
        <f>+'CPT data &amp; Bearing Capacity'!L527</f>
        <v/>
      </c>
      <c r="S527" s="35">
        <f>+'CPT data &amp; Bearing Capacity'!M527</f>
        <v/>
      </c>
      <c r="T527" s="34">
        <f>100*SQRT(O527/(305*SQRT(100*S527)))</f>
        <v/>
      </c>
      <c r="U527" s="36">
        <f>+O527*10^(1.09-0.0075*T527)</f>
        <v/>
      </c>
      <c r="V527" s="33">
        <f>5*(P527-Q527)</f>
        <v/>
      </c>
      <c r="W527" s="37">
        <f>IF(F527&lt;$B$4,0,N527/U527*G527*1000)</f>
        <v/>
      </c>
      <c r="X527" s="37">
        <f>IF(F527&lt;$B$4,0,N527/V527*G527*1000)</f>
        <v/>
      </c>
    </row>
    <row r="528">
      <c r="E528" s="28" t="n"/>
      <c r="F528" s="28">
        <f>+'CPT data &amp; Bearing Capacity'!I528</f>
        <v/>
      </c>
      <c r="G528" s="29">
        <f>'CPT data &amp; Bearing Capacity'!H528</f>
        <v/>
      </c>
      <c r="H528" s="29">
        <f>IF(F528&lt;$B$4,0,F528-$B$4)</f>
        <v/>
      </c>
      <c r="I528" s="30">
        <f>+H528*2/$B$2</f>
        <v/>
      </c>
      <c r="J528" s="31">
        <f>+$D$2*I528/SQRT($D$2^2+I528^2+1)</f>
        <v/>
      </c>
      <c r="K528" s="31">
        <f>+($D$2^2+2*I528^2+1)/($D$2^2+I528^2)/(I528^2+1)</f>
        <v/>
      </c>
      <c r="L528" s="31">
        <f>ASIN($D$2/SQRT($D$2^2+I528^2)/SQRT(1+I528^2))</f>
        <v/>
      </c>
      <c r="M528" s="32">
        <f>2/PI()*(J528*K528+L528)</f>
        <v/>
      </c>
      <c r="N528" s="33">
        <f>+$D$4*M528</f>
        <v/>
      </c>
      <c r="O528" s="59">
        <f>+'CPT data &amp; Bearing Capacity'!N528</f>
        <v/>
      </c>
      <c r="P528" s="59">
        <f>+'CPT data &amp; Bearing Capacity'!O528</f>
        <v/>
      </c>
      <c r="Q528" s="35">
        <f>+'CPT data &amp; Bearing Capacity'!K528</f>
        <v/>
      </c>
      <c r="R528" s="34">
        <f>+'CPT data &amp; Bearing Capacity'!L528</f>
        <v/>
      </c>
      <c r="S528" s="35">
        <f>+'CPT data &amp; Bearing Capacity'!M528</f>
        <v/>
      </c>
      <c r="T528" s="34">
        <f>100*SQRT(O528/(305*SQRT(100*S528)))</f>
        <v/>
      </c>
      <c r="U528" s="36">
        <f>+O528*10^(1.09-0.0075*T528)</f>
        <v/>
      </c>
      <c r="V528" s="33">
        <f>5*(P528-Q528)</f>
        <v/>
      </c>
      <c r="W528" s="37">
        <f>IF(F528&lt;$B$4,0,N528/U528*G528*1000)</f>
        <v/>
      </c>
      <c r="X528" s="37">
        <f>IF(F528&lt;$B$4,0,N528/V528*G528*1000)</f>
        <v/>
      </c>
    </row>
    <row r="529">
      <c r="E529" s="28" t="n"/>
      <c r="F529" s="28">
        <f>+'CPT data &amp; Bearing Capacity'!I529</f>
        <v/>
      </c>
      <c r="G529" s="29">
        <f>'CPT data &amp; Bearing Capacity'!H529</f>
        <v/>
      </c>
      <c r="H529" s="29">
        <f>IF(F529&lt;$B$4,0,F529-$B$4)</f>
        <v/>
      </c>
      <c r="I529" s="30">
        <f>+H529*2/$B$2</f>
        <v/>
      </c>
      <c r="J529" s="31">
        <f>+$D$2*I529/SQRT($D$2^2+I529^2+1)</f>
        <v/>
      </c>
      <c r="K529" s="31">
        <f>+($D$2^2+2*I529^2+1)/($D$2^2+I529^2)/(I529^2+1)</f>
        <v/>
      </c>
      <c r="L529" s="31">
        <f>ASIN($D$2/SQRT($D$2^2+I529^2)/SQRT(1+I529^2))</f>
        <v/>
      </c>
      <c r="M529" s="32">
        <f>2/PI()*(J529*K529+L529)</f>
        <v/>
      </c>
      <c r="N529" s="33">
        <f>+$D$4*M529</f>
        <v/>
      </c>
      <c r="O529" s="59">
        <f>+'CPT data &amp; Bearing Capacity'!N529</f>
        <v/>
      </c>
      <c r="P529" s="59">
        <f>+'CPT data &amp; Bearing Capacity'!O529</f>
        <v/>
      </c>
      <c r="Q529" s="35">
        <f>+'CPT data &amp; Bearing Capacity'!K529</f>
        <v/>
      </c>
      <c r="R529" s="34">
        <f>+'CPT data &amp; Bearing Capacity'!L529</f>
        <v/>
      </c>
      <c r="S529" s="35">
        <f>+'CPT data &amp; Bearing Capacity'!M529</f>
        <v/>
      </c>
      <c r="T529" s="34">
        <f>100*SQRT(O529/(305*SQRT(100*S529)))</f>
        <v/>
      </c>
      <c r="U529" s="36">
        <f>+O529*10^(1.09-0.0075*T529)</f>
        <v/>
      </c>
      <c r="V529" s="33">
        <f>5*(P529-Q529)</f>
        <v/>
      </c>
      <c r="W529" s="37">
        <f>IF(F529&lt;$B$4,0,N529/U529*G529*1000)</f>
        <v/>
      </c>
      <c r="X529" s="37">
        <f>IF(F529&lt;$B$4,0,N529/V529*G529*1000)</f>
        <v/>
      </c>
    </row>
    <row r="530">
      <c r="E530" s="28" t="n"/>
      <c r="F530" s="28">
        <f>+'CPT data &amp; Bearing Capacity'!I530</f>
        <v/>
      </c>
      <c r="G530" s="29">
        <f>'CPT data &amp; Bearing Capacity'!H530</f>
        <v/>
      </c>
      <c r="H530" s="29">
        <f>IF(F530&lt;$B$4,0,F530-$B$4)</f>
        <v/>
      </c>
      <c r="I530" s="30">
        <f>+H530*2/$B$2</f>
        <v/>
      </c>
      <c r="J530" s="31">
        <f>+$D$2*I530/SQRT($D$2^2+I530^2+1)</f>
        <v/>
      </c>
      <c r="K530" s="31">
        <f>+($D$2^2+2*I530^2+1)/($D$2^2+I530^2)/(I530^2+1)</f>
        <v/>
      </c>
      <c r="L530" s="31">
        <f>ASIN($D$2/SQRT($D$2^2+I530^2)/SQRT(1+I530^2))</f>
        <v/>
      </c>
      <c r="M530" s="32">
        <f>2/PI()*(J530*K530+L530)</f>
        <v/>
      </c>
      <c r="N530" s="33">
        <f>+$D$4*M530</f>
        <v/>
      </c>
      <c r="O530" s="59">
        <f>+'CPT data &amp; Bearing Capacity'!N530</f>
        <v/>
      </c>
      <c r="P530" s="59">
        <f>+'CPT data &amp; Bearing Capacity'!O530</f>
        <v/>
      </c>
      <c r="Q530" s="35">
        <f>+'CPT data &amp; Bearing Capacity'!K530</f>
        <v/>
      </c>
      <c r="R530" s="34">
        <f>+'CPT data &amp; Bearing Capacity'!L530</f>
        <v/>
      </c>
      <c r="S530" s="35">
        <f>+'CPT data &amp; Bearing Capacity'!M530</f>
        <v/>
      </c>
      <c r="T530" s="34">
        <f>100*SQRT(O530/(305*SQRT(100*S530)))</f>
        <v/>
      </c>
      <c r="U530" s="36">
        <f>+O530*10^(1.09-0.0075*T530)</f>
        <v/>
      </c>
      <c r="V530" s="33">
        <f>5*(P530-Q530)</f>
        <v/>
      </c>
      <c r="W530" s="37">
        <f>IF(F530&lt;$B$4,0,N530/U530*G530*1000)</f>
        <v/>
      </c>
      <c r="X530" s="37">
        <f>IF(F530&lt;$B$4,0,N530/V530*G530*1000)</f>
        <v/>
      </c>
    </row>
    <row r="531">
      <c r="E531" s="28" t="n"/>
      <c r="F531" s="28">
        <f>+'CPT data &amp; Bearing Capacity'!I531</f>
        <v/>
      </c>
      <c r="G531" s="29">
        <f>'CPT data &amp; Bearing Capacity'!H531</f>
        <v/>
      </c>
      <c r="H531" s="29">
        <f>IF(F531&lt;$B$4,0,F531-$B$4)</f>
        <v/>
      </c>
      <c r="I531" s="30">
        <f>+H531*2/$B$2</f>
        <v/>
      </c>
      <c r="J531" s="31">
        <f>+$D$2*I531/SQRT($D$2^2+I531^2+1)</f>
        <v/>
      </c>
      <c r="K531" s="31">
        <f>+($D$2^2+2*I531^2+1)/($D$2^2+I531^2)/(I531^2+1)</f>
        <v/>
      </c>
      <c r="L531" s="31">
        <f>ASIN($D$2/SQRT($D$2^2+I531^2)/SQRT(1+I531^2))</f>
        <v/>
      </c>
      <c r="M531" s="32">
        <f>2/PI()*(J531*K531+L531)</f>
        <v/>
      </c>
      <c r="N531" s="33">
        <f>+$D$4*M531</f>
        <v/>
      </c>
      <c r="O531" s="59">
        <f>+'CPT data &amp; Bearing Capacity'!N531</f>
        <v/>
      </c>
      <c r="P531" s="59">
        <f>+'CPT data &amp; Bearing Capacity'!O531</f>
        <v/>
      </c>
      <c r="Q531" s="35">
        <f>+'CPT data &amp; Bearing Capacity'!K531</f>
        <v/>
      </c>
      <c r="R531" s="34">
        <f>+'CPT data &amp; Bearing Capacity'!L531</f>
        <v/>
      </c>
      <c r="S531" s="35">
        <f>+'CPT data &amp; Bearing Capacity'!M531</f>
        <v/>
      </c>
      <c r="T531" s="34">
        <f>100*SQRT(O531/(305*SQRT(100*S531)))</f>
        <v/>
      </c>
      <c r="U531" s="36">
        <f>+O531*10^(1.09-0.0075*T531)</f>
        <v/>
      </c>
      <c r="V531" s="33">
        <f>5*(P531-Q531)</f>
        <v/>
      </c>
      <c r="W531" s="37">
        <f>IF(F531&lt;$B$4,0,N531/U531*G531*1000)</f>
        <v/>
      </c>
      <c r="X531" s="37">
        <f>IF(F531&lt;$B$4,0,N531/V531*G531*1000)</f>
        <v/>
      </c>
    </row>
    <row r="532">
      <c r="E532" s="28" t="n"/>
      <c r="F532" s="28">
        <f>+'CPT data &amp; Bearing Capacity'!I532</f>
        <v/>
      </c>
      <c r="G532" s="29">
        <f>'CPT data &amp; Bearing Capacity'!H532</f>
        <v/>
      </c>
      <c r="H532" s="29">
        <f>IF(F532&lt;$B$4,0,F532-$B$4)</f>
        <v/>
      </c>
      <c r="I532" s="30">
        <f>+H532*2/$B$2</f>
        <v/>
      </c>
      <c r="J532" s="31">
        <f>+$D$2*I532/SQRT($D$2^2+I532^2+1)</f>
        <v/>
      </c>
      <c r="K532" s="31">
        <f>+($D$2^2+2*I532^2+1)/($D$2^2+I532^2)/(I532^2+1)</f>
        <v/>
      </c>
      <c r="L532" s="31">
        <f>ASIN($D$2/SQRT($D$2^2+I532^2)/SQRT(1+I532^2))</f>
        <v/>
      </c>
      <c r="M532" s="32">
        <f>2/PI()*(J532*K532+L532)</f>
        <v/>
      </c>
      <c r="N532" s="33">
        <f>+$D$4*M532</f>
        <v/>
      </c>
      <c r="O532" s="59">
        <f>+'CPT data &amp; Bearing Capacity'!N532</f>
        <v/>
      </c>
      <c r="P532" s="59">
        <f>+'CPT data &amp; Bearing Capacity'!O532</f>
        <v/>
      </c>
      <c r="Q532" s="35">
        <f>+'CPT data &amp; Bearing Capacity'!K532</f>
        <v/>
      </c>
      <c r="R532" s="34">
        <f>+'CPT data &amp; Bearing Capacity'!L532</f>
        <v/>
      </c>
      <c r="S532" s="35">
        <f>+'CPT data &amp; Bearing Capacity'!M532</f>
        <v/>
      </c>
      <c r="T532" s="34">
        <f>100*SQRT(O532/(305*SQRT(100*S532)))</f>
        <v/>
      </c>
      <c r="U532" s="36">
        <f>+O532*10^(1.09-0.0075*T532)</f>
        <v/>
      </c>
      <c r="V532" s="33">
        <f>5*(P532-Q532)</f>
        <v/>
      </c>
      <c r="W532" s="37">
        <f>IF(F532&lt;$B$4,0,N532/U532*G532*1000)</f>
        <v/>
      </c>
      <c r="X532" s="37">
        <f>IF(F532&lt;$B$4,0,N532/V532*G532*1000)</f>
        <v/>
      </c>
    </row>
    <row r="533">
      <c r="E533" s="28" t="n"/>
      <c r="F533" s="28">
        <f>+'CPT data &amp; Bearing Capacity'!I533</f>
        <v/>
      </c>
      <c r="G533" s="29">
        <f>'CPT data &amp; Bearing Capacity'!H533</f>
        <v/>
      </c>
      <c r="H533" s="29">
        <f>IF(F533&lt;$B$4,0,F533-$B$4)</f>
        <v/>
      </c>
      <c r="I533" s="30">
        <f>+H533*2/$B$2</f>
        <v/>
      </c>
      <c r="J533" s="31">
        <f>+$D$2*I533/SQRT($D$2^2+I533^2+1)</f>
        <v/>
      </c>
      <c r="K533" s="31">
        <f>+($D$2^2+2*I533^2+1)/($D$2^2+I533^2)/(I533^2+1)</f>
        <v/>
      </c>
      <c r="L533" s="31">
        <f>ASIN($D$2/SQRT($D$2^2+I533^2)/SQRT(1+I533^2))</f>
        <v/>
      </c>
      <c r="M533" s="32">
        <f>2/PI()*(J533*K533+L533)</f>
        <v/>
      </c>
      <c r="N533" s="33">
        <f>+$D$4*M533</f>
        <v/>
      </c>
      <c r="O533" s="59">
        <f>+'CPT data &amp; Bearing Capacity'!N533</f>
        <v/>
      </c>
      <c r="P533" s="59">
        <f>+'CPT data &amp; Bearing Capacity'!O533</f>
        <v/>
      </c>
      <c r="Q533" s="35">
        <f>+'CPT data &amp; Bearing Capacity'!K533</f>
        <v/>
      </c>
      <c r="R533" s="34">
        <f>+'CPT data &amp; Bearing Capacity'!L533</f>
        <v/>
      </c>
      <c r="S533" s="35">
        <f>+'CPT data &amp; Bearing Capacity'!M533</f>
        <v/>
      </c>
      <c r="T533" s="34">
        <f>100*SQRT(O533/(305*SQRT(100*S533)))</f>
        <v/>
      </c>
      <c r="U533" s="36">
        <f>+O533*10^(1.09-0.0075*T533)</f>
        <v/>
      </c>
      <c r="V533" s="33">
        <f>5*(P533-Q533)</f>
        <v/>
      </c>
      <c r="W533" s="37">
        <f>IF(F533&lt;$B$4,0,N533/U533*G533*1000)</f>
        <v/>
      </c>
      <c r="X533" s="37">
        <f>IF(F533&lt;$B$4,0,N533/V533*G533*1000)</f>
        <v/>
      </c>
    </row>
    <row r="534">
      <c r="E534" s="28" t="n"/>
      <c r="F534" s="28">
        <f>+'CPT data &amp; Bearing Capacity'!I534</f>
        <v/>
      </c>
      <c r="G534" s="29">
        <f>'CPT data &amp; Bearing Capacity'!H534</f>
        <v/>
      </c>
      <c r="H534" s="29">
        <f>IF(F534&lt;$B$4,0,F534-$B$4)</f>
        <v/>
      </c>
      <c r="I534" s="30">
        <f>+H534*2/$B$2</f>
        <v/>
      </c>
      <c r="J534" s="31">
        <f>+$D$2*I534/SQRT($D$2^2+I534^2+1)</f>
        <v/>
      </c>
      <c r="K534" s="31">
        <f>+($D$2^2+2*I534^2+1)/($D$2^2+I534^2)/(I534^2+1)</f>
        <v/>
      </c>
      <c r="L534" s="31">
        <f>ASIN($D$2/SQRT($D$2^2+I534^2)/SQRT(1+I534^2))</f>
        <v/>
      </c>
      <c r="M534" s="32">
        <f>2/PI()*(J534*K534+L534)</f>
        <v/>
      </c>
      <c r="N534" s="33">
        <f>+$D$4*M534</f>
        <v/>
      </c>
      <c r="O534" s="59">
        <f>+'CPT data &amp; Bearing Capacity'!N534</f>
        <v/>
      </c>
      <c r="P534" s="59">
        <f>+'CPT data &amp; Bearing Capacity'!O534</f>
        <v/>
      </c>
      <c r="Q534" s="35">
        <f>+'CPT data &amp; Bearing Capacity'!K534</f>
        <v/>
      </c>
      <c r="R534" s="34">
        <f>+'CPT data &amp; Bearing Capacity'!L534</f>
        <v/>
      </c>
      <c r="S534" s="35">
        <f>+'CPT data &amp; Bearing Capacity'!M534</f>
        <v/>
      </c>
      <c r="T534" s="34">
        <f>100*SQRT(O534/(305*SQRT(100*S534)))</f>
        <v/>
      </c>
      <c r="U534" s="36">
        <f>+O534*10^(1.09-0.0075*T534)</f>
        <v/>
      </c>
      <c r="V534" s="33">
        <f>5*(P534-Q534)</f>
        <v/>
      </c>
      <c r="W534" s="37">
        <f>IF(F534&lt;$B$4,0,N534/U534*G534*1000)</f>
        <v/>
      </c>
      <c r="X534" s="37">
        <f>IF(F534&lt;$B$4,0,N534/V534*G534*1000)</f>
        <v/>
      </c>
    </row>
    <row r="535">
      <c r="E535" s="28" t="n"/>
      <c r="F535" s="28">
        <f>+'CPT data &amp; Bearing Capacity'!I535</f>
        <v/>
      </c>
      <c r="G535" s="29">
        <f>'CPT data &amp; Bearing Capacity'!H535</f>
        <v/>
      </c>
      <c r="H535" s="29">
        <f>IF(F535&lt;$B$4,0,F535-$B$4)</f>
        <v/>
      </c>
      <c r="I535" s="30">
        <f>+H535*2/$B$2</f>
        <v/>
      </c>
      <c r="J535" s="31">
        <f>+$D$2*I535/SQRT($D$2^2+I535^2+1)</f>
        <v/>
      </c>
      <c r="K535" s="31">
        <f>+($D$2^2+2*I535^2+1)/($D$2^2+I535^2)/(I535^2+1)</f>
        <v/>
      </c>
      <c r="L535" s="31">
        <f>ASIN($D$2/SQRT($D$2^2+I535^2)/SQRT(1+I535^2))</f>
        <v/>
      </c>
      <c r="M535" s="32">
        <f>2/PI()*(J535*K535+L535)</f>
        <v/>
      </c>
      <c r="N535" s="33">
        <f>+$D$4*M535</f>
        <v/>
      </c>
      <c r="O535" s="59">
        <f>+'CPT data &amp; Bearing Capacity'!N535</f>
        <v/>
      </c>
      <c r="P535" s="59">
        <f>+'CPT data &amp; Bearing Capacity'!O535</f>
        <v/>
      </c>
      <c r="Q535" s="35">
        <f>+'CPT data &amp; Bearing Capacity'!K535</f>
        <v/>
      </c>
      <c r="R535" s="34">
        <f>+'CPT data &amp; Bearing Capacity'!L535</f>
        <v/>
      </c>
      <c r="S535" s="35">
        <f>+'CPT data &amp; Bearing Capacity'!M535</f>
        <v/>
      </c>
      <c r="T535" s="34">
        <f>100*SQRT(O535/(305*SQRT(100*S535)))</f>
        <v/>
      </c>
      <c r="U535" s="36">
        <f>+O535*10^(1.09-0.0075*T535)</f>
        <v/>
      </c>
      <c r="V535" s="33">
        <f>5*(P535-Q535)</f>
        <v/>
      </c>
      <c r="W535" s="37">
        <f>IF(F535&lt;$B$4,0,N535/U535*G535*1000)</f>
        <v/>
      </c>
      <c r="X535" s="37">
        <f>IF(F535&lt;$B$4,0,N535/V535*G535*1000)</f>
        <v/>
      </c>
    </row>
    <row r="536">
      <c r="E536" s="28" t="n"/>
      <c r="F536" s="28">
        <f>+'CPT data &amp; Bearing Capacity'!I536</f>
        <v/>
      </c>
      <c r="G536" s="29">
        <f>'CPT data &amp; Bearing Capacity'!H536</f>
        <v/>
      </c>
      <c r="H536" s="29">
        <f>IF(F536&lt;$B$4,0,F536-$B$4)</f>
        <v/>
      </c>
      <c r="I536" s="30">
        <f>+H536*2/$B$2</f>
        <v/>
      </c>
      <c r="J536" s="31">
        <f>+$D$2*I536/SQRT($D$2^2+I536^2+1)</f>
        <v/>
      </c>
      <c r="K536" s="31">
        <f>+($D$2^2+2*I536^2+1)/($D$2^2+I536^2)/(I536^2+1)</f>
        <v/>
      </c>
      <c r="L536" s="31">
        <f>ASIN($D$2/SQRT($D$2^2+I536^2)/SQRT(1+I536^2))</f>
        <v/>
      </c>
      <c r="M536" s="32">
        <f>2/PI()*(J536*K536+L536)</f>
        <v/>
      </c>
      <c r="N536" s="33">
        <f>+$D$4*M536</f>
        <v/>
      </c>
      <c r="O536" s="59">
        <f>+'CPT data &amp; Bearing Capacity'!N536</f>
        <v/>
      </c>
      <c r="P536" s="59">
        <f>+'CPT data &amp; Bearing Capacity'!O536</f>
        <v/>
      </c>
      <c r="Q536" s="35">
        <f>+'CPT data &amp; Bearing Capacity'!K536</f>
        <v/>
      </c>
      <c r="R536" s="34">
        <f>+'CPT data &amp; Bearing Capacity'!L536</f>
        <v/>
      </c>
      <c r="S536" s="35">
        <f>+'CPT data &amp; Bearing Capacity'!M536</f>
        <v/>
      </c>
      <c r="T536" s="34">
        <f>100*SQRT(O536/(305*SQRT(100*S536)))</f>
        <v/>
      </c>
      <c r="U536" s="36">
        <f>+O536*10^(1.09-0.0075*T536)</f>
        <v/>
      </c>
      <c r="V536" s="33">
        <f>5*(P536-Q536)</f>
        <v/>
      </c>
      <c r="W536" s="37">
        <f>IF(F536&lt;$B$4,0,N536/U536*G536*1000)</f>
        <v/>
      </c>
      <c r="X536" s="37">
        <f>IF(F536&lt;$B$4,0,N536/V536*G536*1000)</f>
        <v/>
      </c>
    </row>
    <row r="537">
      <c r="E537" s="28" t="n"/>
      <c r="F537" s="28">
        <f>+'CPT data &amp; Bearing Capacity'!I537</f>
        <v/>
      </c>
      <c r="G537" s="29">
        <f>'CPT data &amp; Bearing Capacity'!H537</f>
        <v/>
      </c>
      <c r="H537" s="29">
        <f>IF(F537&lt;$B$4,0,F537-$B$4)</f>
        <v/>
      </c>
      <c r="I537" s="30">
        <f>+H537*2/$B$2</f>
        <v/>
      </c>
      <c r="J537" s="31">
        <f>+$D$2*I537/SQRT($D$2^2+I537^2+1)</f>
        <v/>
      </c>
      <c r="K537" s="31">
        <f>+($D$2^2+2*I537^2+1)/($D$2^2+I537^2)/(I537^2+1)</f>
        <v/>
      </c>
      <c r="L537" s="31">
        <f>ASIN($D$2/SQRT($D$2^2+I537^2)/SQRT(1+I537^2))</f>
        <v/>
      </c>
      <c r="M537" s="32">
        <f>2/PI()*(J537*K537+L537)</f>
        <v/>
      </c>
      <c r="N537" s="33">
        <f>+$D$4*M537</f>
        <v/>
      </c>
      <c r="O537" s="59">
        <f>+'CPT data &amp; Bearing Capacity'!N537</f>
        <v/>
      </c>
      <c r="P537" s="59">
        <f>+'CPT data &amp; Bearing Capacity'!O537</f>
        <v/>
      </c>
      <c r="Q537" s="35">
        <f>+'CPT data &amp; Bearing Capacity'!K537</f>
        <v/>
      </c>
      <c r="R537" s="34">
        <f>+'CPT data &amp; Bearing Capacity'!L537</f>
        <v/>
      </c>
      <c r="S537" s="35">
        <f>+'CPT data &amp; Bearing Capacity'!M537</f>
        <v/>
      </c>
      <c r="T537" s="34">
        <f>100*SQRT(O537/(305*SQRT(100*S537)))</f>
        <v/>
      </c>
      <c r="U537" s="36">
        <f>+O537*10^(1.09-0.0075*T537)</f>
        <v/>
      </c>
      <c r="V537" s="33">
        <f>5*(P537-Q537)</f>
        <v/>
      </c>
      <c r="W537" s="37">
        <f>IF(F537&lt;$B$4,0,N537/U537*G537*1000)</f>
        <v/>
      </c>
      <c r="X537" s="37">
        <f>IF(F537&lt;$B$4,0,N537/V537*G537*1000)</f>
        <v/>
      </c>
    </row>
    <row r="538">
      <c r="E538" s="28" t="n"/>
      <c r="F538" s="28">
        <f>+'CPT data &amp; Bearing Capacity'!I538</f>
        <v/>
      </c>
      <c r="G538" s="29">
        <f>'CPT data &amp; Bearing Capacity'!H538</f>
        <v/>
      </c>
      <c r="H538" s="29">
        <f>IF(F538&lt;$B$4,0,F538-$B$4)</f>
        <v/>
      </c>
      <c r="I538" s="30">
        <f>+H538*2/$B$2</f>
        <v/>
      </c>
      <c r="J538" s="31">
        <f>+$D$2*I538/SQRT($D$2^2+I538^2+1)</f>
        <v/>
      </c>
      <c r="K538" s="31">
        <f>+($D$2^2+2*I538^2+1)/($D$2^2+I538^2)/(I538^2+1)</f>
        <v/>
      </c>
      <c r="L538" s="31">
        <f>ASIN($D$2/SQRT($D$2^2+I538^2)/SQRT(1+I538^2))</f>
        <v/>
      </c>
      <c r="M538" s="32">
        <f>2/PI()*(J538*K538+L538)</f>
        <v/>
      </c>
      <c r="N538" s="33">
        <f>+$D$4*M538</f>
        <v/>
      </c>
      <c r="O538" s="59">
        <f>+'CPT data &amp; Bearing Capacity'!N538</f>
        <v/>
      </c>
      <c r="P538" s="59">
        <f>+'CPT data &amp; Bearing Capacity'!O538</f>
        <v/>
      </c>
      <c r="Q538" s="35">
        <f>+'CPT data &amp; Bearing Capacity'!K538</f>
        <v/>
      </c>
      <c r="R538" s="34">
        <f>+'CPT data &amp; Bearing Capacity'!L538</f>
        <v/>
      </c>
      <c r="S538" s="35">
        <f>+'CPT data &amp; Bearing Capacity'!M538</f>
        <v/>
      </c>
      <c r="T538" s="34">
        <f>100*SQRT(O538/(305*SQRT(100*S538)))</f>
        <v/>
      </c>
      <c r="U538" s="36">
        <f>+O538*10^(1.09-0.0075*T538)</f>
        <v/>
      </c>
      <c r="V538" s="33">
        <f>5*(P538-Q538)</f>
        <v/>
      </c>
      <c r="W538" s="37">
        <f>IF(F538&lt;$B$4,0,N538/U538*G538*1000)</f>
        <v/>
      </c>
      <c r="X538" s="37">
        <f>IF(F538&lt;$B$4,0,N538/V538*G538*1000)</f>
        <v/>
      </c>
    </row>
    <row r="539">
      <c r="E539" s="28" t="n"/>
      <c r="F539" s="28">
        <f>+'CPT data &amp; Bearing Capacity'!I539</f>
        <v/>
      </c>
      <c r="G539" s="29">
        <f>'CPT data &amp; Bearing Capacity'!H539</f>
        <v/>
      </c>
      <c r="H539" s="29">
        <f>IF(F539&lt;$B$4,0,F539-$B$4)</f>
        <v/>
      </c>
      <c r="I539" s="30">
        <f>+H539*2/$B$2</f>
        <v/>
      </c>
      <c r="J539" s="31">
        <f>+$D$2*I539/SQRT($D$2^2+I539^2+1)</f>
        <v/>
      </c>
      <c r="K539" s="31">
        <f>+($D$2^2+2*I539^2+1)/($D$2^2+I539^2)/(I539^2+1)</f>
        <v/>
      </c>
      <c r="L539" s="31">
        <f>ASIN($D$2/SQRT($D$2^2+I539^2)/SQRT(1+I539^2))</f>
        <v/>
      </c>
      <c r="M539" s="32">
        <f>2/PI()*(J539*K539+L539)</f>
        <v/>
      </c>
      <c r="N539" s="33">
        <f>+$D$4*M539</f>
        <v/>
      </c>
      <c r="O539" s="59">
        <f>+'CPT data &amp; Bearing Capacity'!N539</f>
        <v/>
      </c>
      <c r="P539" s="59">
        <f>+'CPT data &amp; Bearing Capacity'!O539</f>
        <v/>
      </c>
      <c r="Q539" s="35">
        <f>+'CPT data &amp; Bearing Capacity'!K539</f>
        <v/>
      </c>
      <c r="R539" s="34">
        <f>+'CPT data &amp; Bearing Capacity'!L539</f>
        <v/>
      </c>
      <c r="S539" s="35">
        <f>+'CPT data &amp; Bearing Capacity'!M539</f>
        <v/>
      </c>
      <c r="T539" s="34">
        <f>100*SQRT(O539/(305*SQRT(100*S539)))</f>
        <v/>
      </c>
      <c r="U539" s="36">
        <f>+O539*10^(1.09-0.0075*T539)</f>
        <v/>
      </c>
      <c r="V539" s="33">
        <f>5*(P539-Q539)</f>
        <v/>
      </c>
      <c r="W539" s="37">
        <f>IF(F539&lt;$B$4,0,N539/U539*G539*1000)</f>
        <v/>
      </c>
      <c r="X539" s="37">
        <f>IF(F539&lt;$B$4,0,N539/V539*G539*1000)</f>
        <v/>
      </c>
    </row>
    <row r="540">
      <c r="E540" s="28" t="n"/>
      <c r="F540" s="28">
        <f>+'CPT data &amp; Bearing Capacity'!I540</f>
        <v/>
      </c>
      <c r="G540" s="29">
        <f>'CPT data &amp; Bearing Capacity'!H540</f>
        <v/>
      </c>
      <c r="H540" s="29">
        <f>IF(F540&lt;$B$4,0,F540-$B$4)</f>
        <v/>
      </c>
      <c r="I540" s="30">
        <f>+H540*2/$B$2</f>
        <v/>
      </c>
      <c r="J540" s="31">
        <f>+$D$2*I540/SQRT($D$2^2+I540^2+1)</f>
        <v/>
      </c>
      <c r="K540" s="31">
        <f>+($D$2^2+2*I540^2+1)/($D$2^2+I540^2)/(I540^2+1)</f>
        <v/>
      </c>
      <c r="L540" s="31">
        <f>ASIN($D$2/SQRT($D$2^2+I540^2)/SQRT(1+I540^2))</f>
        <v/>
      </c>
      <c r="M540" s="32">
        <f>2/PI()*(J540*K540+L540)</f>
        <v/>
      </c>
      <c r="N540" s="33">
        <f>+$D$4*M540</f>
        <v/>
      </c>
      <c r="O540" s="59">
        <f>+'CPT data &amp; Bearing Capacity'!N540</f>
        <v/>
      </c>
      <c r="P540" s="59">
        <f>+'CPT data &amp; Bearing Capacity'!O540</f>
        <v/>
      </c>
      <c r="Q540" s="35">
        <f>+'CPT data &amp; Bearing Capacity'!K540</f>
        <v/>
      </c>
      <c r="R540" s="34">
        <f>+'CPT data &amp; Bearing Capacity'!L540</f>
        <v/>
      </c>
      <c r="S540" s="35">
        <f>+'CPT data &amp; Bearing Capacity'!M540</f>
        <v/>
      </c>
      <c r="T540" s="34">
        <f>100*SQRT(O540/(305*SQRT(100*S540)))</f>
        <v/>
      </c>
      <c r="U540" s="36">
        <f>+O540*10^(1.09-0.0075*T540)</f>
        <v/>
      </c>
      <c r="V540" s="33">
        <f>5*(P540-Q540)</f>
        <v/>
      </c>
      <c r="W540" s="37">
        <f>IF(F540&lt;$B$4,0,N540/U540*G540*1000)</f>
        <v/>
      </c>
      <c r="X540" s="37">
        <f>IF(F540&lt;$B$4,0,N540/V540*G540*1000)</f>
        <v/>
      </c>
    </row>
    <row r="541">
      <c r="E541" s="28" t="n"/>
      <c r="F541" s="28">
        <f>+'CPT data &amp; Bearing Capacity'!I541</f>
        <v/>
      </c>
      <c r="G541" s="29">
        <f>'CPT data &amp; Bearing Capacity'!H541</f>
        <v/>
      </c>
      <c r="H541" s="29">
        <f>IF(F541&lt;$B$4,0,F541-$B$4)</f>
        <v/>
      </c>
      <c r="I541" s="30">
        <f>+H541*2/$B$2</f>
        <v/>
      </c>
      <c r="J541" s="31">
        <f>+$D$2*I541/SQRT($D$2^2+I541^2+1)</f>
        <v/>
      </c>
      <c r="K541" s="31">
        <f>+($D$2^2+2*I541^2+1)/($D$2^2+I541^2)/(I541^2+1)</f>
        <v/>
      </c>
      <c r="L541" s="31">
        <f>ASIN($D$2/SQRT($D$2^2+I541^2)/SQRT(1+I541^2))</f>
        <v/>
      </c>
      <c r="M541" s="32">
        <f>2/PI()*(J541*K541+L541)</f>
        <v/>
      </c>
      <c r="N541" s="33">
        <f>+$D$4*M541</f>
        <v/>
      </c>
      <c r="O541" s="59">
        <f>+'CPT data &amp; Bearing Capacity'!N541</f>
        <v/>
      </c>
      <c r="P541" s="59">
        <f>+'CPT data &amp; Bearing Capacity'!O541</f>
        <v/>
      </c>
      <c r="Q541" s="35">
        <f>+'CPT data &amp; Bearing Capacity'!K541</f>
        <v/>
      </c>
      <c r="R541" s="34">
        <f>+'CPT data &amp; Bearing Capacity'!L541</f>
        <v/>
      </c>
      <c r="S541" s="35">
        <f>+'CPT data &amp; Bearing Capacity'!M541</f>
        <v/>
      </c>
      <c r="T541" s="34">
        <f>100*SQRT(O541/(305*SQRT(100*S541)))</f>
        <v/>
      </c>
      <c r="U541" s="36">
        <f>+O541*10^(1.09-0.0075*T541)</f>
        <v/>
      </c>
      <c r="V541" s="33">
        <f>5*(P541-Q541)</f>
        <v/>
      </c>
      <c r="W541" s="37">
        <f>IF(F541&lt;$B$4,0,N541/U541*G541*1000)</f>
        <v/>
      </c>
      <c r="X541" s="37">
        <f>IF(F541&lt;$B$4,0,N541/V541*G541*1000)</f>
        <v/>
      </c>
    </row>
    <row r="542">
      <c r="E542" s="28" t="n"/>
      <c r="F542" s="28">
        <f>+'CPT data &amp; Bearing Capacity'!I542</f>
        <v/>
      </c>
      <c r="G542" s="29">
        <f>'CPT data &amp; Bearing Capacity'!H542</f>
        <v/>
      </c>
      <c r="H542" s="29">
        <f>IF(F542&lt;$B$4,0,F542-$B$4)</f>
        <v/>
      </c>
      <c r="I542" s="30">
        <f>+H542*2/$B$2</f>
        <v/>
      </c>
      <c r="J542" s="31">
        <f>+$D$2*I542/SQRT($D$2^2+I542^2+1)</f>
        <v/>
      </c>
      <c r="K542" s="31">
        <f>+($D$2^2+2*I542^2+1)/($D$2^2+I542^2)/(I542^2+1)</f>
        <v/>
      </c>
      <c r="L542" s="31">
        <f>ASIN($D$2/SQRT($D$2^2+I542^2)/SQRT(1+I542^2))</f>
        <v/>
      </c>
      <c r="M542" s="32">
        <f>2/PI()*(J542*K542+L542)</f>
        <v/>
      </c>
      <c r="N542" s="33">
        <f>+$D$4*M542</f>
        <v/>
      </c>
      <c r="O542" s="59">
        <f>+'CPT data &amp; Bearing Capacity'!N542</f>
        <v/>
      </c>
      <c r="P542" s="59">
        <f>+'CPT data &amp; Bearing Capacity'!O542</f>
        <v/>
      </c>
      <c r="Q542" s="35">
        <f>+'CPT data &amp; Bearing Capacity'!K542</f>
        <v/>
      </c>
      <c r="R542" s="34">
        <f>+'CPT data &amp; Bearing Capacity'!L542</f>
        <v/>
      </c>
      <c r="S542" s="35">
        <f>+'CPT data &amp; Bearing Capacity'!M542</f>
        <v/>
      </c>
      <c r="T542" s="34">
        <f>100*SQRT(O542/(305*SQRT(100*S542)))</f>
        <v/>
      </c>
      <c r="U542" s="36">
        <f>+O542*10^(1.09-0.0075*T542)</f>
        <v/>
      </c>
      <c r="V542" s="33">
        <f>5*(P542-Q542)</f>
        <v/>
      </c>
      <c r="W542" s="37">
        <f>IF(F542&lt;$B$4,0,N542/U542*G542*1000)</f>
        <v/>
      </c>
      <c r="X542" s="37">
        <f>IF(F542&lt;$B$4,0,N542/V542*G542*1000)</f>
        <v/>
      </c>
    </row>
    <row r="543">
      <c r="E543" s="28" t="n"/>
      <c r="F543" s="28">
        <f>+'CPT data &amp; Bearing Capacity'!I543</f>
        <v/>
      </c>
      <c r="G543" s="29">
        <f>'CPT data &amp; Bearing Capacity'!H543</f>
        <v/>
      </c>
      <c r="H543" s="29">
        <f>IF(F543&lt;$B$4,0,F543-$B$4)</f>
        <v/>
      </c>
      <c r="I543" s="30">
        <f>+H543*2/$B$2</f>
        <v/>
      </c>
      <c r="J543" s="31">
        <f>+$D$2*I543/SQRT($D$2^2+I543^2+1)</f>
        <v/>
      </c>
      <c r="K543" s="31">
        <f>+($D$2^2+2*I543^2+1)/($D$2^2+I543^2)/(I543^2+1)</f>
        <v/>
      </c>
      <c r="L543" s="31">
        <f>ASIN($D$2/SQRT($D$2^2+I543^2)/SQRT(1+I543^2))</f>
        <v/>
      </c>
      <c r="M543" s="32">
        <f>2/PI()*(J543*K543+L543)</f>
        <v/>
      </c>
      <c r="N543" s="33">
        <f>+$D$4*M543</f>
        <v/>
      </c>
      <c r="O543" s="59">
        <f>+'CPT data &amp; Bearing Capacity'!N543</f>
        <v/>
      </c>
      <c r="P543" s="59">
        <f>+'CPT data &amp; Bearing Capacity'!O543</f>
        <v/>
      </c>
      <c r="Q543" s="35">
        <f>+'CPT data &amp; Bearing Capacity'!K543</f>
        <v/>
      </c>
      <c r="R543" s="34">
        <f>+'CPT data &amp; Bearing Capacity'!L543</f>
        <v/>
      </c>
      <c r="S543" s="35">
        <f>+'CPT data &amp; Bearing Capacity'!M543</f>
        <v/>
      </c>
      <c r="T543" s="34">
        <f>100*SQRT(O543/(305*SQRT(100*S543)))</f>
        <v/>
      </c>
      <c r="U543" s="36">
        <f>+O543*10^(1.09-0.0075*T543)</f>
        <v/>
      </c>
      <c r="V543" s="33">
        <f>5*(P543-Q543)</f>
        <v/>
      </c>
      <c r="W543" s="37">
        <f>IF(F543&lt;$B$4,0,N543/U543*G543*1000)</f>
        <v/>
      </c>
      <c r="X543" s="37">
        <f>IF(F543&lt;$B$4,0,N543/V543*G543*1000)</f>
        <v/>
      </c>
    </row>
    <row r="544">
      <c r="E544" s="28" t="n"/>
      <c r="F544" s="28">
        <f>+'CPT data &amp; Bearing Capacity'!I544</f>
        <v/>
      </c>
      <c r="G544" s="29">
        <f>'CPT data &amp; Bearing Capacity'!H544</f>
        <v/>
      </c>
      <c r="H544" s="29">
        <f>IF(F544&lt;$B$4,0,F544-$B$4)</f>
        <v/>
      </c>
      <c r="I544" s="30">
        <f>+H544*2/$B$2</f>
        <v/>
      </c>
      <c r="J544" s="31">
        <f>+$D$2*I544/SQRT($D$2^2+I544^2+1)</f>
        <v/>
      </c>
      <c r="K544" s="31">
        <f>+($D$2^2+2*I544^2+1)/($D$2^2+I544^2)/(I544^2+1)</f>
        <v/>
      </c>
      <c r="L544" s="31">
        <f>ASIN($D$2/SQRT($D$2^2+I544^2)/SQRT(1+I544^2))</f>
        <v/>
      </c>
      <c r="M544" s="32">
        <f>2/PI()*(J544*K544+L544)</f>
        <v/>
      </c>
      <c r="N544" s="33">
        <f>+$D$4*M544</f>
        <v/>
      </c>
      <c r="O544" s="59">
        <f>+'CPT data &amp; Bearing Capacity'!N544</f>
        <v/>
      </c>
      <c r="P544" s="59">
        <f>+'CPT data &amp; Bearing Capacity'!O544</f>
        <v/>
      </c>
      <c r="Q544" s="35">
        <f>+'CPT data &amp; Bearing Capacity'!K544</f>
        <v/>
      </c>
      <c r="R544" s="34">
        <f>+'CPT data &amp; Bearing Capacity'!L544</f>
        <v/>
      </c>
      <c r="S544" s="35">
        <f>+'CPT data &amp; Bearing Capacity'!M544</f>
        <v/>
      </c>
      <c r="T544" s="34">
        <f>100*SQRT(O544/(305*SQRT(100*S544)))</f>
        <v/>
      </c>
      <c r="U544" s="36">
        <f>+O544*10^(1.09-0.0075*T544)</f>
        <v/>
      </c>
      <c r="V544" s="33">
        <f>5*(P544-Q544)</f>
        <v/>
      </c>
      <c r="W544" s="37">
        <f>IF(F544&lt;$B$4,0,N544/U544*G544*1000)</f>
        <v/>
      </c>
      <c r="X544" s="37">
        <f>IF(F544&lt;$B$4,0,N544/V544*G544*1000)</f>
        <v/>
      </c>
    </row>
    <row r="545">
      <c r="E545" s="28" t="n"/>
      <c r="F545" s="28">
        <f>+'CPT data &amp; Bearing Capacity'!I545</f>
        <v/>
      </c>
      <c r="G545" s="29">
        <f>'CPT data &amp; Bearing Capacity'!H545</f>
        <v/>
      </c>
      <c r="H545" s="29">
        <f>IF(F545&lt;$B$4,0,F545-$B$4)</f>
        <v/>
      </c>
      <c r="I545" s="30">
        <f>+H545*2/$B$2</f>
        <v/>
      </c>
      <c r="J545" s="31">
        <f>+$D$2*I545/SQRT($D$2^2+I545^2+1)</f>
        <v/>
      </c>
      <c r="K545" s="31">
        <f>+($D$2^2+2*I545^2+1)/($D$2^2+I545^2)/(I545^2+1)</f>
        <v/>
      </c>
      <c r="L545" s="31">
        <f>ASIN($D$2/SQRT($D$2^2+I545^2)/SQRT(1+I545^2))</f>
        <v/>
      </c>
      <c r="M545" s="32">
        <f>2/PI()*(J545*K545+L545)</f>
        <v/>
      </c>
      <c r="N545" s="33">
        <f>+$D$4*M545</f>
        <v/>
      </c>
      <c r="O545" s="59">
        <f>+'CPT data &amp; Bearing Capacity'!N545</f>
        <v/>
      </c>
      <c r="P545" s="59">
        <f>+'CPT data &amp; Bearing Capacity'!O545</f>
        <v/>
      </c>
      <c r="Q545" s="35">
        <f>+'CPT data &amp; Bearing Capacity'!K545</f>
        <v/>
      </c>
      <c r="R545" s="34">
        <f>+'CPT data &amp; Bearing Capacity'!L545</f>
        <v/>
      </c>
      <c r="S545" s="35">
        <f>+'CPT data &amp; Bearing Capacity'!M545</f>
        <v/>
      </c>
      <c r="T545" s="34">
        <f>100*SQRT(O545/(305*SQRT(100*S545)))</f>
        <v/>
      </c>
      <c r="U545" s="36">
        <f>+O545*10^(1.09-0.0075*T545)</f>
        <v/>
      </c>
      <c r="V545" s="33">
        <f>5*(P545-Q545)</f>
        <v/>
      </c>
      <c r="W545" s="37">
        <f>IF(F545&lt;$B$4,0,N545/U545*G545*1000)</f>
        <v/>
      </c>
      <c r="X545" s="37">
        <f>IF(F545&lt;$B$4,0,N545/V545*G545*1000)</f>
        <v/>
      </c>
    </row>
    <row r="546">
      <c r="E546" s="28" t="n"/>
      <c r="F546" s="28">
        <f>+'CPT data &amp; Bearing Capacity'!I546</f>
        <v/>
      </c>
      <c r="G546" s="29">
        <f>'CPT data &amp; Bearing Capacity'!H546</f>
        <v/>
      </c>
      <c r="H546" s="29">
        <f>IF(F546&lt;$B$4,0,F546-$B$4)</f>
        <v/>
      </c>
      <c r="I546" s="30">
        <f>+H546*2/$B$2</f>
        <v/>
      </c>
      <c r="J546" s="31">
        <f>+$D$2*I546/SQRT($D$2^2+I546^2+1)</f>
        <v/>
      </c>
      <c r="K546" s="31">
        <f>+($D$2^2+2*I546^2+1)/($D$2^2+I546^2)/(I546^2+1)</f>
        <v/>
      </c>
      <c r="L546" s="31">
        <f>ASIN($D$2/SQRT($D$2^2+I546^2)/SQRT(1+I546^2))</f>
        <v/>
      </c>
      <c r="M546" s="32">
        <f>2/PI()*(J546*K546+L546)</f>
        <v/>
      </c>
      <c r="N546" s="33">
        <f>+$D$4*M546</f>
        <v/>
      </c>
      <c r="O546" s="59">
        <f>+'CPT data &amp; Bearing Capacity'!N546</f>
        <v/>
      </c>
      <c r="P546" s="59">
        <f>+'CPT data &amp; Bearing Capacity'!O546</f>
        <v/>
      </c>
      <c r="Q546" s="35">
        <f>+'CPT data &amp; Bearing Capacity'!K546</f>
        <v/>
      </c>
      <c r="R546" s="34">
        <f>+'CPT data &amp; Bearing Capacity'!L546</f>
        <v/>
      </c>
      <c r="S546" s="35">
        <f>+'CPT data &amp; Bearing Capacity'!M546</f>
        <v/>
      </c>
      <c r="T546" s="34">
        <f>100*SQRT(O546/(305*SQRT(100*S546)))</f>
        <v/>
      </c>
      <c r="U546" s="36">
        <f>+O546*10^(1.09-0.0075*T546)</f>
        <v/>
      </c>
      <c r="V546" s="33">
        <f>5*(P546-Q546)</f>
        <v/>
      </c>
      <c r="W546" s="37">
        <f>IF(F546&lt;$B$4,0,N546/U546*G546*1000)</f>
        <v/>
      </c>
      <c r="X546" s="37">
        <f>IF(F546&lt;$B$4,0,N546/V546*G546*1000)</f>
        <v/>
      </c>
    </row>
    <row r="547">
      <c r="E547" s="28" t="n"/>
      <c r="F547" s="28">
        <f>+'CPT data &amp; Bearing Capacity'!I547</f>
        <v/>
      </c>
      <c r="G547" s="29">
        <f>'CPT data &amp; Bearing Capacity'!H547</f>
        <v/>
      </c>
      <c r="H547" s="29">
        <f>IF(F547&lt;$B$4,0,F547-$B$4)</f>
        <v/>
      </c>
      <c r="I547" s="30">
        <f>+H547*2/$B$2</f>
        <v/>
      </c>
      <c r="J547" s="31">
        <f>+$D$2*I547/SQRT($D$2^2+I547^2+1)</f>
        <v/>
      </c>
      <c r="K547" s="31">
        <f>+($D$2^2+2*I547^2+1)/($D$2^2+I547^2)/(I547^2+1)</f>
        <v/>
      </c>
      <c r="L547" s="31">
        <f>ASIN($D$2/SQRT($D$2^2+I547^2)/SQRT(1+I547^2))</f>
        <v/>
      </c>
      <c r="M547" s="32">
        <f>2/PI()*(J547*K547+L547)</f>
        <v/>
      </c>
      <c r="N547" s="33">
        <f>+$D$4*M547</f>
        <v/>
      </c>
      <c r="O547" s="59">
        <f>+'CPT data &amp; Bearing Capacity'!N547</f>
        <v/>
      </c>
      <c r="P547" s="59">
        <f>+'CPT data &amp; Bearing Capacity'!O547</f>
        <v/>
      </c>
      <c r="Q547" s="35">
        <f>+'CPT data &amp; Bearing Capacity'!K547</f>
        <v/>
      </c>
      <c r="R547" s="34">
        <f>+'CPT data &amp; Bearing Capacity'!L547</f>
        <v/>
      </c>
      <c r="S547" s="35">
        <f>+'CPT data &amp; Bearing Capacity'!M547</f>
        <v/>
      </c>
      <c r="T547" s="34">
        <f>100*SQRT(O547/(305*SQRT(100*S547)))</f>
        <v/>
      </c>
      <c r="U547" s="36">
        <f>+O547*10^(1.09-0.0075*T547)</f>
        <v/>
      </c>
      <c r="V547" s="33">
        <f>5*(P547-Q547)</f>
        <v/>
      </c>
      <c r="W547" s="37">
        <f>IF(F547&lt;$B$4,0,N547/U547*G547*1000)</f>
        <v/>
      </c>
      <c r="X547" s="37">
        <f>IF(F547&lt;$B$4,0,N547/V547*G547*1000)</f>
        <v/>
      </c>
    </row>
    <row r="548">
      <c r="E548" s="28" t="n"/>
      <c r="F548" s="28">
        <f>+'CPT data &amp; Bearing Capacity'!I548</f>
        <v/>
      </c>
      <c r="G548" s="29">
        <f>'CPT data &amp; Bearing Capacity'!H548</f>
        <v/>
      </c>
      <c r="H548" s="29">
        <f>IF(F548&lt;$B$4,0,F548-$B$4)</f>
        <v/>
      </c>
      <c r="I548" s="30">
        <f>+H548*2/$B$2</f>
        <v/>
      </c>
      <c r="J548" s="31">
        <f>+$D$2*I548/SQRT($D$2^2+I548^2+1)</f>
        <v/>
      </c>
      <c r="K548" s="31">
        <f>+($D$2^2+2*I548^2+1)/($D$2^2+I548^2)/(I548^2+1)</f>
        <v/>
      </c>
      <c r="L548" s="31">
        <f>ASIN($D$2/SQRT($D$2^2+I548^2)/SQRT(1+I548^2))</f>
        <v/>
      </c>
      <c r="M548" s="32">
        <f>2/PI()*(J548*K548+L548)</f>
        <v/>
      </c>
      <c r="N548" s="33">
        <f>+$D$4*M548</f>
        <v/>
      </c>
      <c r="O548" s="59">
        <f>+'CPT data &amp; Bearing Capacity'!N548</f>
        <v/>
      </c>
      <c r="P548" s="59">
        <f>+'CPT data &amp; Bearing Capacity'!O548</f>
        <v/>
      </c>
      <c r="Q548" s="35">
        <f>+'CPT data &amp; Bearing Capacity'!K548</f>
        <v/>
      </c>
      <c r="R548" s="34">
        <f>+'CPT data &amp; Bearing Capacity'!L548</f>
        <v/>
      </c>
      <c r="S548" s="35">
        <f>+'CPT data &amp; Bearing Capacity'!M548</f>
        <v/>
      </c>
      <c r="T548" s="34">
        <f>100*SQRT(O548/(305*SQRT(100*S548)))</f>
        <v/>
      </c>
      <c r="U548" s="36">
        <f>+O548*10^(1.09-0.0075*T548)</f>
        <v/>
      </c>
      <c r="V548" s="33">
        <f>5*(P548-Q548)</f>
        <v/>
      </c>
      <c r="W548" s="37">
        <f>IF(F548&lt;$B$4,0,N548/U548*G548*1000)</f>
        <v/>
      </c>
      <c r="X548" s="37">
        <f>IF(F548&lt;$B$4,0,N548/V548*G548*1000)</f>
        <v/>
      </c>
    </row>
    <row r="549">
      <c r="E549" s="28" t="n"/>
      <c r="F549" s="28">
        <f>+'CPT data &amp; Bearing Capacity'!I549</f>
        <v/>
      </c>
      <c r="G549" s="29">
        <f>'CPT data &amp; Bearing Capacity'!H549</f>
        <v/>
      </c>
      <c r="H549" s="29">
        <f>IF(F549&lt;$B$4,0,F549-$B$4)</f>
        <v/>
      </c>
      <c r="I549" s="30">
        <f>+H549*2/$B$2</f>
        <v/>
      </c>
      <c r="J549" s="31">
        <f>+$D$2*I549/SQRT($D$2^2+I549^2+1)</f>
        <v/>
      </c>
      <c r="K549" s="31">
        <f>+($D$2^2+2*I549^2+1)/($D$2^2+I549^2)/(I549^2+1)</f>
        <v/>
      </c>
      <c r="L549" s="31">
        <f>ASIN($D$2/SQRT($D$2^2+I549^2)/SQRT(1+I549^2))</f>
        <v/>
      </c>
      <c r="M549" s="32">
        <f>2/PI()*(J549*K549+L549)</f>
        <v/>
      </c>
      <c r="N549" s="33">
        <f>+$D$4*M549</f>
        <v/>
      </c>
      <c r="O549" s="59">
        <f>+'CPT data &amp; Bearing Capacity'!N549</f>
        <v/>
      </c>
      <c r="P549" s="59">
        <f>+'CPT data &amp; Bearing Capacity'!O549</f>
        <v/>
      </c>
      <c r="Q549" s="35">
        <f>+'CPT data &amp; Bearing Capacity'!K549</f>
        <v/>
      </c>
      <c r="R549" s="34">
        <f>+'CPT data &amp; Bearing Capacity'!L549</f>
        <v/>
      </c>
      <c r="S549" s="35">
        <f>+'CPT data &amp; Bearing Capacity'!M549</f>
        <v/>
      </c>
      <c r="T549" s="34">
        <f>100*SQRT(O549/(305*SQRT(100*S549)))</f>
        <v/>
      </c>
      <c r="U549" s="36">
        <f>+O549*10^(1.09-0.0075*T549)</f>
        <v/>
      </c>
      <c r="V549" s="33">
        <f>5*(P549-Q549)</f>
        <v/>
      </c>
      <c r="W549" s="37">
        <f>IF(F549&lt;$B$4,0,N549/U549*G549*1000)</f>
        <v/>
      </c>
      <c r="X549" s="37">
        <f>IF(F549&lt;$B$4,0,N549/V549*G549*1000)</f>
        <v/>
      </c>
    </row>
    <row r="550">
      <c r="E550" s="28" t="n"/>
      <c r="F550" s="28">
        <f>+'CPT data &amp; Bearing Capacity'!I550</f>
        <v/>
      </c>
      <c r="G550" s="29">
        <f>'CPT data &amp; Bearing Capacity'!H550</f>
        <v/>
      </c>
      <c r="H550" s="29">
        <f>IF(F550&lt;$B$4,0,F550-$B$4)</f>
        <v/>
      </c>
      <c r="I550" s="30">
        <f>+H550*2/$B$2</f>
        <v/>
      </c>
      <c r="J550" s="31">
        <f>+$D$2*I550/SQRT($D$2^2+I550^2+1)</f>
        <v/>
      </c>
      <c r="K550" s="31">
        <f>+($D$2^2+2*I550^2+1)/($D$2^2+I550^2)/(I550^2+1)</f>
        <v/>
      </c>
      <c r="L550" s="31">
        <f>ASIN($D$2/SQRT($D$2^2+I550^2)/SQRT(1+I550^2))</f>
        <v/>
      </c>
      <c r="M550" s="32">
        <f>2/PI()*(J550*K550+L550)</f>
        <v/>
      </c>
      <c r="N550" s="33">
        <f>+$D$4*M550</f>
        <v/>
      </c>
      <c r="O550" s="59">
        <f>+'CPT data &amp; Bearing Capacity'!N550</f>
        <v/>
      </c>
      <c r="P550" s="59">
        <f>+'CPT data &amp; Bearing Capacity'!O550</f>
        <v/>
      </c>
      <c r="Q550" s="35">
        <f>+'CPT data &amp; Bearing Capacity'!K550</f>
        <v/>
      </c>
      <c r="R550" s="34">
        <f>+'CPT data &amp; Bearing Capacity'!L550</f>
        <v/>
      </c>
      <c r="S550" s="35">
        <f>+'CPT data &amp; Bearing Capacity'!M550</f>
        <v/>
      </c>
      <c r="T550" s="34">
        <f>100*SQRT(O550/(305*SQRT(100*S550)))</f>
        <v/>
      </c>
      <c r="U550" s="36">
        <f>+O550*10^(1.09-0.0075*T550)</f>
        <v/>
      </c>
      <c r="V550" s="33">
        <f>5*(P550-Q550)</f>
        <v/>
      </c>
      <c r="W550" s="37">
        <f>IF(F550&lt;$B$4,0,N550/U550*G550*1000)</f>
        <v/>
      </c>
      <c r="X550" s="37">
        <f>IF(F550&lt;$B$4,0,N550/V550*G550*1000)</f>
        <v/>
      </c>
    </row>
    <row r="551">
      <c r="E551" s="28" t="n"/>
      <c r="F551" s="28">
        <f>+'CPT data &amp; Bearing Capacity'!I551</f>
        <v/>
      </c>
      <c r="G551" s="29">
        <f>'CPT data &amp; Bearing Capacity'!H551</f>
        <v/>
      </c>
      <c r="H551" s="29">
        <f>IF(F551&lt;$B$4,0,F551-$B$4)</f>
        <v/>
      </c>
      <c r="I551" s="30">
        <f>+H551*2/$B$2</f>
        <v/>
      </c>
      <c r="J551" s="31">
        <f>+$D$2*I551/SQRT($D$2^2+I551^2+1)</f>
        <v/>
      </c>
      <c r="K551" s="31">
        <f>+($D$2^2+2*I551^2+1)/($D$2^2+I551^2)/(I551^2+1)</f>
        <v/>
      </c>
      <c r="L551" s="31">
        <f>ASIN($D$2/SQRT($D$2^2+I551^2)/SQRT(1+I551^2))</f>
        <v/>
      </c>
      <c r="M551" s="32">
        <f>2/PI()*(J551*K551+L551)</f>
        <v/>
      </c>
      <c r="N551" s="33">
        <f>+$D$4*M551</f>
        <v/>
      </c>
      <c r="O551" s="59">
        <f>+'CPT data &amp; Bearing Capacity'!N551</f>
        <v/>
      </c>
      <c r="P551" s="59">
        <f>+'CPT data &amp; Bearing Capacity'!O551</f>
        <v/>
      </c>
      <c r="Q551" s="35">
        <f>+'CPT data &amp; Bearing Capacity'!K551</f>
        <v/>
      </c>
      <c r="R551" s="34">
        <f>+'CPT data &amp; Bearing Capacity'!L551</f>
        <v/>
      </c>
      <c r="S551" s="35">
        <f>+'CPT data &amp; Bearing Capacity'!M551</f>
        <v/>
      </c>
      <c r="T551" s="34">
        <f>100*SQRT(O551/(305*SQRT(100*S551)))</f>
        <v/>
      </c>
      <c r="U551" s="36">
        <f>+O551*10^(1.09-0.0075*T551)</f>
        <v/>
      </c>
      <c r="V551" s="33">
        <f>5*(P551-Q551)</f>
        <v/>
      </c>
      <c r="W551" s="37">
        <f>IF(F551&lt;$B$4,0,N551/U551*G551*1000)</f>
        <v/>
      </c>
      <c r="X551" s="37">
        <f>IF(F551&lt;$B$4,0,N551/V551*G551*1000)</f>
        <v/>
      </c>
    </row>
    <row r="552">
      <c r="E552" s="28" t="n"/>
      <c r="F552" s="28">
        <f>+'CPT data &amp; Bearing Capacity'!I552</f>
        <v/>
      </c>
      <c r="G552" s="29">
        <f>'CPT data &amp; Bearing Capacity'!H552</f>
        <v/>
      </c>
      <c r="H552" s="29">
        <f>IF(F552&lt;$B$4,0,F552-$B$4)</f>
        <v/>
      </c>
      <c r="I552" s="30">
        <f>+H552*2/$B$2</f>
        <v/>
      </c>
      <c r="J552" s="31">
        <f>+$D$2*I552/SQRT($D$2^2+I552^2+1)</f>
        <v/>
      </c>
      <c r="K552" s="31">
        <f>+($D$2^2+2*I552^2+1)/($D$2^2+I552^2)/(I552^2+1)</f>
        <v/>
      </c>
      <c r="L552" s="31">
        <f>ASIN($D$2/SQRT($D$2^2+I552^2)/SQRT(1+I552^2))</f>
        <v/>
      </c>
      <c r="M552" s="32">
        <f>2/PI()*(J552*K552+L552)</f>
        <v/>
      </c>
      <c r="N552" s="33">
        <f>+$D$4*M552</f>
        <v/>
      </c>
      <c r="O552" s="59">
        <f>+'CPT data &amp; Bearing Capacity'!N552</f>
        <v/>
      </c>
      <c r="P552" s="59">
        <f>+'CPT data &amp; Bearing Capacity'!O552</f>
        <v/>
      </c>
      <c r="Q552" s="35">
        <f>+'CPT data &amp; Bearing Capacity'!K552</f>
        <v/>
      </c>
      <c r="R552" s="34">
        <f>+'CPT data &amp; Bearing Capacity'!L552</f>
        <v/>
      </c>
      <c r="S552" s="35">
        <f>+'CPT data &amp; Bearing Capacity'!M552</f>
        <v/>
      </c>
      <c r="T552" s="34">
        <f>100*SQRT(O552/(305*SQRT(100*S552)))</f>
        <v/>
      </c>
      <c r="U552" s="36">
        <f>+O552*10^(1.09-0.0075*T552)</f>
        <v/>
      </c>
      <c r="V552" s="33">
        <f>5*(P552-Q552)</f>
        <v/>
      </c>
      <c r="W552" s="37">
        <f>IF(F552&lt;$B$4,0,N552/U552*G552*1000)</f>
        <v/>
      </c>
      <c r="X552" s="37">
        <f>IF(F552&lt;$B$4,0,N552/V552*G552*1000)</f>
        <v/>
      </c>
    </row>
    <row r="553">
      <c r="E553" s="28" t="n"/>
      <c r="F553" s="28">
        <f>+'CPT data &amp; Bearing Capacity'!I553</f>
        <v/>
      </c>
      <c r="G553" s="29">
        <f>'CPT data &amp; Bearing Capacity'!H553</f>
        <v/>
      </c>
      <c r="H553" s="29">
        <f>IF(F553&lt;$B$4,0,F553-$B$4)</f>
        <v/>
      </c>
      <c r="I553" s="30">
        <f>+H553*2/$B$2</f>
        <v/>
      </c>
      <c r="J553" s="31">
        <f>+$D$2*I553/SQRT($D$2^2+I553^2+1)</f>
        <v/>
      </c>
      <c r="K553" s="31">
        <f>+($D$2^2+2*I553^2+1)/($D$2^2+I553^2)/(I553^2+1)</f>
        <v/>
      </c>
      <c r="L553" s="31">
        <f>ASIN($D$2/SQRT($D$2^2+I553^2)/SQRT(1+I553^2))</f>
        <v/>
      </c>
      <c r="M553" s="32">
        <f>2/PI()*(J553*K553+L553)</f>
        <v/>
      </c>
      <c r="N553" s="33">
        <f>+$D$4*M553</f>
        <v/>
      </c>
      <c r="O553" s="59">
        <f>+'CPT data &amp; Bearing Capacity'!N553</f>
        <v/>
      </c>
      <c r="P553" s="59">
        <f>+'CPT data &amp; Bearing Capacity'!O553</f>
        <v/>
      </c>
      <c r="Q553" s="35">
        <f>+'CPT data &amp; Bearing Capacity'!K553</f>
        <v/>
      </c>
      <c r="R553" s="34">
        <f>+'CPT data &amp; Bearing Capacity'!L553</f>
        <v/>
      </c>
      <c r="S553" s="35">
        <f>+'CPT data &amp; Bearing Capacity'!M553</f>
        <v/>
      </c>
      <c r="T553" s="34">
        <f>100*SQRT(O553/(305*SQRT(100*S553)))</f>
        <v/>
      </c>
      <c r="U553" s="36">
        <f>+O553*10^(1.09-0.0075*T553)</f>
        <v/>
      </c>
      <c r="V553" s="33">
        <f>5*(P553-Q553)</f>
        <v/>
      </c>
      <c r="W553" s="37">
        <f>IF(F553&lt;$B$4,0,N553/U553*G553*1000)</f>
        <v/>
      </c>
      <c r="X553" s="37">
        <f>IF(F553&lt;$B$4,0,N553/V553*G553*1000)</f>
        <v/>
      </c>
    </row>
    <row r="554">
      <c r="E554" s="28" t="n"/>
      <c r="F554" s="28">
        <f>+'CPT data &amp; Bearing Capacity'!I554</f>
        <v/>
      </c>
      <c r="G554" s="29">
        <f>'CPT data &amp; Bearing Capacity'!H554</f>
        <v/>
      </c>
      <c r="H554" s="29">
        <f>IF(F554&lt;$B$4,0,F554-$B$4)</f>
        <v/>
      </c>
      <c r="I554" s="30">
        <f>+H554*2/$B$2</f>
        <v/>
      </c>
      <c r="J554" s="31">
        <f>+$D$2*I554/SQRT($D$2^2+I554^2+1)</f>
        <v/>
      </c>
      <c r="K554" s="31">
        <f>+($D$2^2+2*I554^2+1)/($D$2^2+I554^2)/(I554^2+1)</f>
        <v/>
      </c>
      <c r="L554" s="31">
        <f>ASIN($D$2/SQRT($D$2^2+I554^2)/SQRT(1+I554^2))</f>
        <v/>
      </c>
      <c r="M554" s="32">
        <f>2/PI()*(J554*K554+L554)</f>
        <v/>
      </c>
      <c r="N554" s="33">
        <f>+$D$4*M554</f>
        <v/>
      </c>
      <c r="O554" s="59">
        <f>+'CPT data &amp; Bearing Capacity'!N554</f>
        <v/>
      </c>
      <c r="P554" s="59">
        <f>+'CPT data &amp; Bearing Capacity'!O554</f>
        <v/>
      </c>
      <c r="Q554" s="35">
        <f>+'CPT data &amp; Bearing Capacity'!K554</f>
        <v/>
      </c>
      <c r="R554" s="34">
        <f>+'CPT data &amp; Bearing Capacity'!L554</f>
        <v/>
      </c>
      <c r="S554" s="35">
        <f>+'CPT data &amp; Bearing Capacity'!M554</f>
        <v/>
      </c>
      <c r="T554" s="34">
        <f>100*SQRT(O554/(305*SQRT(100*S554)))</f>
        <v/>
      </c>
      <c r="U554" s="36">
        <f>+O554*10^(1.09-0.0075*T554)</f>
        <v/>
      </c>
      <c r="V554" s="33">
        <f>5*(P554-Q554)</f>
        <v/>
      </c>
      <c r="W554" s="37">
        <f>IF(F554&lt;$B$4,0,N554/U554*G554*1000)</f>
        <v/>
      </c>
      <c r="X554" s="37">
        <f>IF(F554&lt;$B$4,0,N554/V554*G554*1000)</f>
        <v/>
      </c>
    </row>
    <row r="555">
      <c r="E555" s="28" t="n"/>
      <c r="F555" s="28">
        <f>+'CPT data &amp; Bearing Capacity'!I555</f>
        <v/>
      </c>
      <c r="G555" s="29">
        <f>'CPT data &amp; Bearing Capacity'!H555</f>
        <v/>
      </c>
      <c r="H555" s="29">
        <f>IF(F555&lt;$B$4,0,F555-$B$4)</f>
        <v/>
      </c>
      <c r="I555" s="30">
        <f>+H555*2/$B$2</f>
        <v/>
      </c>
      <c r="J555" s="31">
        <f>+$D$2*I555/SQRT($D$2^2+I555^2+1)</f>
        <v/>
      </c>
      <c r="K555" s="31">
        <f>+($D$2^2+2*I555^2+1)/($D$2^2+I555^2)/(I555^2+1)</f>
        <v/>
      </c>
      <c r="L555" s="31">
        <f>ASIN($D$2/SQRT($D$2^2+I555^2)/SQRT(1+I555^2))</f>
        <v/>
      </c>
      <c r="M555" s="32">
        <f>2/PI()*(J555*K555+L555)</f>
        <v/>
      </c>
      <c r="N555" s="33">
        <f>+$D$4*M555</f>
        <v/>
      </c>
      <c r="O555" s="59">
        <f>+'CPT data &amp; Bearing Capacity'!N555</f>
        <v/>
      </c>
      <c r="P555" s="59">
        <f>+'CPT data &amp; Bearing Capacity'!O555</f>
        <v/>
      </c>
      <c r="Q555" s="35">
        <f>+'CPT data &amp; Bearing Capacity'!K555</f>
        <v/>
      </c>
      <c r="R555" s="34">
        <f>+'CPT data &amp; Bearing Capacity'!L555</f>
        <v/>
      </c>
      <c r="S555" s="35">
        <f>+'CPT data &amp; Bearing Capacity'!M555</f>
        <v/>
      </c>
      <c r="T555" s="34">
        <f>100*SQRT(O555/(305*SQRT(100*S555)))</f>
        <v/>
      </c>
      <c r="U555" s="36">
        <f>+O555*10^(1.09-0.0075*T555)</f>
        <v/>
      </c>
      <c r="V555" s="33">
        <f>5*(P555-Q555)</f>
        <v/>
      </c>
      <c r="W555" s="37">
        <f>IF(F555&lt;$B$4,0,N555/U555*G555*1000)</f>
        <v/>
      </c>
      <c r="X555" s="37">
        <f>IF(F555&lt;$B$4,0,N555/V555*G555*1000)</f>
        <v/>
      </c>
    </row>
    <row r="556">
      <c r="E556" s="28" t="n"/>
      <c r="F556" s="28">
        <f>+'CPT data &amp; Bearing Capacity'!I556</f>
        <v/>
      </c>
      <c r="G556" s="29">
        <f>'CPT data &amp; Bearing Capacity'!H556</f>
        <v/>
      </c>
      <c r="H556" s="29">
        <f>IF(F556&lt;$B$4,0,F556-$B$4)</f>
        <v/>
      </c>
      <c r="I556" s="30">
        <f>+H556*2/$B$2</f>
        <v/>
      </c>
      <c r="J556" s="31">
        <f>+$D$2*I556/SQRT($D$2^2+I556^2+1)</f>
        <v/>
      </c>
      <c r="K556" s="31">
        <f>+($D$2^2+2*I556^2+1)/($D$2^2+I556^2)/(I556^2+1)</f>
        <v/>
      </c>
      <c r="L556" s="31">
        <f>ASIN($D$2/SQRT($D$2^2+I556^2)/SQRT(1+I556^2))</f>
        <v/>
      </c>
      <c r="M556" s="32">
        <f>2/PI()*(J556*K556+L556)</f>
        <v/>
      </c>
      <c r="N556" s="33">
        <f>+$D$4*M556</f>
        <v/>
      </c>
      <c r="O556" s="59">
        <f>+'CPT data &amp; Bearing Capacity'!N556</f>
        <v/>
      </c>
      <c r="P556" s="59">
        <f>+'CPT data &amp; Bearing Capacity'!O556</f>
        <v/>
      </c>
      <c r="Q556" s="35">
        <f>+'CPT data &amp; Bearing Capacity'!K556</f>
        <v/>
      </c>
      <c r="R556" s="34">
        <f>+'CPT data &amp; Bearing Capacity'!L556</f>
        <v/>
      </c>
      <c r="S556" s="35">
        <f>+'CPT data &amp; Bearing Capacity'!M556</f>
        <v/>
      </c>
      <c r="T556" s="34">
        <f>100*SQRT(O556/(305*SQRT(100*S556)))</f>
        <v/>
      </c>
      <c r="U556" s="36">
        <f>+O556*10^(1.09-0.0075*T556)</f>
        <v/>
      </c>
      <c r="V556" s="33">
        <f>5*(P556-Q556)</f>
        <v/>
      </c>
      <c r="W556" s="37">
        <f>IF(F556&lt;$B$4,0,N556/U556*G556*1000)</f>
        <v/>
      </c>
      <c r="X556" s="37">
        <f>IF(F556&lt;$B$4,0,N556/V556*G556*1000)</f>
        <v/>
      </c>
    </row>
    <row r="557">
      <c r="E557" s="28" t="n"/>
      <c r="F557" s="28">
        <f>+'CPT data &amp; Bearing Capacity'!I557</f>
        <v/>
      </c>
      <c r="G557" s="29">
        <f>'CPT data &amp; Bearing Capacity'!H557</f>
        <v/>
      </c>
      <c r="H557" s="29">
        <f>IF(F557&lt;$B$4,0,F557-$B$4)</f>
        <v/>
      </c>
      <c r="I557" s="30">
        <f>+H557*2/$B$2</f>
        <v/>
      </c>
      <c r="J557" s="31">
        <f>+$D$2*I557/SQRT($D$2^2+I557^2+1)</f>
        <v/>
      </c>
      <c r="K557" s="31">
        <f>+($D$2^2+2*I557^2+1)/($D$2^2+I557^2)/(I557^2+1)</f>
        <v/>
      </c>
      <c r="L557" s="31">
        <f>ASIN($D$2/SQRT($D$2^2+I557^2)/SQRT(1+I557^2))</f>
        <v/>
      </c>
      <c r="M557" s="32">
        <f>2/PI()*(J557*K557+L557)</f>
        <v/>
      </c>
      <c r="N557" s="33">
        <f>+$D$4*M557</f>
        <v/>
      </c>
      <c r="O557" s="59">
        <f>+'CPT data &amp; Bearing Capacity'!N557</f>
        <v/>
      </c>
      <c r="P557" s="59">
        <f>+'CPT data &amp; Bearing Capacity'!O557</f>
        <v/>
      </c>
      <c r="Q557" s="35">
        <f>+'CPT data &amp; Bearing Capacity'!K557</f>
        <v/>
      </c>
      <c r="R557" s="34">
        <f>+'CPT data &amp; Bearing Capacity'!L557</f>
        <v/>
      </c>
      <c r="S557" s="35">
        <f>+'CPT data &amp; Bearing Capacity'!M557</f>
        <v/>
      </c>
      <c r="T557" s="34">
        <f>100*SQRT(O557/(305*SQRT(100*S557)))</f>
        <v/>
      </c>
      <c r="U557" s="36">
        <f>+O557*10^(1.09-0.0075*T557)</f>
        <v/>
      </c>
      <c r="V557" s="33">
        <f>5*(P557-Q557)</f>
        <v/>
      </c>
      <c r="W557" s="37">
        <f>IF(F557&lt;$B$4,0,N557/U557*G557*1000)</f>
        <v/>
      </c>
      <c r="X557" s="37">
        <f>IF(F557&lt;$B$4,0,N557/V557*G557*1000)</f>
        <v/>
      </c>
    </row>
    <row r="558">
      <c r="E558" s="28" t="n"/>
      <c r="F558" s="28">
        <f>+'CPT data &amp; Bearing Capacity'!I558</f>
        <v/>
      </c>
      <c r="G558" s="29">
        <f>'CPT data &amp; Bearing Capacity'!H558</f>
        <v/>
      </c>
      <c r="H558" s="29">
        <f>IF(F558&lt;$B$4,0,F558-$B$4)</f>
        <v/>
      </c>
      <c r="I558" s="30">
        <f>+H558*2/$B$2</f>
        <v/>
      </c>
      <c r="J558" s="31">
        <f>+$D$2*I558/SQRT($D$2^2+I558^2+1)</f>
        <v/>
      </c>
      <c r="K558" s="31">
        <f>+($D$2^2+2*I558^2+1)/($D$2^2+I558^2)/(I558^2+1)</f>
        <v/>
      </c>
      <c r="L558" s="31">
        <f>ASIN($D$2/SQRT($D$2^2+I558^2)/SQRT(1+I558^2))</f>
        <v/>
      </c>
      <c r="M558" s="32">
        <f>2/PI()*(J558*K558+L558)</f>
        <v/>
      </c>
      <c r="N558" s="33">
        <f>+$D$4*M558</f>
        <v/>
      </c>
      <c r="O558" s="59">
        <f>+'CPT data &amp; Bearing Capacity'!N558</f>
        <v/>
      </c>
      <c r="P558" s="59">
        <f>+'CPT data &amp; Bearing Capacity'!O558</f>
        <v/>
      </c>
      <c r="Q558" s="35">
        <f>+'CPT data &amp; Bearing Capacity'!K558</f>
        <v/>
      </c>
      <c r="R558" s="34">
        <f>+'CPT data &amp; Bearing Capacity'!L558</f>
        <v/>
      </c>
      <c r="S558" s="35">
        <f>+'CPT data &amp; Bearing Capacity'!M558</f>
        <v/>
      </c>
      <c r="T558" s="34">
        <f>100*SQRT(O558/(305*SQRT(100*S558)))</f>
        <v/>
      </c>
      <c r="U558" s="36">
        <f>+O558*10^(1.09-0.0075*T558)</f>
        <v/>
      </c>
      <c r="V558" s="33">
        <f>5*(P558-Q558)</f>
        <v/>
      </c>
      <c r="W558" s="37">
        <f>IF(F558&lt;$B$4,0,N558/U558*G558*1000)</f>
        <v/>
      </c>
      <c r="X558" s="37">
        <f>IF(F558&lt;$B$4,0,N558/V558*G558*1000)</f>
        <v/>
      </c>
    </row>
    <row r="559">
      <c r="E559" s="28" t="n"/>
      <c r="F559" s="28">
        <f>+'CPT data &amp; Bearing Capacity'!I559</f>
        <v/>
      </c>
      <c r="G559" s="29">
        <f>'CPT data &amp; Bearing Capacity'!H559</f>
        <v/>
      </c>
      <c r="H559" s="29">
        <f>IF(F559&lt;$B$4,0,F559-$B$4)</f>
        <v/>
      </c>
      <c r="I559" s="30">
        <f>+H559*2/$B$2</f>
        <v/>
      </c>
      <c r="J559" s="31">
        <f>+$D$2*I559/SQRT($D$2^2+I559^2+1)</f>
        <v/>
      </c>
      <c r="K559" s="31">
        <f>+($D$2^2+2*I559^2+1)/($D$2^2+I559^2)/(I559^2+1)</f>
        <v/>
      </c>
      <c r="L559" s="31">
        <f>ASIN($D$2/SQRT($D$2^2+I559^2)/SQRT(1+I559^2))</f>
        <v/>
      </c>
      <c r="M559" s="32">
        <f>2/PI()*(J559*K559+L559)</f>
        <v/>
      </c>
      <c r="N559" s="33">
        <f>+$D$4*M559</f>
        <v/>
      </c>
      <c r="O559" s="59">
        <f>+'CPT data &amp; Bearing Capacity'!N559</f>
        <v/>
      </c>
      <c r="P559" s="59">
        <f>+'CPT data &amp; Bearing Capacity'!O559</f>
        <v/>
      </c>
      <c r="Q559" s="35">
        <f>+'CPT data &amp; Bearing Capacity'!K559</f>
        <v/>
      </c>
      <c r="R559" s="34">
        <f>+'CPT data &amp; Bearing Capacity'!L559</f>
        <v/>
      </c>
      <c r="S559" s="35">
        <f>+'CPT data &amp; Bearing Capacity'!M559</f>
        <v/>
      </c>
      <c r="T559" s="34">
        <f>100*SQRT(O559/(305*SQRT(100*S559)))</f>
        <v/>
      </c>
      <c r="U559" s="36">
        <f>+O559*10^(1.09-0.0075*T559)</f>
        <v/>
      </c>
      <c r="V559" s="33">
        <f>5*(P559-Q559)</f>
        <v/>
      </c>
      <c r="W559" s="37">
        <f>IF(F559&lt;$B$4,0,N559/U559*G559*1000)</f>
        <v/>
      </c>
      <c r="X559" s="37">
        <f>IF(F559&lt;$B$4,0,N559/V559*G559*1000)</f>
        <v/>
      </c>
    </row>
    <row r="560">
      <c r="E560" s="28" t="n"/>
      <c r="F560" s="28">
        <f>+'CPT data &amp; Bearing Capacity'!I560</f>
        <v/>
      </c>
      <c r="G560" s="29">
        <f>'CPT data &amp; Bearing Capacity'!H560</f>
        <v/>
      </c>
      <c r="H560" s="29">
        <f>IF(F560&lt;$B$4,0,F560-$B$4)</f>
        <v/>
      </c>
      <c r="I560" s="30">
        <f>+H560*2/$B$2</f>
        <v/>
      </c>
      <c r="J560" s="31">
        <f>+$D$2*I560/SQRT($D$2^2+I560^2+1)</f>
        <v/>
      </c>
      <c r="K560" s="31">
        <f>+($D$2^2+2*I560^2+1)/($D$2^2+I560^2)/(I560^2+1)</f>
        <v/>
      </c>
      <c r="L560" s="31">
        <f>ASIN($D$2/SQRT($D$2^2+I560^2)/SQRT(1+I560^2))</f>
        <v/>
      </c>
      <c r="M560" s="32">
        <f>2/PI()*(J560*K560+L560)</f>
        <v/>
      </c>
      <c r="N560" s="33">
        <f>+$D$4*M560</f>
        <v/>
      </c>
      <c r="O560" s="59">
        <f>+'CPT data &amp; Bearing Capacity'!N560</f>
        <v/>
      </c>
      <c r="P560" s="59">
        <f>+'CPT data &amp; Bearing Capacity'!O560</f>
        <v/>
      </c>
      <c r="Q560" s="35">
        <f>+'CPT data &amp; Bearing Capacity'!K560</f>
        <v/>
      </c>
      <c r="R560" s="34">
        <f>+'CPT data &amp; Bearing Capacity'!L560</f>
        <v/>
      </c>
      <c r="S560" s="35">
        <f>+'CPT data &amp; Bearing Capacity'!M560</f>
        <v/>
      </c>
      <c r="T560" s="34">
        <f>100*SQRT(O560/(305*SQRT(100*S560)))</f>
        <v/>
      </c>
      <c r="U560" s="36">
        <f>+O560*10^(1.09-0.0075*T560)</f>
        <v/>
      </c>
      <c r="V560" s="33">
        <f>5*(P560-Q560)</f>
        <v/>
      </c>
      <c r="W560" s="37">
        <f>IF(F560&lt;$B$4,0,N560/U560*G560*1000)</f>
        <v/>
      </c>
      <c r="X560" s="37">
        <f>IF(F560&lt;$B$4,0,N560/V560*G560*1000)</f>
        <v/>
      </c>
    </row>
    <row r="561">
      <c r="E561" s="28" t="n"/>
      <c r="F561" s="28">
        <f>+'CPT data &amp; Bearing Capacity'!I561</f>
        <v/>
      </c>
      <c r="G561" s="29">
        <f>'CPT data &amp; Bearing Capacity'!H561</f>
        <v/>
      </c>
      <c r="H561" s="29">
        <f>IF(F561&lt;$B$4,0,F561-$B$4)</f>
        <v/>
      </c>
      <c r="I561" s="30">
        <f>+H561*2/$B$2</f>
        <v/>
      </c>
      <c r="J561" s="31">
        <f>+$D$2*I561/SQRT($D$2^2+I561^2+1)</f>
        <v/>
      </c>
      <c r="K561" s="31">
        <f>+($D$2^2+2*I561^2+1)/($D$2^2+I561^2)/(I561^2+1)</f>
        <v/>
      </c>
      <c r="L561" s="31">
        <f>ASIN($D$2/SQRT($D$2^2+I561^2)/SQRT(1+I561^2))</f>
        <v/>
      </c>
      <c r="M561" s="32">
        <f>2/PI()*(J561*K561+L561)</f>
        <v/>
      </c>
      <c r="N561" s="33">
        <f>+$D$4*M561</f>
        <v/>
      </c>
      <c r="O561" s="59">
        <f>+'CPT data &amp; Bearing Capacity'!N561</f>
        <v/>
      </c>
      <c r="P561" s="59">
        <f>+'CPT data &amp; Bearing Capacity'!O561</f>
        <v/>
      </c>
      <c r="Q561" s="35">
        <f>+'CPT data &amp; Bearing Capacity'!K561</f>
        <v/>
      </c>
      <c r="R561" s="34">
        <f>+'CPT data &amp; Bearing Capacity'!L561</f>
        <v/>
      </c>
      <c r="S561" s="35">
        <f>+'CPT data &amp; Bearing Capacity'!M561</f>
        <v/>
      </c>
      <c r="T561" s="34">
        <f>100*SQRT(O561/(305*SQRT(100*S561)))</f>
        <v/>
      </c>
      <c r="U561" s="36">
        <f>+O561*10^(1.09-0.0075*T561)</f>
        <v/>
      </c>
      <c r="V561" s="33">
        <f>5*(P561-Q561)</f>
        <v/>
      </c>
      <c r="W561" s="37">
        <f>IF(F561&lt;$B$4,0,N561/U561*G561*1000)</f>
        <v/>
      </c>
      <c r="X561" s="37">
        <f>IF(F561&lt;$B$4,0,N561/V561*G561*1000)</f>
        <v/>
      </c>
    </row>
    <row r="562">
      <c r="E562" s="28" t="n"/>
      <c r="F562" s="28">
        <f>+'CPT data &amp; Bearing Capacity'!I562</f>
        <v/>
      </c>
      <c r="G562" s="29">
        <f>'CPT data &amp; Bearing Capacity'!H562</f>
        <v/>
      </c>
      <c r="H562" s="29">
        <f>IF(F562&lt;$B$4,0,F562-$B$4)</f>
        <v/>
      </c>
      <c r="I562" s="30">
        <f>+H562*2/$B$2</f>
        <v/>
      </c>
      <c r="J562" s="31">
        <f>+$D$2*I562/SQRT($D$2^2+I562^2+1)</f>
        <v/>
      </c>
      <c r="K562" s="31">
        <f>+($D$2^2+2*I562^2+1)/($D$2^2+I562^2)/(I562^2+1)</f>
        <v/>
      </c>
      <c r="L562" s="31">
        <f>ASIN($D$2/SQRT($D$2^2+I562^2)/SQRT(1+I562^2))</f>
        <v/>
      </c>
      <c r="M562" s="32">
        <f>2/PI()*(J562*K562+L562)</f>
        <v/>
      </c>
      <c r="N562" s="33">
        <f>+$D$4*M562</f>
        <v/>
      </c>
      <c r="O562" s="59">
        <f>+'CPT data &amp; Bearing Capacity'!N562</f>
        <v/>
      </c>
      <c r="P562" s="59">
        <f>+'CPT data &amp; Bearing Capacity'!O562</f>
        <v/>
      </c>
      <c r="Q562" s="35">
        <f>+'CPT data &amp; Bearing Capacity'!K562</f>
        <v/>
      </c>
      <c r="R562" s="34">
        <f>+'CPT data &amp; Bearing Capacity'!L562</f>
        <v/>
      </c>
      <c r="S562" s="35">
        <f>+'CPT data &amp; Bearing Capacity'!M562</f>
        <v/>
      </c>
      <c r="T562" s="34">
        <f>100*SQRT(O562/(305*SQRT(100*S562)))</f>
        <v/>
      </c>
      <c r="U562" s="36">
        <f>+O562*10^(1.09-0.0075*T562)</f>
        <v/>
      </c>
      <c r="V562" s="33">
        <f>5*(P562-Q562)</f>
        <v/>
      </c>
      <c r="W562" s="37">
        <f>IF(F562&lt;$B$4,0,N562/U562*G562*1000)</f>
        <v/>
      </c>
      <c r="X562" s="37">
        <f>IF(F562&lt;$B$4,0,N562/V562*G562*1000)</f>
        <v/>
      </c>
    </row>
    <row r="563">
      <c r="E563" s="28" t="n"/>
      <c r="F563" s="28">
        <f>+'CPT data &amp; Bearing Capacity'!I563</f>
        <v/>
      </c>
      <c r="G563" s="29">
        <f>'CPT data &amp; Bearing Capacity'!H563</f>
        <v/>
      </c>
      <c r="H563" s="29">
        <f>IF(F563&lt;$B$4,0,F563-$B$4)</f>
        <v/>
      </c>
      <c r="I563" s="30">
        <f>+H563*2/$B$2</f>
        <v/>
      </c>
      <c r="J563" s="31">
        <f>+$D$2*I563/SQRT($D$2^2+I563^2+1)</f>
        <v/>
      </c>
      <c r="K563" s="31">
        <f>+($D$2^2+2*I563^2+1)/($D$2^2+I563^2)/(I563^2+1)</f>
        <v/>
      </c>
      <c r="L563" s="31">
        <f>ASIN($D$2/SQRT($D$2^2+I563^2)/SQRT(1+I563^2))</f>
        <v/>
      </c>
      <c r="M563" s="32">
        <f>2/PI()*(J563*K563+L563)</f>
        <v/>
      </c>
      <c r="N563" s="33">
        <f>+$D$4*M563</f>
        <v/>
      </c>
      <c r="O563" s="59">
        <f>+'CPT data &amp; Bearing Capacity'!N563</f>
        <v/>
      </c>
      <c r="P563" s="59">
        <f>+'CPT data &amp; Bearing Capacity'!O563</f>
        <v/>
      </c>
      <c r="Q563" s="35">
        <f>+'CPT data &amp; Bearing Capacity'!K563</f>
        <v/>
      </c>
      <c r="R563" s="34">
        <f>+'CPT data &amp; Bearing Capacity'!L563</f>
        <v/>
      </c>
      <c r="S563" s="35">
        <f>+'CPT data &amp; Bearing Capacity'!M563</f>
        <v/>
      </c>
      <c r="T563" s="34">
        <f>100*SQRT(O563/(305*SQRT(100*S563)))</f>
        <v/>
      </c>
      <c r="U563" s="36">
        <f>+O563*10^(1.09-0.0075*T563)</f>
        <v/>
      </c>
      <c r="V563" s="33">
        <f>5*(P563-Q563)</f>
        <v/>
      </c>
      <c r="W563" s="37">
        <f>IF(F563&lt;$B$4,0,N563/U563*G563*1000)</f>
        <v/>
      </c>
      <c r="X563" s="37">
        <f>IF(F563&lt;$B$4,0,N563/V563*G563*1000)</f>
        <v/>
      </c>
    </row>
    <row r="564">
      <c r="E564" s="28" t="n"/>
      <c r="F564" s="28">
        <f>+'CPT data &amp; Bearing Capacity'!I564</f>
        <v/>
      </c>
      <c r="G564" s="29">
        <f>'CPT data &amp; Bearing Capacity'!H564</f>
        <v/>
      </c>
      <c r="H564" s="29">
        <f>IF(F564&lt;$B$4,0,F564-$B$4)</f>
        <v/>
      </c>
      <c r="I564" s="30">
        <f>+H564*2/$B$2</f>
        <v/>
      </c>
      <c r="J564" s="31">
        <f>+$D$2*I564/SQRT($D$2^2+I564^2+1)</f>
        <v/>
      </c>
      <c r="K564" s="31">
        <f>+($D$2^2+2*I564^2+1)/($D$2^2+I564^2)/(I564^2+1)</f>
        <v/>
      </c>
      <c r="L564" s="31">
        <f>ASIN($D$2/SQRT($D$2^2+I564^2)/SQRT(1+I564^2))</f>
        <v/>
      </c>
      <c r="M564" s="32">
        <f>2/PI()*(J564*K564+L564)</f>
        <v/>
      </c>
      <c r="N564" s="33">
        <f>+$D$4*M564</f>
        <v/>
      </c>
      <c r="O564" s="59">
        <f>+'CPT data &amp; Bearing Capacity'!N564</f>
        <v/>
      </c>
      <c r="P564" s="59">
        <f>+'CPT data &amp; Bearing Capacity'!O564</f>
        <v/>
      </c>
      <c r="Q564" s="35">
        <f>+'CPT data &amp; Bearing Capacity'!K564</f>
        <v/>
      </c>
      <c r="R564" s="34">
        <f>+'CPT data &amp; Bearing Capacity'!L564</f>
        <v/>
      </c>
      <c r="S564" s="35">
        <f>+'CPT data &amp; Bearing Capacity'!M564</f>
        <v/>
      </c>
      <c r="T564" s="34">
        <f>100*SQRT(O564/(305*SQRT(100*S564)))</f>
        <v/>
      </c>
      <c r="U564" s="36">
        <f>+O564*10^(1.09-0.0075*T564)</f>
        <v/>
      </c>
      <c r="V564" s="33">
        <f>5*(P564-Q564)</f>
        <v/>
      </c>
      <c r="W564" s="37">
        <f>IF(F564&lt;$B$4,0,N564/U564*G564*1000)</f>
        <v/>
      </c>
      <c r="X564" s="37">
        <f>IF(F564&lt;$B$4,0,N564/V564*G564*1000)</f>
        <v/>
      </c>
    </row>
    <row r="565">
      <c r="E565" s="28" t="n"/>
      <c r="F565" s="28">
        <f>+'CPT data &amp; Bearing Capacity'!I565</f>
        <v/>
      </c>
      <c r="G565" s="29">
        <f>'CPT data &amp; Bearing Capacity'!H565</f>
        <v/>
      </c>
      <c r="H565" s="29">
        <f>IF(F565&lt;$B$4,0,F565-$B$4)</f>
        <v/>
      </c>
      <c r="I565" s="30">
        <f>+H565*2/$B$2</f>
        <v/>
      </c>
      <c r="J565" s="31">
        <f>+$D$2*I565/SQRT($D$2^2+I565^2+1)</f>
        <v/>
      </c>
      <c r="K565" s="31">
        <f>+($D$2^2+2*I565^2+1)/($D$2^2+I565^2)/(I565^2+1)</f>
        <v/>
      </c>
      <c r="L565" s="31">
        <f>ASIN($D$2/SQRT($D$2^2+I565^2)/SQRT(1+I565^2))</f>
        <v/>
      </c>
      <c r="M565" s="32">
        <f>2/PI()*(J565*K565+L565)</f>
        <v/>
      </c>
      <c r="N565" s="33">
        <f>+$D$4*M565</f>
        <v/>
      </c>
      <c r="O565" s="59">
        <f>+'CPT data &amp; Bearing Capacity'!N565</f>
        <v/>
      </c>
      <c r="P565" s="59">
        <f>+'CPT data &amp; Bearing Capacity'!O565</f>
        <v/>
      </c>
      <c r="Q565" s="35">
        <f>+'CPT data &amp; Bearing Capacity'!K565</f>
        <v/>
      </c>
      <c r="R565" s="34">
        <f>+'CPT data &amp; Bearing Capacity'!L565</f>
        <v/>
      </c>
      <c r="S565" s="35">
        <f>+'CPT data &amp; Bearing Capacity'!M565</f>
        <v/>
      </c>
      <c r="T565" s="34">
        <f>100*SQRT(O565/(305*SQRT(100*S565)))</f>
        <v/>
      </c>
      <c r="U565" s="36">
        <f>+O565*10^(1.09-0.0075*T565)</f>
        <v/>
      </c>
      <c r="V565" s="33">
        <f>5*(P565-Q565)</f>
        <v/>
      </c>
      <c r="W565" s="37">
        <f>IF(F565&lt;$B$4,0,N565/U565*G565*1000)</f>
        <v/>
      </c>
      <c r="X565" s="37">
        <f>IF(F565&lt;$B$4,0,N565/V565*G565*1000)</f>
        <v/>
      </c>
    </row>
    <row r="566">
      <c r="E566" s="28" t="n"/>
      <c r="F566" s="28">
        <f>+'CPT data &amp; Bearing Capacity'!I566</f>
        <v/>
      </c>
      <c r="G566" s="29">
        <f>'CPT data &amp; Bearing Capacity'!H566</f>
        <v/>
      </c>
      <c r="H566" s="29">
        <f>IF(F566&lt;$B$4,0,F566-$B$4)</f>
        <v/>
      </c>
      <c r="I566" s="30">
        <f>+H566*2/$B$2</f>
        <v/>
      </c>
      <c r="J566" s="31">
        <f>+$D$2*I566/SQRT($D$2^2+I566^2+1)</f>
        <v/>
      </c>
      <c r="K566" s="31">
        <f>+($D$2^2+2*I566^2+1)/($D$2^2+I566^2)/(I566^2+1)</f>
        <v/>
      </c>
      <c r="L566" s="31">
        <f>ASIN($D$2/SQRT($D$2^2+I566^2)/SQRT(1+I566^2))</f>
        <v/>
      </c>
      <c r="M566" s="32">
        <f>2/PI()*(J566*K566+L566)</f>
        <v/>
      </c>
      <c r="N566" s="33">
        <f>+$D$4*M566</f>
        <v/>
      </c>
      <c r="O566" s="59">
        <f>+'CPT data &amp; Bearing Capacity'!N566</f>
        <v/>
      </c>
      <c r="P566" s="59">
        <f>+'CPT data &amp; Bearing Capacity'!O566</f>
        <v/>
      </c>
      <c r="Q566" s="35">
        <f>+'CPT data &amp; Bearing Capacity'!K566</f>
        <v/>
      </c>
      <c r="R566" s="34">
        <f>+'CPT data &amp; Bearing Capacity'!L566</f>
        <v/>
      </c>
      <c r="S566" s="35">
        <f>+'CPT data &amp; Bearing Capacity'!M566</f>
        <v/>
      </c>
      <c r="T566" s="34">
        <f>100*SQRT(O566/(305*SQRT(100*S566)))</f>
        <v/>
      </c>
      <c r="U566" s="36">
        <f>+O566*10^(1.09-0.0075*T566)</f>
        <v/>
      </c>
      <c r="V566" s="33">
        <f>5*(P566-Q566)</f>
        <v/>
      </c>
      <c r="W566" s="37">
        <f>IF(F566&lt;$B$4,0,N566/U566*G566*1000)</f>
        <v/>
      </c>
      <c r="X566" s="37">
        <f>IF(F566&lt;$B$4,0,N566/V566*G566*1000)</f>
        <v/>
      </c>
    </row>
    <row r="567">
      <c r="E567" s="28" t="n"/>
      <c r="F567" s="28">
        <f>+'CPT data &amp; Bearing Capacity'!I567</f>
        <v/>
      </c>
      <c r="G567" s="29">
        <f>'CPT data &amp; Bearing Capacity'!H567</f>
        <v/>
      </c>
      <c r="H567" s="29">
        <f>IF(F567&lt;$B$4,0,F567-$B$4)</f>
        <v/>
      </c>
      <c r="I567" s="30">
        <f>+H567*2/$B$2</f>
        <v/>
      </c>
      <c r="J567" s="31">
        <f>+$D$2*I567/SQRT($D$2^2+I567^2+1)</f>
        <v/>
      </c>
      <c r="K567" s="31">
        <f>+($D$2^2+2*I567^2+1)/($D$2^2+I567^2)/(I567^2+1)</f>
        <v/>
      </c>
      <c r="L567" s="31">
        <f>ASIN($D$2/SQRT($D$2^2+I567^2)/SQRT(1+I567^2))</f>
        <v/>
      </c>
      <c r="M567" s="32">
        <f>2/PI()*(J567*K567+L567)</f>
        <v/>
      </c>
      <c r="N567" s="33">
        <f>+$D$4*M567</f>
        <v/>
      </c>
      <c r="O567" s="59">
        <f>+'CPT data &amp; Bearing Capacity'!N567</f>
        <v/>
      </c>
      <c r="P567" s="59">
        <f>+'CPT data &amp; Bearing Capacity'!O567</f>
        <v/>
      </c>
      <c r="Q567" s="35">
        <f>+'CPT data &amp; Bearing Capacity'!K567</f>
        <v/>
      </c>
      <c r="R567" s="34">
        <f>+'CPT data &amp; Bearing Capacity'!L567</f>
        <v/>
      </c>
      <c r="S567" s="35">
        <f>+'CPT data &amp; Bearing Capacity'!M567</f>
        <v/>
      </c>
      <c r="T567" s="34">
        <f>100*SQRT(O567/(305*SQRT(100*S567)))</f>
        <v/>
      </c>
      <c r="U567" s="36">
        <f>+O567*10^(1.09-0.0075*T567)</f>
        <v/>
      </c>
      <c r="V567" s="33">
        <f>5*(P567-Q567)</f>
        <v/>
      </c>
      <c r="W567" s="37">
        <f>IF(F567&lt;$B$4,0,N567/U567*G567*1000)</f>
        <v/>
      </c>
      <c r="X567" s="37">
        <f>IF(F567&lt;$B$4,0,N567/V567*G567*1000)</f>
        <v/>
      </c>
    </row>
    <row r="568">
      <c r="E568" s="28" t="n"/>
      <c r="F568" s="28">
        <f>+'CPT data &amp; Bearing Capacity'!I568</f>
        <v/>
      </c>
      <c r="G568" s="29">
        <f>'CPT data &amp; Bearing Capacity'!H568</f>
        <v/>
      </c>
      <c r="H568" s="29">
        <f>IF(F568&lt;$B$4,0,F568-$B$4)</f>
        <v/>
      </c>
      <c r="I568" s="30">
        <f>+H568*2/$B$2</f>
        <v/>
      </c>
      <c r="J568" s="31">
        <f>+$D$2*I568/SQRT($D$2^2+I568^2+1)</f>
        <v/>
      </c>
      <c r="K568" s="31">
        <f>+($D$2^2+2*I568^2+1)/($D$2^2+I568^2)/(I568^2+1)</f>
        <v/>
      </c>
      <c r="L568" s="31">
        <f>ASIN($D$2/SQRT($D$2^2+I568^2)/SQRT(1+I568^2))</f>
        <v/>
      </c>
      <c r="M568" s="32">
        <f>2/PI()*(J568*K568+L568)</f>
        <v/>
      </c>
      <c r="N568" s="33">
        <f>+$D$4*M568</f>
        <v/>
      </c>
      <c r="O568" s="59">
        <f>+'CPT data &amp; Bearing Capacity'!N568</f>
        <v/>
      </c>
      <c r="P568" s="59">
        <f>+'CPT data &amp; Bearing Capacity'!O568</f>
        <v/>
      </c>
      <c r="Q568" s="35">
        <f>+'CPT data &amp; Bearing Capacity'!K568</f>
        <v/>
      </c>
      <c r="R568" s="34">
        <f>+'CPT data &amp; Bearing Capacity'!L568</f>
        <v/>
      </c>
      <c r="S568" s="35">
        <f>+'CPT data &amp; Bearing Capacity'!M568</f>
        <v/>
      </c>
      <c r="T568" s="34">
        <f>100*SQRT(O568/(305*SQRT(100*S568)))</f>
        <v/>
      </c>
      <c r="U568" s="36">
        <f>+O568*10^(1.09-0.0075*T568)</f>
        <v/>
      </c>
      <c r="V568" s="33">
        <f>5*(P568-Q568)</f>
        <v/>
      </c>
      <c r="W568" s="37">
        <f>IF(F568&lt;$B$4,0,N568/U568*G568*1000)</f>
        <v/>
      </c>
      <c r="X568" s="37">
        <f>IF(F568&lt;$B$4,0,N568/V568*G568*1000)</f>
        <v/>
      </c>
    </row>
    <row r="569">
      <c r="E569" s="28" t="n"/>
      <c r="F569" s="28">
        <f>+'CPT data &amp; Bearing Capacity'!I569</f>
        <v/>
      </c>
      <c r="G569" s="29">
        <f>'CPT data &amp; Bearing Capacity'!H569</f>
        <v/>
      </c>
      <c r="H569" s="29">
        <f>IF(F569&lt;$B$4,0,F569-$B$4)</f>
        <v/>
      </c>
      <c r="I569" s="30">
        <f>+H569*2/$B$2</f>
        <v/>
      </c>
      <c r="J569" s="31">
        <f>+$D$2*I569/SQRT($D$2^2+I569^2+1)</f>
        <v/>
      </c>
      <c r="K569" s="31">
        <f>+($D$2^2+2*I569^2+1)/($D$2^2+I569^2)/(I569^2+1)</f>
        <v/>
      </c>
      <c r="L569" s="31">
        <f>ASIN($D$2/SQRT($D$2^2+I569^2)/SQRT(1+I569^2))</f>
        <v/>
      </c>
      <c r="M569" s="32">
        <f>2/PI()*(J569*K569+L569)</f>
        <v/>
      </c>
      <c r="N569" s="33">
        <f>+$D$4*M569</f>
        <v/>
      </c>
      <c r="O569" s="59">
        <f>+'CPT data &amp; Bearing Capacity'!N569</f>
        <v/>
      </c>
      <c r="P569" s="59">
        <f>+'CPT data &amp; Bearing Capacity'!O569</f>
        <v/>
      </c>
      <c r="Q569" s="35">
        <f>+'CPT data &amp; Bearing Capacity'!K569</f>
        <v/>
      </c>
      <c r="R569" s="34">
        <f>+'CPT data &amp; Bearing Capacity'!L569</f>
        <v/>
      </c>
      <c r="S569" s="35">
        <f>+'CPT data &amp; Bearing Capacity'!M569</f>
        <v/>
      </c>
      <c r="T569" s="34">
        <f>100*SQRT(O569/(305*SQRT(100*S569)))</f>
        <v/>
      </c>
      <c r="U569" s="36">
        <f>+O569*10^(1.09-0.0075*T569)</f>
        <v/>
      </c>
      <c r="V569" s="33">
        <f>5*(P569-Q569)</f>
        <v/>
      </c>
      <c r="W569" s="37">
        <f>IF(F569&lt;$B$4,0,N569/U569*G569*1000)</f>
        <v/>
      </c>
      <c r="X569" s="37">
        <f>IF(F569&lt;$B$4,0,N569/V569*G569*1000)</f>
        <v/>
      </c>
    </row>
    <row r="570">
      <c r="E570" s="28" t="n"/>
      <c r="F570" s="28">
        <f>+'CPT data &amp; Bearing Capacity'!I570</f>
        <v/>
      </c>
      <c r="G570" s="29">
        <f>'CPT data &amp; Bearing Capacity'!H570</f>
        <v/>
      </c>
      <c r="H570" s="29">
        <f>IF(F570&lt;$B$4,0,F570-$B$4)</f>
        <v/>
      </c>
      <c r="I570" s="30">
        <f>+H570*2/$B$2</f>
        <v/>
      </c>
      <c r="J570" s="31">
        <f>+$D$2*I570/SQRT($D$2^2+I570^2+1)</f>
        <v/>
      </c>
      <c r="K570" s="31">
        <f>+($D$2^2+2*I570^2+1)/($D$2^2+I570^2)/(I570^2+1)</f>
        <v/>
      </c>
      <c r="L570" s="31">
        <f>ASIN($D$2/SQRT($D$2^2+I570^2)/SQRT(1+I570^2))</f>
        <v/>
      </c>
      <c r="M570" s="32">
        <f>2/PI()*(J570*K570+L570)</f>
        <v/>
      </c>
      <c r="N570" s="33">
        <f>+$D$4*M570</f>
        <v/>
      </c>
      <c r="O570" s="59">
        <f>+'CPT data &amp; Bearing Capacity'!N570</f>
        <v/>
      </c>
      <c r="P570" s="59">
        <f>+'CPT data &amp; Bearing Capacity'!O570</f>
        <v/>
      </c>
      <c r="Q570" s="35">
        <f>+'CPT data &amp; Bearing Capacity'!K570</f>
        <v/>
      </c>
      <c r="R570" s="34">
        <f>+'CPT data &amp; Bearing Capacity'!L570</f>
        <v/>
      </c>
      <c r="S570" s="35">
        <f>+'CPT data &amp; Bearing Capacity'!M570</f>
        <v/>
      </c>
      <c r="T570" s="34">
        <f>100*SQRT(O570/(305*SQRT(100*S570)))</f>
        <v/>
      </c>
      <c r="U570" s="36">
        <f>+O570*10^(1.09-0.0075*T570)</f>
        <v/>
      </c>
      <c r="V570" s="33">
        <f>5*(P570-Q570)</f>
        <v/>
      </c>
      <c r="W570" s="37">
        <f>IF(F570&lt;$B$4,0,N570/U570*G570*1000)</f>
        <v/>
      </c>
      <c r="X570" s="37">
        <f>IF(F570&lt;$B$4,0,N570/V570*G570*1000)</f>
        <v/>
      </c>
    </row>
    <row r="571">
      <c r="E571" s="28" t="n"/>
      <c r="F571" s="28">
        <f>+'CPT data &amp; Bearing Capacity'!I571</f>
        <v/>
      </c>
      <c r="G571" s="29">
        <f>'CPT data &amp; Bearing Capacity'!H571</f>
        <v/>
      </c>
      <c r="H571" s="29">
        <f>IF(F571&lt;$B$4,0,F571-$B$4)</f>
        <v/>
      </c>
      <c r="I571" s="30">
        <f>+H571*2/$B$2</f>
        <v/>
      </c>
      <c r="J571" s="31">
        <f>+$D$2*I571/SQRT($D$2^2+I571^2+1)</f>
        <v/>
      </c>
      <c r="K571" s="31">
        <f>+($D$2^2+2*I571^2+1)/($D$2^2+I571^2)/(I571^2+1)</f>
        <v/>
      </c>
      <c r="L571" s="31">
        <f>ASIN($D$2/SQRT($D$2^2+I571^2)/SQRT(1+I571^2))</f>
        <v/>
      </c>
      <c r="M571" s="32">
        <f>2/PI()*(J571*K571+L571)</f>
        <v/>
      </c>
      <c r="N571" s="33">
        <f>+$D$4*M571</f>
        <v/>
      </c>
      <c r="O571" s="59">
        <f>+'CPT data &amp; Bearing Capacity'!N571</f>
        <v/>
      </c>
      <c r="P571" s="59">
        <f>+'CPT data &amp; Bearing Capacity'!O571</f>
        <v/>
      </c>
      <c r="Q571" s="35">
        <f>+'CPT data &amp; Bearing Capacity'!K571</f>
        <v/>
      </c>
      <c r="R571" s="34">
        <f>+'CPT data &amp; Bearing Capacity'!L571</f>
        <v/>
      </c>
      <c r="S571" s="35">
        <f>+'CPT data &amp; Bearing Capacity'!M571</f>
        <v/>
      </c>
      <c r="T571" s="34">
        <f>100*SQRT(O571/(305*SQRT(100*S571)))</f>
        <v/>
      </c>
      <c r="U571" s="36">
        <f>+O571*10^(1.09-0.0075*T571)</f>
        <v/>
      </c>
      <c r="V571" s="33">
        <f>5*(P571-Q571)</f>
        <v/>
      </c>
      <c r="W571" s="37">
        <f>IF(F571&lt;$B$4,0,N571/U571*G571*1000)</f>
        <v/>
      </c>
      <c r="X571" s="37">
        <f>IF(F571&lt;$B$4,0,N571/V571*G571*1000)</f>
        <v/>
      </c>
    </row>
    <row r="572">
      <c r="E572" s="28" t="n"/>
      <c r="F572" s="28">
        <f>+'CPT data &amp; Bearing Capacity'!I572</f>
        <v/>
      </c>
      <c r="G572" s="29">
        <f>'CPT data &amp; Bearing Capacity'!H572</f>
        <v/>
      </c>
      <c r="H572" s="29">
        <f>IF(F572&lt;$B$4,0,F572-$B$4)</f>
        <v/>
      </c>
      <c r="I572" s="30">
        <f>+H572*2/$B$2</f>
        <v/>
      </c>
      <c r="J572" s="31">
        <f>+$D$2*I572/SQRT($D$2^2+I572^2+1)</f>
        <v/>
      </c>
      <c r="K572" s="31">
        <f>+($D$2^2+2*I572^2+1)/($D$2^2+I572^2)/(I572^2+1)</f>
        <v/>
      </c>
      <c r="L572" s="31">
        <f>ASIN($D$2/SQRT($D$2^2+I572^2)/SQRT(1+I572^2))</f>
        <v/>
      </c>
      <c r="M572" s="32">
        <f>2/PI()*(J572*K572+L572)</f>
        <v/>
      </c>
      <c r="N572" s="33">
        <f>+$D$4*M572</f>
        <v/>
      </c>
      <c r="O572" s="59">
        <f>+'CPT data &amp; Bearing Capacity'!N572</f>
        <v/>
      </c>
      <c r="P572" s="59">
        <f>+'CPT data &amp; Bearing Capacity'!O572</f>
        <v/>
      </c>
      <c r="Q572" s="35">
        <f>+'CPT data &amp; Bearing Capacity'!K572</f>
        <v/>
      </c>
      <c r="R572" s="34">
        <f>+'CPT data &amp; Bearing Capacity'!L572</f>
        <v/>
      </c>
      <c r="S572" s="35">
        <f>+'CPT data &amp; Bearing Capacity'!M572</f>
        <v/>
      </c>
      <c r="T572" s="34">
        <f>100*SQRT(O572/(305*SQRT(100*S572)))</f>
        <v/>
      </c>
      <c r="U572" s="36">
        <f>+O572*10^(1.09-0.0075*T572)</f>
        <v/>
      </c>
      <c r="V572" s="33">
        <f>5*(P572-Q572)</f>
        <v/>
      </c>
      <c r="W572" s="37">
        <f>IF(F572&lt;$B$4,0,N572/U572*G572*1000)</f>
        <v/>
      </c>
      <c r="X572" s="37">
        <f>IF(F572&lt;$B$4,0,N572/V572*G572*1000)</f>
        <v/>
      </c>
    </row>
    <row r="573">
      <c r="E573" s="28" t="n"/>
      <c r="F573" s="28">
        <f>+'CPT data &amp; Bearing Capacity'!I573</f>
        <v/>
      </c>
      <c r="G573" s="29">
        <f>'CPT data &amp; Bearing Capacity'!H573</f>
        <v/>
      </c>
      <c r="H573" s="29">
        <f>IF(F573&lt;$B$4,0,F573-$B$4)</f>
        <v/>
      </c>
      <c r="I573" s="30">
        <f>+H573*2/$B$2</f>
        <v/>
      </c>
      <c r="J573" s="31">
        <f>+$D$2*I573/SQRT($D$2^2+I573^2+1)</f>
        <v/>
      </c>
      <c r="K573" s="31">
        <f>+($D$2^2+2*I573^2+1)/($D$2^2+I573^2)/(I573^2+1)</f>
        <v/>
      </c>
      <c r="L573" s="31">
        <f>ASIN($D$2/SQRT($D$2^2+I573^2)/SQRT(1+I573^2))</f>
        <v/>
      </c>
      <c r="M573" s="32">
        <f>2/PI()*(J573*K573+L573)</f>
        <v/>
      </c>
      <c r="N573" s="33">
        <f>+$D$4*M573</f>
        <v/>
      </c>
      <c r="O573" s="59">
        <f>+'CPT data &amp; Bearing Capacity'!N573</f>
        <v/>
      </c>
      <c r="P573" s="59">
        <f>+'CPT data &amp; Bearing Capacity'!O573</f>
        <v/>
      </c>
      <c r="Q573" s="35">
        <f>+'CPT data &amp; Bearing Capacity'!K573</f>
        <v/>
      </c>
      <c r="R573" s="34">
        <f>+'CPT data &amp; Bearing Capacity'!L573</f>
        <v/>
      </c>
      <c r="S573" s="35">
        <f>+'CPT data &amp; Bearing Capacity'!M573</f>
        <v/>
      </c>
      <c r="T573" s="34">
        <f>100*SQRT(O573/(305*SQRT(100*S573)))</f>
        <v/>
      </c>
      <c r="U573" s="36">
        <f>+O573*10^(1.09-0.0075*T573)</f>
        <v/>
      </c>
      <c r="V573" s="33">
        <f>5*(P573-Q573)</f>
        <v/>
      </c>
      <c r="W573" s="37">
        <f>IF(F573&lt;$B$4,0,N573/U573*G573*1000)</f>
        <v/>
      </c>
      <c r="X573" s="37">
        <f>IF(F573&lt;$B$4,0,N573/V573*G573*1000)</f>
        <v/>
      </c>
    </row>
    <row r="574">
      <c r="E574" s="28" t="n"/>
      <c r="F574" s="28">
        <f>+'CPT data &amp; Bearing Capacity'!I574</f>
        <v/>
      </c>
      <c r="G574" s="29">
        <f>'CPT data &amp; Bearing Capacity'!H574</f>
        <v/>
      </c>
      <c r="H574" s="29">
        <f>IF(F574&lt;$B$4,0,F574-$B$4)</f>
        <v/>
      </c>
      <c r="I574" s="30">
        <f>+H574*2/$B$2</f>
        <v/>
      </c>
      <c r="J574" s="31">
        <f>+$D$2*I574/SQRT($D$2^2+I574^2+1)</f>
        <v/>
      </c>
      <c r="K574" s="31">
        <f>+($D$2^2+2*I574^2+1)/($D$2^2+I574^2)/(I574^2+1)</f>
        <v/>
      </c>
      <c r="L574" s="31">
        <f>ASIN($D$2/SQRT($D$2^2+I574^2)/SQRT(1+I574^2))</f>
        <v/>
      </c>
      <c r="M574" s="32">
        <f>2/PI()*(J574*K574+L574)</f>
        <v/>
      </c>
      <c r="N574" s="33">
        <f>+$D$4*M574</f>
        <v/>
      </c>
      <c r="O574" s="59">
        <f>+'CPT data &amp; Bearing Capacity'!N574</f>
        <v/>
      </c>
      <c r="P574" s="59">
        <f>+'CPT data &amp; Bearing Capacity'!O574</f>
        <v/>
      </c>
      <c r="Q574" s="35">
        <f>+'CPT data &amp; Bearing Capacity'!K574</f>
        <v/>
      </c>
      <c r="R574" s="34">
        <f>+'CPT data &amp; Bearing Capacity'!L574</f>
        <v/>
      </c>
      <c r="S574" s="35">
        <f>+'CPT data &amp; Bearing Capacity'!M574</f>
        <v/>
      </c>
      <c r="T574" s="34">
        <f>100*SQRT(O574/(305*SQRT(100*S574)))</f>
        <v/>
      </c>
      <c r="U574" s="36">
        <f>+O574*10^(1.09-0.0075*T574)</f>
        <v/>
      </c>
      <c r="V574" s="33">
        <f>5*(P574-Q574)</f>
        <v/>
      </c>
      <c r="W574" s="37">
        <f>IF(F574&lt;$B$4,0,N574/U574*G574*1000)</f>
        <v/>
      </c>
      <c r="X574" s="37">
        <f>IF(F574&lt;$B$4,0,N574/V574*G574*1000)</f>
        <v/>
      </c>
    </row>
    <row r="575">
      <c r="E575" s="28" t="n"/>
      <c r="F575" s="28">
        <f>+'CPT data &amp; Bearing Capacity'!I575</f>
        <v/>
      </c>
      <c r="G575" s="29">
        <f>'CPT data &amp; Bearing Capacity'!H575</f>
        <v/>
      </c>
      <c r="H575" s="29">
        <f>IF(F575&lt;$B$4,0,F575-$B$4)</f>
        <v/>
      </c>
      <c r="I575" s="30">
        <f>+H575*2/$B$2</f>
        <v/>
      </c>
      <c r="J575" s="31">
        <f>+$D$2*I575/SQRT($D$2^2+I575^2+1)</f>
        <v/>
      </c>
      <c r="K575" s="31">
        <f>+($D$2^2+2*I575^2+1)/($D$2^2+I575^2)/(I575^2+1)</f>
        <v/>
      </c>
      <c r="L575" s="31">
        <f>ASIN($D$2/SQRT($D$2^2+I575^2)/SQRT(1+I575^2))</f>
        <v/>
      </c>
      <c r="M575" s="32">
        <f>2/PI()*(J575*K575+L575)</f>
        <v/>
      </c>
      <c r="N575" s="33">
        <f>+$D$4*M575</f>
        <v/>
      </c>
      <c r="O575" s="59">
        <f>+'CPT data &amp; Bearing Capacity'!N575</f>
        <v/>
      </c>
      <c r="P575" s="59">
        <f>+'CPT data &amp; Bearing Capacity'!O575</f>
        <v/>
      </c>
      <c r="Q575" s="35">
        <f>+'CPT data &amp; Bearing Capacity'!K575</f>
        <v/>
      </c>
      <c r="R575" s="34">
        <f>+'CPT data &amp; Bearing Capacity'!L575</f>
        <v/>
      </c>
      <c r="S575" s="35">
        <f>+'CPT data &amp; Bearing Capacity'!M575</f>
        <v/>
      </c>
      <c r="T575" s="34">
        <f>100*SQRT(O575/(305*SQRT(100*S575)))</f>
        <v/>
      </c>
      <c r="U575" s="36">
        <f>+O575*10^(1.09-0.0075*T575)</f>
        <v/>
      </c>
      <c r="V575" s="33">
        <f>5*(P575-Q575)</f>
        <v/>
      </c>
      <c r="W575" s="37">
        <f>IF(F575&lt;$B$4,0,N575/U575*G575*1000)</f>
        <v/>
      </c>
      <c r="X575" s="37">
        <f>IF(F575&lt;$B$4,0,N575/V575*G575*1000)</f>
        <v/>
      </c>
    </row>
    <row r="576">
      <c r="E576" s="28" t="n"/>
      <c r="F576" s="28">
        <f>+'CPT data &amp; Bearing Capacity'!I576</f>
        <v/>
      </c>
      <c r="G576" s="29">
        <f>'CPT data &amp; Bearing Capacity'!H576</f>
        <v/>
      </c>
      <c r="H576" s="29">
        <f>IF(F576&lt;$B$4,0,F576-$B$4)</f>
        <v/>
      </c>
      <c r="I576" s="30">
        <f>+H576*2/$B$2</f>
        <v/>
      </c>
      <c r="J576" s="31">
        <f>+$D$2*I576/SQRT($D$2^2+I576^2+1)</f>
        <v/>
      </c>
      <c r="K576" s="31">
        <f>+($D$2^2+2*I576^2+1)/($D$2^2+I576^2)/(I576^2+1)</f>
        <v/>
      </c>
      <c r="L576" s="31">
        <f>ASIN($D$2/SQRT($D$2^2+I576^2)/SQRT(1+I576^2))</f>
        <v/>
      </c>
      <c r="M576" s="32">
        <f>2/PI()*(J576*K576+L576)</f>
        <v/>
      </c>
      <c r="N576" s="33">
        <f>+$D$4*M576</f>
        <v/>
      </c>
      <c r="O576" s="59">
        <f>+'CPT data &amp; Bearing Capacity'!N576</f>
        <v/>
      </c>
      <c r="P576" s="59">
        <f>+'CPT data &amp; Bearing Capacity'!O576</f>
        <v/>
      </c>
      <c r="Q576" s="35">
        <f>+'CPT data &amp; Bearing Capacity'!K576</f>
        <v/>
      </c>
      <c r="R576" s="34">
        <f>+'CPT data &amp; Bearing Capacity'!L576</f>
        <v/>
      </c>
      <c r="S576" s="35">
        <f>+'CPT data &amp; Bearing Capacity'!M576</f>
        <v/>
      </c>
      <c r="T576" s="34">
        <f>100*SQRT(O576/(305*SQRT(100*S576)))</f>
        <v/>
      </c>
      <c r="U576" s="36">
        <f>+O576*10^(1.09-0.0075*T576)</f>
        <v/>
      </c>
      <c r="V576" s="33">
        <f>5*(P576-Q576)</f>
        <v/>
      </c>
      <c r="W576" s="37">
        <f>IF(F576&lt;$B$4,0,N576/U576*G576*1000)</f>
        <v/>
      </c>
      <c r="X576" s="37">
        <f>IF(F576&lt;$B$4,0,N576/V576*G576*1000)</f>
        <v/>
      </c>
    </row>
    <row r="577">
      <c r="E577" s="28" t="n"/>
      <c r="F577" s="28">
        <f>+'CPT data &amp; Bearing Capacity'!I577</f>
        <v/>
      </c>
      <c r="G577" s="29">
        <f>'CPT data &amp; Bearing Capacity'!H577</f>
        <v/>
      </c>
      <c r="H577" s="29">
        <f>IF(F577&lt;$B$4,0,F577-$B$4)</f>
        <v/>
      </c>
      <c r="I577" s="30">
        <f>+H577*2/$B$2</f>
        <v/>
      </c>
      <c r="J577" s="31">
        <f>+$D$2*I577/SQRT($D$2^2+I577^2+1)</f>
        <v/>
      </c>
      <c r="K577" s="31">
        <f>+($D$2^2+2*I577^2+1)/($D$2^2+I577^2)/(I577^2+1)</f>
        <v/>
      </c>
      <c r="L577" s="31">
        <f>ASIN($D$2/SQRT($D$2^2+I577^2)/SQRT(1+I577^2))</f>
        <v/>
      </c>
      <c r="M577" s="32">
        <f>2/PI()*(J577*K577+L577)</f>
        <v/>
      </c>
      <c r="N577" s="33">
        <f>+$D$4*M577</f>
        <v/>
      </c>
      <c r="O577" s="59">
        <f>+'CPT data &amp; Bearing Capacity'!N577</f>
        <v/>
      </c>
      <c r="P577" s="59">
        <f>+'CPT data &amp; Bearing Capacity'!O577</f>
        <v/>
      </c>
      <c r="Q577" s="35">
        <f>+'CPT data &amp; Bearing Capacity'!K577</f>
        <v/>
      </c>
      <c r="R577" s="34">
        <f>+'CPT data &amp; Bearing Capacity'!L577</f>
        <v/>
      </c>
      <c r="S577" s="35">
        <f>+'CPT data &amp; Bearing Capacity'!M577</f>
        <v/>
      </c>
      <c r="T577" s="34">
        <f>100*SQRT(O577/(305*SQRT(100*S577)))</f>
        <v/>
      </c>
      <c r="U577" s="36">
        <f>+O577*10^(1.09-0.0075*T577)</f>
        <v/>
      </c>
      <c r="V577" s="33">
        <f>5*(P577-Q577)</f>
        <v/>
      </c>
      <c r="W577" s="37">
        <f>IF(F577&lt;$B$4,0,N577/U577*G577*1000)</f>
        <v/>
      </c>
      <c r="X577" s="37">
        <f>IF(F577&lt;$B$4,0,N577/V577*G577*1000)</f>
        <v/>
      </c>
    </row>
    <row r="578">
      <c r="E578" s="28" t="n"/>
      <c r="F578" s="28">
        <f>+'CPT data &amp; Bearing Capacity'!I578</f>
        <v/>
      </c>
      <c r="G578" s="29">
        <f>'CPT data &amp; Bearing Capacity'!H578</f>
        <v/>
      </c>
      <c r="H578" s="29">
        <f>IF(F578&lt;$B$4,0,F578-$B$4)</f>
        <v/>
      </c>
      <c r="I578" s="30">
        <f>+H578*2/$B$2</f>
        <v/>
      </c>
      <c r="J578" s="31">
        <f>+$D$2*I578/SQRT($D$2^2+I578^2+1)</f>
        <v/>
      </c>
      <c r="K578" s="31">
        <f>+($D$2^2+2*I578^2+1)/($D$2^2+I578^2)/(I578^2+1)</f>
        <v/>
      </c>
      <c r="L578" s="31">
        <f>ASIN($D$2/SQRT($D$2^2+I578^2)/SQRT(1+I578^2))</f>
        <v/>
      </c>
      <c r="M578" s="32">
        <f>2/PI()*(J578*K578+L578)</f>
        <v/>
      </c>
      <c r="N578" s="33">
        <f>+$D$4*M578</f>
        <v/>
      </c>
      <c r="O578" s="59">
        <f>+'CPT data &amp; Bearing Capacity'!N578</f>
        <v/>
      </c>
      <c r="P578" s="59">
        <f>+'CPT data &amp; Bearing Capacity'!O578</f>
        <v/>
      </c>
      <c r="Q578" s="35">
        <f>+'CPT data &amp; Bearing Capacity'!K578</f>
        <v/>
      </c>
      <c r="R578" s="34">
        <f>+'CPT data &amp; Bearing Capacity'!L578</f>
        <v/>
      </c>
      <c r="S578" s="35">
        <f>+'CPT data &amp; Bearing Capacity'!M578</f>
        <v/>
      </c>
      <c r="T578" s="34">
        <f>100*SQRT(O578/(305*SQRT(100*S578)))</f>
        <v/>
      </c>
      <c r="U578" s="36">
        <f>+O578*10^(1.09-0.0075*T578)</f>
        <v/>
      </c>
      <c r="V578" s="33">
        <f>5*(P578-Q578)</f>
        <v/>
      </c>
      <c r="W578" s="37">
        <f>IF(F578&lt;$B$4,0,N578/U578*G578*1000)</f>
        <v/>
      </c>
      <c r="X578" s="37">
        <f>IF(F578&lt;$B$4,0,N578/V578*G578*1000)</f>
        <v/>
      </c>
    </row>
    <row r="579">
      <c r="E579" s="28" t="n"/>
      <c r="F579" s="28">
        <f>+'CPT data &amp; Bearing Capacity'!I579</f>
        <v/>
      </c>
      <c r="G579" s="29">
        <f>'CPT data &amp; Bearing Capacity'!H579</f>
        <v/>
      </c>
      <c r="H579" s="29">
        <f>IF(F579&lt;$B$4,0,F579-$B$4)</f>
        <v/>
      </c>
      <c r="I579" s="30">
        <f>+H579*2/$B$2</f>
        <v/>
      </c>
      <c r="J579" s="31">
        <f>+$D$2*I579/SQRT($D$2^2+I579^2+1)</f>
        <v/>
      </c>
      <c r="K579" s="31">
        <f>+($D$2^2+2*I579^2+1)/($D$2^2+I579^2)/(I579^2+1)</f>
        <v/>
      </c>
      <c r="L579" s="31">
        <f>ASIN($D$2/SQRT($D$2^2+I579^2)/SQRT(1+I579^2))</f>
        <v/>
      </c>
      <c r="M579" s="32">
        <f>2/PI()*(J579*K579+L579)</f>
        <v/>
      </c>
      <c r="N579" s="33">
        <f>+$D$4*M579</f>
        <v/>
      </c>
      <c r="O579" s="59">
        <f>+'CPT data &amp; Bearing Capacity'!N579</f>
        <v/>
      </c>
      <c r="P579" s="59">
        <f>+'CPT data &amp; Bearing Capacity'!O579</f>
        <v/>
      </c>
      <c r="Q579" s="35">
        <f>+'CPT data &amp; Bearing Capacity'!K579</f>
        <v/>
      </c>
      <c r="R579" s="34">
        <f>+'CPT data &amp; Bearing Capacity'!L579</f>
        <v/>
      </c>
      <c r="S579" s="35">
        <f>+'CPT data &amp; Bearing Capacity'!M579</f>
        <v/>
      </c>
      <c r="T579" s="34">
        <f>100*SQRT(O579/(305*SQRT(100*S579)))</f>
        <v/>
      </c>
      <c r="U579" s="36">
        <f>+O579*10^(1.09-0.0075*T579)</f>
        <v/>
      </c>
      <c r="V579" s="33">
        <f>5*(P579-Q579)</f>
        <v/>
      </c>
      <c r="W579" s="37">
        <f>IF(F579&lt;$B$4,0,N579/U579*G579*1000)</f>
        <v/>
      </c>
      <c r="X579" s="37">
        <f>IF(F579&lt;$B$4,0,N579/V579*G579*1000)</f>
        <v/>
      </c>
    </row>
    <row r="580">
      <c r="E580" s="28" t="n"/>
      <c r="F580" s="28">
        <f>+'CPT data &amp; Bearing Capacity'!I580</f>
        <v/>
      </c>
      <c r="G580" s="29">
        <f>'CPT data &amp; Bearing Capacity'!H580</f>
        <v/>
      </c>
      <c r="H580" s="29">
        <f>IF(F580&lt;$B$4,0,F580-$B$4)</f>
        <v/>
      </c>
      <c r="I580" s="30">
        <f>+H580*2/$B$2</f>
        <v/>
      </c>
      <c r="J580" s="31">
        <f>+$D$2*I580/SQRT($D$2^2+I580^2+1)</f>
        <v/>
      </c>
      <c r="K580" s="31">
        <f>+($D$2^2+2*I580^2+1)/($D$2^2+I580^2)/(I580^2+1)</f>
        <v/>
      </c>
      <c r="L580" s="31">
        <f>ASIN($D$2/SQRT($D$2^2+I580^2)/SQRT(1+I580^2))</f>
        <v/>
      </c>
      <c r="M580" s="32">
        <f>2/PI()*(J580*K580+L580)</f>
        <v/>
      </c>
      <c r="N580" s="33">
        <f>+$D$4*M580</f>
        <v/>
      </c>
      <c r="O580" s="59">
        <f>+'CPT data &amp; Bearing Capacity'!N580</f>
        <v/>
      </c>
      <c r="P580" s="59">
        <f>+'CPT data &amp; Bearing Capacity'!O580</f>
        <v/>
      </c>
      <c r="Q580" s="35">
        <f>+'CPT data &amp; Bearing Capacity'!K580</f>
        <v/>
      </c>
      <c r="R580" s="34">
        <f>+'CPT data &amp; Bearing Capacity'!L580</f>
        <v/>
      </c>
      <c r="S580" s="35">
        <f>+'CPT data &amp; Bearing Capacity'!M580</f>
        <v/>
      </c>
      <c r="T580" s="34">
        <f>100*SQRT(O580/(305*SQRT(100*S580)))</f>
        <v/>
      </c>
      <c r="U580" s="36">
        <f>+O580*10^(1.09-0.0075*T580)</f>
        <v/>
      </c>
      <c r="V580" s="33">
        <f>5*(P580-Q580)</f>
        <v/>
      </c>
      <c r="W580" s="37">
        <f>IF(F580&lt;$B$4,0,N580/U580*G580*1000)</f>
        <v/>
      </c>
      <c r="X580" s="37">
        <f>IF(F580&lt;$B$4,0,N580/V580*G580*1000)</f>
        <v/>
      </c>
    </row>
    <row r="581">
      <c r="E581" s="28" t="n"/>
      <c r="F581" s="28">
        <f>+'CPT data &amp; Bearing Capacity'!I581</f>
        <v/>
      </c>
      <c r="G581" s="29">
        <f>'CPT data &amp; Bearing Capacity'!H581</f>
        <v/>
      </c>
      <c r="H581" s="29">
        <f>IF(F581&lt;$B$4,0,F581-$B$4)</f>
        <v/>
      </c>
      <c r="I581" s="30">
        <f>+H581*2/$B$2</f>
        <v/>
      </c>
      <c r="J581" s="31">
        <f>+$D$2*I581/SQRT($D$2^2+I581^2+1)</f>
        <v/>
      </c>
      <c r="K581" s="31">
        <f>+($D$2^2+2*I581^2+1)/($D$2^2+I581^2)/(I581^2+1)</f>
        <v/>
      </c>
      <c r="L581" s="31">
        <f>ASIN($D$2/SQRT($D$2^2+I581^2)/SQRT(1+I581^2))</f>
        <v/>
      </c>
      <c r="M581" s="32">
        <f>2/PI()*(J581*K581+L581)</f>
        <v/>
      </c>
      <c r="N581" s="33">
        <f>+$D$4*M581</f>
        <v/>
      </c>
      <c r="O581" s="59">
        <f>+'CPT data &amp; Bearing Capacity'!N581</f>
        <v/>
      </c>
      <c r="P581" s="59">
        <f>+'CPT data &amp; Bearing Capacity'!O581</f>
        <v/>
      </c>
      <c r="Q581" s="35">
        <f>+'CPT data &amp; Bearing Capacity'!K581</f>
        <v/>
      </c>
      <c r="R581" s="34">
        <f>+'CPT data &amp; Bearing Capacity'!L581</f>
        <v/>
      </c>
      <c r="S581" s="35">
        <f>+'CPT data &amp; Bearing Capacity'!M581</f>
        <v/>
      </c>
      <c r="T581" s="34">
        <f>100*SQRT(O581/(305*SQRT(100*S581)))</f>
        <v/>
      </c>
      <c r="U581" s="36">
        <f>+O581*10^(1.09-0.0075*T581)</f>
        <v/>
      </c>
      <c r="V581" s="33">
        <f>5*(P581-Q581)</f>
        <v/>
      </c>
      <c r="W581" s="37">
        <f>IF(F581&lt;$B$4,0,N581/U581*G581*1000)</f>
        <v/>
      </c>
      <c r="X581" s="37">
        <f>IF(F581&lt;$B$4,0,N581/V581*G581*1000)</f>
        <v/>
      </c>
    </row>
    <row r="582">
      <c r="E582" s="28" t="n"/>
      <c r="F582" s="28">
        <f>+'CPT data &amp; Bearing Capacity'!I582</f>
        <v/>
      </c>
      <c r="G582" s="29">
        <f>'CPT data &amp; Bearing Capacity'!H582</f>
        <v/>
      </c>
      <c r="H582" s="29">
        <f>IF(F582&lt;$B$4,0,F582-$B$4)</f>
        <v/>
      </c>
      <c r="I582" s="30">
        <f>+H582*2/$B$2</f>
        <v/>
      </c>
      <c r="J582" s="31">
        <f>+$D$2*I582/SQRT($D$2^2+I582^2+1)</f>
        <v/>
      </c>
      <c r="K582" s="31">
        <f>+($D$2^2+2*I582^2+1)/($D$2^2+I582^2)/(I582^2+1)</f>
        <v/>
      </c>
      <c r="L582" s="31">
        <f>ASIN($D$2/SQRT($D$2^2+I582^2)/SQRT(1+I582^2))</f>
        <v/>
      </c>
      <c r="M582" s="32">
        <f>2/PI()*(J582*K582+L582)</f>
        <v/>
      </c>
      <c r="N582" s="33">
        <f>+$D$4*M582</f>
        <v/>
      </c>
      <c r="O582" s="59">
        <f>+'CPT data &amp; Bearing Capacity'!N582</f>
        <v/>
      </c>
      <c r="P582" s="59">
        <f>+'CPT data &amp; Bearing Capacity'!O582</f>
        <v/>
      </c>
      <c r="Q582" s="35">
        <f>+'CPT data &amp; Bearing Capacity'!K582</f>
        <v/>
      </c>
      <c r="R582" s="34">
        <f>+'CPT data &amp; Bearing Capacity'!L582</f>
        <v/>
      </c>
      <c r="S582" s="35">
        <f>+'CPT data &amp; Bearing Capacity'!M582</f>
        <v/>
      </c>
      <c r="T582" s="34">
        <f>100*SQRT(O582/(305*SQRT(100*S582)))</f>
        <v/>
      </c>
      <c r="U582" s="36">
        <f>+O582*10^(1.09-0.0075*T582)</f>
        <v/>
      </c>
      <c r="V582" s="33">
        <f>5*(P582-Q582)</f>
        <v/>
      </c>
      <c r="W582" s="37">
        <f>IF(F582&lt;$B$4,0,N582/U582*G582*1000)</f>
        <v/>
      </c>
      <c r="X582" s="37">
        <f>IF(F582&lt;$B$4,0,N582/V582*G582*1000)</f>
        <v/>
      </c>
    </row>
    <row r="583">
      <c r="E583" s="28" t="n"/>
      <c r="F583" s="28">
        <f>+'CPT data &amp; Bearing Capacity'!I583</f>
        <v/>
      </c>
      <c r="G583" s="29">
        <f>'CPT data &amp; Bearing Capacity'!H583</f>
        <v/>
      </c>
      <c r="H583" s="29">
        <f>IF(F583&lt;$B$4,0,F583-$B$4)</f>
        <v/>
      </c>
      <c r="I583" s="30">
        <f>+H583*2/$B$2</f>
        <v/>
      </c>
      <c r="J583" s="31">
        <f>+$D$2*I583/SQRT($D$2^2+I583^2+1)</f>
        <v/>
      </c>
      <c r="K583" s="31">
        <f>+($D$2^2+2*I583^2+1)/($D$2^2+I583^2)/(I583^2+1)</f>
        <v/>
      </c>
      <c r="L583" s="31">
        <f>ASIN($D$2/SQRT($D$2^2+I583^2)/SQRT(1+I583^2))</f>
        <v/>
      </c>
      <c r="M583" s="32">
        <f>2/PI()*(J583*K583+L583)</f>
        <v/>
      </c>
      <c r="N583" s="33">
        <f>+$D$4*M583</f>
        <v/>
      </c>
      <c r="O583" s="59">
        <f>+'CPT data &amp; Bearing Capacity'!N583</f>
        <v/>
      </c>
      <c r="P583" s="59">
        <f>+'CPT data &amp; Bearing Capacity'!O583</f>
        <v/>
      </c>
      <c r="Q583" s="35">
        <f>+'CPT data &amp; Bearing Capacity'!K583</f>
        <v/>
      </c>
      <c r="R583" s="34">
        <f>+'CPT data &amp; Bearing Capacity'!L583</f>
        <v/>
      </c>
      <c r="S583" s="35">
        <f>+'CPT data &amp; Bearing Capacity'!M583</f>
        <v/>
      </c>
      <c r="T583" s="34">
        <f>100*SQRT(O583/(305*SQRT(100*S583)))</f>
        <v/>
      </c>
      <c r="U583" s="36">
        <f>+O583*10^(1.09-0.0075*T583)</f>
        <v/>
      </c>
      <c r="V583" s="33">
        <f>5*(P583-Q583)</f>
        <v/>
      </c>
      <c r="W583" s="37">
        <f>IF(F583&lt;$B$4,0,N583/U583*G583*1000)</f>
        <v/>
      </c>
      <c r="X583" s="37">
        <f>IF(F583&lt;$B$4,0,N583/V583*G583*1000)</f>
        <v/>
      </c>
    </row>
    <row r="584">
      <c r="E584" s="28" t="n"/>
      <c r="F584" s="28">
        <f>+'CPT data &amp; Bearing Capacity'!I584</f>
        <v/>
      </c>
      <c r="G584" s="29">
        <f>'CPT data &amp; Bearing Capacity'!H584</f>
        <v/>
      </c>
      <c r="H584" s="29">
        <f>IF(F584&lt;$B$4,0,F584-$B$4)</f>
        <v/>
      </c>
      <c r="I584" s="30">
        <f>+H584*2/$B$2</f>
        <v/>
      </c>
      <c r="J584" s="31">
        <f>+$D$2*I584/SQRT($D$2^2+I584^2+1)</f>
        <v/>
      </c>
      <c r="K584" s="31">
        <f>+($D$2^2+2*I584^2+1)/($D$2^2+I584^2)/(I584^2+1)</f>
        <v/>
      </c>
      <c r="L584" s="31">
        <f>ASIN($D$2/SQRT($D$2^2+I584^2)/SQRT(1+I584^2))</f>
        <v/>
      </c>
      <c r="M584" s="32">
        <f>2/PI()*(J584*K584+L584)</f>
        <v/>
      </c>
      <c r="N584" s="33">
        <f>+$D$4*M584</f>
        <v/>
      </c>
      <c r="O584" s="59">
        <f>+'CPT data &amp; Bearing Capacity'!N584</f>
        <v/>
      </c>
      <c r="P584" s="59">
        <f>+'CPT data &amp; Bearing Capacity'!O584</f>
        <v/>
      </c>
      <c r="Q584" s="35">
        <f>+'CPT data &amp; Bearing Capacity'!K584</f>
        <v/>
      </c>
      <c r="R584" s="34">
        <f>+'CPT data &amp; Bearing Capacity'!L584</f>
        <v/>
      </c>
      <c r="S584" s="35">
        <f>+'CPT data &amp; Bearing Capacity'!M584</f>
        <v/>
      </c>
      <c r="T584" s="34">
        <f>100*SQRT(O584/(305*SQRT(100*S584)))</f>
        <v/>
      </c>
      <c r="U584" s="36">
        <f>+O584*10^(1.09-0.0075*T584)</f>
        <v/>
      </c>
      <c r="V584" s="33">
        <f>5*(P584-Q584)</f>
        <v/>
      </c>
      <c r="W584" s="37">
        <f>IF(F584&lt;$B$4,0,N584/U584*G584*1000)</f>
        <v/>
      </c>
      <c r="X584" s="37">
        <f>IF(F584&lt;$B$4,0,N584/V584*G584*1000)</f>
        <v/>
      </c>
    </row>
    <row r="585">
      <c r="E585" s="28" t="n"/>
      <c r="F585" s="28">
        <f>+'CPT data &amp; Bearing Capacity'!I585</f>
        <v/>
      </c>
      <c r="G585" s="29">
        <f>'CPT data &amp; Bearing Capacity'!H585</f>
        <v/>
      </c>
      <c r="H585" s="29">
        <f>IF(F585&lt;$B$4,0,F585-$B$4)</f>
        <v/>
      </c>
      <c r="I585" s="30">
        <f>+H585*2/$B$2</f>
        <v/>
      </c>
      <c r="J585" s="31">
        <f>+$D$2*I585/SQRT($D$2^2+I585^2+1)</f>
        <v/>
      </c>
      <c r="K585" s="31">
        <f>+($D$2^2+2*I585^2+1)/($D$2^2+I585^2)/(I585^2+1)</f>
        <v/>
      </c>
      <c r="L585" s="31">
        <f>ASIN($D$2/SQRT($D$2^2+I585^2)/SQRT(1+I585^2))</f>
        <v/>
      </c>
      <c r="M585" s="32">
        <f>2/PI()*(J585*K585+L585)</f>
        <v/>
      </c>
      <c r="N585" s="33">
        <f>+$D$4*M585</f>
        <v/>
      </c>
      <c r="O585" s="59">
        <f>+'CPT data &amp; Bearing Capacity'!N585</f>
        <v/>
      </c>
      <c r="P585" s="59">
        <f>+'CPT data &amp; Bearing Capacity'!O585</f>
        <v/>
      </c>
      <c r="Q585" s="35">
        <f>+'CPT data &amp; Bearing Capacity'!K585</f>
        <v/>
      </c>
      <c r="R585" s="34">
        <f>+'CPT data &amp; Bearing Capacity'!L585</f>
        <v/>
      </c>
      <c r="S585" s="35">
        <f>+'CPT data &amp; Bearing Capacity'!M585</f>
        <v/>
      </c>
      <c r="T585" s="34">
        <f>100*SQRT(O585/(305*SQRT(100*S585)))</f>
        <v/>
      </c>
      <c r="U585" s="36">
        <f>+O585*10^(1.09-0.0075*T585)</f>
        <v/>
      </c>
      <c r="V585" s="33">
        <f>5*(P585-Q585)</f>
        <v/>
      </c>
      <c r="W585" s="37">
        <f>IF(F585&lt;$B$4,0,N585/U585*G585*1000)</f>
        <v/>
      </c>
      <c r="X585" s="37">
        <f>IF(F585&lt;$B$4,0,N585/V585*G585*1000)</f>
        <v/>
      </c>
    </row>
    <row r="586">
      <c r="E586" s="28" t="n"/>
      <c r="F586" s="28">
        <f>+'CPT data &amp; Bearing Capacity'!I586</f>
        <v/>
      </c>
      <c r="G586" s="29">
        <f>'CPT data &amp; Bearing Capacity'!H586</f>
        <v/>
      </c>
      <c r="H586" s="29">
        <f>IF(F586&lt;$B$4,0,F586-$B$4)</f>
        <v/>
      </c>
      <c r="I586" s="30">
        <f>+H586*2/$B$2</f>
        <v/>
      </c>
      <c r="J586" s="31">
        <f>+$D$2*I586/SQRT($D$2^2+I586^2+1)</f>
        <v/>
      </c>
      <c r="K586" s="31">
        <f>+($D$2^2+2*I586^2+1)/($D$2^2+I586^2)/(I586^2+1)</f>
        <v/>
      </c>
      <c r="L586" s="31">
        <f>ASIN($D$2/SQRT($D$2^2+I586^2)/SQRT(1+I586^2))</f>
        <v/>
      </c>
      <c r="M586" s="32">
        <f>2/PI()*(J586*K586+L586)</f>
        <v/>
      </c>
      <c r="N586" s="33">
        <f>+$D$4*M586</f>
        <v/>
      </c>
      <c r="O586" s="59">
        <f>+'CPT data &amp; Bearing Capacity'!N586</f>
        <v/>
      </c>
      <c r="P586" s="59">
        <f>+'CPT data &amp; Bearing Capacity'!O586</f>
        <v/>
      </c>
      <c r="Q586" s="35">
        <f>+'CPT data &amp; Bearing Capacity'!K586</f>
        <v/>
      </c>
      <c r="R586" s="34">
        <f>+'CPT data &amp; Bearing Capacity'!L586</f>
        <v/>
      </c>
      <c r="S586" s="35">
        <f>+'CPT data &amp; Bearing Capacity'!M586</f>
        <v/>
      </c>
      <c r="T586" s="34">
        <f>100*SQRT(O586/(305*SQRT(100*S586)))</f>
        <v/>
      </c>
      <c r="U586" s="36">
        <f>+O586*10^(1.09-0.0075*T586)</f>
        <v/>
      </c>
      <c r="V586" s="33">
        <f>5*(P586-Q586)</f>
        <v/>
      </c>
      <c r="W586" s="37">
        <f>IF(F586&lt;$B$4,0,N586/U586*G586*1000)</f>
        <v/>
      </c>
      <c r="X586" s="37">
        <f>IF(F586&lt;$B$4,0,N586/V586*G586*1000)</f>
        <v/>
      </c>
    </row>
    <row r="587">
      <c r="E587" s="28" t="n"/>
      <c r="F587" s="28">
        <f>+'CPT data &amp; Bearing Capacity'!I587</f>
        <v/>
      </c>
      <c r="G587" s="29">
        <f>'CPT data &amp; Bearing Capacity'!H587</f>
        <v/>
      </c>
      <c r="H587" s="29">
        <f>IF(F587&lt;$B$4,0,F587-$B$4)</f>
        <v/>
      </c>
      <c r="I587" s="30">
        <f>+H587*2/$B$2</f>
        <v/>
      </c>
      <c r="J587" s="31">
        <f>+$D$2*I587/SQRT($D$2^2+I587^2+1)</f>
        <v/>
      </c>
      <c r="K587" s="31">
        <f>+($D$2^2+2*I587^2+1)/($D$2^2+I587^2)/(I587^2+1)</f>
        <v/>
      </c>
      <c r="L587" s="31">
        <f>ASIN($D$2/SQRT($D$2^2+I587^2)/SQRT(1+I587^2))</f>
        <v/>
      </c>
      <c r="M587" s="32">
        <f>2/PI()*(J587*K587+L587)</f>
        <v/>
      </c>
      <c r="N587" s="33">
        <f>+$D$4*M587</f>
        <v/>
      </c>
      <c r="O587" s="59">
        <f>+'CPT data &amp; Bearing Capacity'!N587</f>
        <v/>
      </c>
      <c r="P587" s="59">
        <f>+'CPT data &amp; Bearing Capacity'!O587</f>
        <v/>
      </c>
      <c r="Q587" s="35">
        <f>+'CPT data &amp; Bearing Capacity'!K587</f>
        <v/>
      </c>
      <c r="R587" s="34">
        <f>+'CPT data &amp; Bearing Capacity'!L587</f>
        <v/>
      </c>
      <c r="S587" s="35">
        <f>+'CPT data &amp; Bearing Capacity'!M587</f>
        <v/>
      </c>
      <c r="T587" s="34">
        <f>100*SQRT(O587/(305*SQRT(100*S587)))</f>
        <v/>
      </c>
      <c r="U587" s="36">
        <f>+O587*10^(1.09-0.0075*T587)</f>
        <v/>
      </c>
      <c r="V587" s="33">
        <f>5*(P587-Q587)</f>
        <v/>
      </c>
      <c r="W587" s="37">
        <f>IF(F587&lt;$B$4,0,N587/U587*G587*1000)</f>
        <v/>
      </c>
      <c r="X587" s="37">
        <f>IF(F587&lt;$B$4,0,N587/V587*G587*1000)</f>
        <v/>
      </c>
    </row>
    <row r="588">
      <c r="E588" s="28" t="n"/>
      <c r="F588" s="28">
        <f>+'CPT data &amp; Bearing Capacity'!I588</f>
        <v/>
      </c>
      <c r="G588" s="29">
        <f>'CPT data &amp; Bearing Capacity'!H588</f>
        <v/>
      </c>
      <c r="H588" s="29">
        <f>IF(F588&lt;$B$4,0,F588-$B$4)</f>
        <v/>
      </c>
      <c r="I588" s="30">
        <f>+H588*2/$B$2</f>
        <v/>
      </c>
      <c r="J588" s="31">
        <f>+$D$2*I588/SQRT($D$2^2+I588^2+1)</f>
        <v/>
      </c>
      <c r="K588" s="31">
        <f>+($D$2^2+2*I588^2+1)/($D$2^2+I588^2)/(I588^2+1)</f>
        <v/>
      </c>
      <c r="L588" s="31">
        <f>ASIN($D$2/SQRT($D$2^2+I588^2)/SQRT(1+I588^2))</f>
        <v/>
      </c>
      <c r="M588" s="32">
        <f>2/PI()*(J588*K588+L588)</f>
        <v/>
      </c>
      <c r="N588" s="33">
        <f>+$D$4*M588</f>
        <v/>
      </c>
      <c r="O588" s="59">
        <f>+'CPT data &amp; Bearing Capacity'!N588</f>
        <v/>
      </c>
      <c r="P588" s="59">
        <f>+'CPT data &amp; Bearing Capacity'!O588</f>
        <v/>
      </c>
      <c r="Q588" s="35">
        <f>+'CPT data &amp; Bearing Capacity'!K588</f>
        <v/>
      </c>
      <c r="R588" s="34">
        <f>+'CPT data &amp; Bearing Capacity'!L588</f>
        <v/>
      </c>
      <c r="S588" s="35">
        <f>+'CPT data &amp; Bearing Capacity'!M588</f>
        <v/>
      </c>
      <c r="T588" s="34">
        <f>100*SQRT(O588/(305*SQRT(100*S588)))</f>
        <v/>
      </c>
      <c r="U588" s="36">
        <f>+O588*10^(1.09-0.0075*T588)</f>
        <v/>
      </c>
      <c r="V588" s="33">
        <f>5*(P588-Q588)</f>
        <v/>
      </c>
      <c r="W588" s="37">
        <f>IF(F588&lt;$B$4,0,N588/U588*G588*1000)</f>
        <v/>
      </c>
      <c r="X588" s="37">
        <f>IF(F588&lt;$B$4,0,N588/V588*G588*1000)</f>
        <v/>
      </c>
    </row>
    <row r="589">
      <c r="E589" s="28" t="n"/>
      <c r="F589" s="28">
        <f>+'CPT data &amp; Bearing Capacity'!I589</f>
        <v/>
      </c>
      <c r="G589" s="29">
        <f>'CPT data &amp; Bearing Capacity'!H589</f>
        <v/>
      </c>
      <c r="H589" s="29">
        <f>IF(F589&lt;$B$4,0,F589-$B$4)</f>
        <v/>
      </c>
      <c r="I589" s="30">
        <f>+H589*2/$B$2</f>
        <v/>
      </c>
      <c r="J589" s="31">
        <f>+$D$2*I589/SQRT($D$2^2+I589^2+1)</f>
        <v/>
      </c>
      <c r="K589" s="31">
        <f>+($D$2^2+2*I589^2+1)/($D$2^2+I589^2)/(I589^2+1)</f>
        <v/>
      </c>
      <c r="L589" s="31">
        <f>ASIN($D$2/SQRT($D$2^2+I589^2)/SQRT(1+I589^2))</f>
        <v/>
      </c>
      <c r="M589" s="32">
        <f>2/PI()*(J589*K589+L589)</f>
        <v/>
      </c>
      <c r="N589" s="33">
        <f>+$D$4*M589</f>
        <v/>
      </c>
      <c r="O589" s="59">
        <f>+'CPT data &amp; Bearing Capacity'!N589</f>
        <v/>
      </c>
      <c r="P589" s="59">
        <f>+'CPT data &amp; Bearing Capacity'!O589</f>
        <v/>
      </c>
      <c r="Q589" s="35">
        <f>+'CPT data &amp; Bearing Capacity'!K589</f>
        <v/>
      </c>
      <c r="R589" s="34">
        <f>+'CPT data &amp; Bearing Capacity'!L589</f>
        <v/>
      </c>
      <c r="S589" s="35">
        <f>+'CPT data &amp; Bearing Capacity'!M589</f>
        <v/>
      </c>
      <c r="T589" s="34">
        <f>100*SQRT(O589/(305*SQRT(100*S589)))</f>
        <v/>
      </c>
      <c r="U589" s="36">
        <f>+O589*10^(1.09-0.0075*T589)</f>
        <v/>
      </c>
      <c r="V589" s="33">
        <f>5*(P589-Q589)</f>
        <v/>
      </c>
      <c r="W589" s="37">
        <f>IF(F589&lt;$B$4,0,N589/U589*G589*1000)</f>
        <v/>
      </c>
      <c r="X589" s="37">
        <f>IF(F589&lt;$B$4,0,N589/V589*G589*1000)</f>
        <v/>
      </c>
    </row>
    <row r="590">
      <c r="E590" s="28" t="n"/>
      <c r="F590" s="28">
        <f>+'CPT data &amp; Bearing Capacity'!I590</f>
        <v/>
      </c>
      <c r="G590" s="29">
        <f>'CPT data &amp; Bearing Capacity'!H590</f>
        <v/>
      </c>
      <c r="H590" s="29">
        <f>IF(F590&lt;$B$4,0,F590-$B$4)</f>
        <v/>
      </c>
      <c r="I590" s="30">
        <f>+H590*2/$B$2</f>
        <v/>
      </c>
      <c r="J590" s="31">
        <f>+$D$2*I590/SQRT($D$2^2+I590^2+1)</f>
        <v/>
      </c>
      <c r="K590" s="31">
        <f>+($D$2^2+2*I590^2+1)/($D$2^2+I590^2)/(I590^2+1)</f>
        <v/>
      </c>
      <c r="L590" s="31">
        <f>ASIN($D$2/SQRT($D$2^2+I590^2)/SQRT(1+I590^2))</f>
        <v/>
      </c>
      <c r="M590" s="32">
        <f>2/PI()*(J590*K590+L590)</f>
        <v/>
      </c>
      <c r="N590" s="33">
        <f>+$D$4*M590</f>
        <v/>
      </c>
      <c r="O590" s="59">
        <f>+'CPT data &amp; Bearing Capacity'!N590</f>
        <v/>
      </c>
      <c r="P590" s="59">
        <f>+'CPT data &amp; Bearing Capacity'!O590</f>
        <v/>
      </c>
      <c r="Q590" s="35">
        <f>+'CPT data &amp; Bearing Capacity'!K590</f>
        <v/>
      </c>
      <c r="R590" s="34">
        <f>+'CPT data &amp; Bearing Capacity'!L590</f>
        <v/>
      </c>
      <c r="S590" s="35">
        <f>+'CPT data &amp; Bearing Capacity'!M590</f>
        <v/>
      </c>
      <c r="T590" s="34">
        <f>100*SQRT(O590/(305*SQRT(100*S590)))</f>
        <v/>
      </c>
      <c r="U590" s="36">
        <f>+O590*10^(1.09-0.0075*T590)</f>
        <v/>
      </c>
      <c r="V590" s="33">
        <f>5*(P590-Q590)</f>
        <v/>
      </c>
      <c r="W590" s="37">
        <f>IF(F590&lt;$B$4,0,N590/U590*G590*1000)</f>
        <v/>
      </c>
      <c r="X590" s="37">
        <f>IF(F590&lt;$B$4,0,N590/V590*G590*1000)</f>
        <v/>
      </c>
    </row>
    <row r="591">
      <c r="E591" s="28" t="n"/>
      <c r="F591" s="28">
        <f>+'CPT data &amp; Bearing Capacity'!I591</f>
        <v/>
      </c>
      <c r="G591" s="29">
        <f>'CPT data &amp; Bearing Capacity'!H591</f>
        <v/>
      </c>
      <c r="H591" s="29">
        <f>IF(F591&lt;$B$4,0,F591-$B$4)</f>
        <v/>
      </c>
      <c r="I591" s="30">
        <f>+H591*2/$B$2</f>
        <v/>
      </c>
      <c r="J591" s="31">
        <f>+$D$2*I591/SQRT($D$2^2+I591^2+1)</f>
        <v/>
      </c>
      <c r="K591" s="31">
        <f>+($D$2^2+2*I591^2+1)/($D$2^2+I591^2)/(I591^2+1)</f>
        <v/>
      </c>
      <c r="L591" s="31">
        <f>ASIN($D$2/SQRT($D$2^2+I591^2)/SQRT(1+I591^2))</f>
        <v/>
      </c>
      <c r="M591" s="32">
        <f>2/PI()*(J591*K591+L591)</f>
        <v/>
      </c>
      <c r="N591" s="33">
        <f>+$D$4*M591</f>
        <v/>
      </c>
      <c r="O591" s="59">
        <f>+'CPT data &amp; Bearing Capacity'!N591</f>
        <v/>
      </c>
      <c r="P591" s="59">
        <f>+'CPT data &amp; Bearing Capacity'!O591</f>
        <v/>
      </c>
      <c r="Q591" s="35">
        <f>+'CPT data &amp; Bearing Capacity'!K591</f>
        <v/>
      </c>
      <c r="R591" s="34">
        <f>+'CPT data &amp; Bearing Capacity'!L591</f>
        <v/>
      </c>
      <c r="S591" s="35">
        <f>+'CPT data &amp; Bearing Capacity'!M591</f>
        <v/>
      </c>
      <c r="T591" s="34">
        <f>100*SQRT(O591/(305*SQRT(100*S591)))</f>
        <v/>
      </c>
      <c r="U591" s="36">
        <f>+O591*10^(1.09-0.0075*T591)</f>
        <v/>
      </c>
      <c r="V591" s="33">
        <f>5*(P591-Q591)</f>
        <v/>
      </c>
      <c r="W591" s="37">
        <f>IF(F591&lt;$B$4,0,N591/U591*G591*1000)</f>
        <v/>
      </c>
      <c r="X591" s="37">
        <f>IF(F591&lt;$B$4,0,N591/V591*G591*1000)</f>
        <v/>
      </c>
    </row>
    <row r="592">
      <c r="E592" s="28" t="n"/>
      <c r="F592" s="28">
        <f>+'CPT data &amp; Bearing Capacity'!I592</f>
        <v/>
      </c>
      <c r="G592" s="29">
        <f>'CPT data &amp; Bearing Capacity'!H592</f>
        <v/>
      </c>
      <c r="H592" s="29">
        <f>IF(F592&lt;$B$4,0,F592-$B$4)</f>
        <v/>
      </c>
      <c r="I592" s="30">
        <f>+H592*2/$B$2</f>
        <v/>
      </c>
      <c r="J592" s="31">
        <f>+$D$2*I592/SQRT($D$2^2+I592^2+1)</f>
        <v/>
      </c>
      <c r="K592" s="31">
        <f>+($D$2^2+2*I592^2+1)/($D$2^2+I592^2)/(I592^2+1)</f>
        <v/>
      </c>
      <c r="L592" s="31">
        <f>ASIN($D$2/SQRT($D$2^2+I592^2)/SQRT(1+I592^2))</f>
        <v/>
      </c>
      <c r="M592" s="32">
        <f>2/PI()*(J592*K592+L592)</f>
        <v/>
      </c>
      <c r="N592" s="33">
        <f>+$D$4*M592</f>
        <v/>
      </c>
      <c r="O592" s="59">
        <f>+'CPT data &amp; Bearing Capacity'!N592</f>
        <v/>
      </c>
      <c r="P592" s="59">
        <f>+'CPT data &amp; Bearing Capacity'!O592</f>
        <v/>
      </c>
      <c r="Q592" s="35">
        <f>+'CPT data &amp; Bearing Capacity'!K592</f>
        <v/>
      </c>
      <c r="R592" s="34">
        <f>+'CPT data &amp; Bearing Capacity'!L592</f>
        <v/>
      </c>
      <c r="S592" s="35">
        <f>+'CPT data &amp; Bearing Capacity'!M592</f>
        <v/>
      </c>
      <c r="T592" s="34">
        <f>100*SQRT(O592/(305*SQRT(100*S592)))</f>
        <v/>
      </c>
      <c r="U592" s="36">
        <f>+O592*10^(1.09-0.0075*T592)</f>
        <v/>
      </c>
      <c r="V592" s="33">
        <f>5*(P592-Q592)</f>
        <v/>
      </c>
      <c r="W592" s="37">
        <f>IF(F592&lt;$B$4,0,N592/U592*G592*1000)</f>
        <v/>
      </c>
      <c r="X592" s="37">
        <f>IF(F592&lt;$B$4,0,N592/V592*G592*1000)</f>
        <v/>
      </c>
    </row>
    <row r="593">
      <c r="E593" s="28" t="n"/>
      <c r="F593" s="28">
        <f>+'CPT data &amp; Bearing Capacity'!I593</f>
        <v/>
      </c>
      <c r="G593" s="29">
        <f>'CPT data &amp; Bearing Capacity'!H593</f>
        <v/>
      </c>
      <c r="H593" s="29">
        <f>IF(F593&lt;$B$4,0,F593-$B$4)</f>
        <v/>
      </c>
      <c r="I593" s="30">
        <f>+H593*2/$B$2</f>
        <v/>
      </c>
      <c r="J593" s="31">
        <f>+$D$2*I593/SQRT($D$2^2+I593^2+1)</f>
        <v/>
      </c>
      <c r="K593" s="31">
        <f>+($D$2^2+2*I593^2+1)/($D$2^2+I593^2)/(I593^2+1)</f>
        <v/>
      </c>
      <c r="L593" s="31">
        <f>ASIN($D$2/SQRT($D$2^2+I593^2)/SQRT(1+I593^2))</f>
        <v/>
      </c>
      <c r="M593" s="32">
        <f>2/PI()*(J593*K593+L593)</f>
        <v/>
      </c>
      <c r="N593" s="33">
        <f>+$D$4*M593</f>
        <v/>
      </c>
      <c r="O593" s="59">
        <f>+'CPT data &amp; Bearing Capacity'!N593</f>
        <v/>
      </c>
      <c r="P593" s="59">
        <f>+'CPT data &amp; Bearing Capacity'!O593</f>
        <v/>
      </c>
      <c r="Q593" s="35">
        <f>+'CPT data &amp; Bearing Capacity'!K593</f>
        <v/>
      </c>
      <c r="R593" s="34">
        <f>+'CPT data &amp; Bearing Capacity'!L593</f>
        <v/>
      </c>
      <c r="S593" s="35">
        <f>+'CPT data &amp; Bearing Capacity'!M593</f>
        <v/>
      </c>
      <c r="T593" s="34">
        <f>100*SQRT(O593/(305*SQRT(100*S593)))</f>
        <v/>
      </c>
      <c r="U593" s="36">
        <f>+O593*10^(1.09-0.0075*T593)</f>
        <v/>
      </c>
      <c r="V593" s="33">
        <f>5*(P593-Q593)</f>
        <v/>
      </c>
      <c r="W593" s="37">
        <f>IF(F593&lt;$B$4,0,N593/U593*G593*1000)</f>
        <v/>
      </c>
      <c r="X593" s="37">
        <f>IF(F593&lt;$B$4,0,N593/V593*G593*1000)</f>
        <v/>
      </c>
    </row>
    <row r="594">
      <c r="E594" s="28" t="n"/>
      <c r="F594" s="28">
        <f>+'CPT data &amp; Bearing Capacity'!I594</f>
        <v/>
      </c>
      <c r="G594" s="29">
        <f>'CPT data &amp; Bearing Capacity'!H594</f>
        <v/>
      </c>
      <c r="H594" s="29">
        <f>IF(F594&lt;$B$4,0,F594-$B$4)</f>
        <v/>
      </c>
      <c r="I594" s="30">
        <f>+H594*2/$B$2</f>
        <v/>
      </c>
      <c r="J594" s="31">
        <f>+$D$2*I594/SQRT($D$2^2+I594^2+1)</f>
        <v/>
      </c>
      <c r="K594" s="31">
        <f>+($D$2^2+2*I594^2+1)/($D$2^2+I594^2)/(I594^2+1)</f>
        <v/>
      </c>
      <c r="L594" s="31">
        <f>ASIN($D$2/SQRT($D$2^2+I594^2)/SQRT(1+I594^2))</f>
        <v/>
      </c>
      <c r="M594" s="32">
        <f>2/PI()*(J594*K594+L594)</f>
        <v/>
      </c>
      <c r="N594" s="33">
        <f>+$D$4*M594</f>
        <v/>
      </c>
      <c r="O594" s="59">
        <f>+'CPT data &amp; Bearing Capacity'!N594</f>
        <v/>
      </c>
      <c r="P594" s="59">
        <f>+'CPT data &amp; Bearing Capacity'!O594</f>
        <v/>
      </c>
      <c r="Q594" s="35">
        <f>+'CPT data &amp; Bearing Capacity'!K594</f>
        <v/>
      </c>
      <c r="R594" s="34">
        <f>+'CPT data &amp; Bearing Capacity'!L594</f>
        <v/>
      </c>
      <c r="S594" s="35">
        <f>+'CPT data &amp; Bearing Capacity'!M594</f>
        <v/>
      </c>
      <c r="T594" s="34">
        <f>100*SQRT(O594/(305*SQRT(100*S594)))</f>
        <v/>
      </c>
      <c r="U594" s="36">
        <f>+O594*10^(1.09-0.0075*T594)</f>
        <v/>
      </c>
      <c r="V594" s="33">
        <f>5*(P594-Q594)</f>
        <v/>
      </c>
      <c r="W594" s="37">
        <f>IF(F594&lt;$B$4,0,N594/U594*G594*1000)</f>
        <v/>
      </c>
      <c r="X594" s="37">
        <f>IF(F594&lt;$B$4,0,N594/V594*G594*1000)</f>
        <v/>
      </c>
    </row>
    <row r="595">
      <c r="E595" s="28" t="n"/>
      <c r="F595" s="28">
        <f>+'CPT data &amp; Bearing Capacity'!I595</f>
        <v/>
      </c>
      <c r="G595" s="29">
        <f>'CPT data &amp; Bearing Capacity'!H595</f>
        <v/>
      </c>
      <c r="H595" s="29">
        <f>IF(F595&lt;$B$4,0,F595-$B$4)</f>
        <v/>
      </c>
      <c r="I595" s="30">
        <f>+H595*2/$B$2</f>
        <v/>
      </c>
      <c r="J595" s="31">
        <f>+$D$2*I595/SQRT($D$2^2+I595^2+1)</f>
        <v/>
      </c>
      <c r="K595" s="31">
        <f>+($D$2^2+2*I595^2+1)/($D$2^2+I595^2)/(I595^2+1)</f>
        <v/>
      </c>
      <c r="L595" s="31">
        <f>ASIN($D$2/SQRT($D$2^2+I595^2)/SQRT(1+I595^2))</f>
        <v/>
      </c>
      <c r="M595" s="32">
        <f>2/PI()*(J595*K595+L595)</f>
        <v/>
      </c>
      <c r="N595" s="33">
        <f>+$D$4*M595</f>
        <v/>
      </c>
      <c r="O595" s="59">
        <f>+'CPT data &amp; Bearing Capacity'!N595</f>
        <v/>
      </c>
      <c r="P595" s="59">
        <f>+'CPT data &amp; Bearing Capacity'!O595</f>
        <v/>
      </c>
      <c r="Q595" s="35">
        <f>+'CPT data &amp; Bearing Capacity'!K595</f>
        <v/>
      </c>
      <c r="R595" s="34">
        <f>+'CPT data &amp; Bearing Capacity'!L595</f>
        <v/>
      </c>
      <c r="S595" s="35">
        <f>+'CPT data &amp; Bearing Capacity'!M595</f>
        <v/>
      </c>
      <c r="T595" s="34">
        <f>100*SQRT(O595/(305*SQRT(100*S595)))</f>
        <v/>
      </c>
      <c r="U595" s="36">
        <f>+O595*10^(1.09-0.0075*T595)</f>
        <v/>
      </c>
      <c r="V595" s="33">
        <f>5*(P595-Q595)</f>
        <v/>
      </c>
      <c r="W595" s="37">
        <f>IF(F595&lt;$B$4,0,N595/U595*G595*1000)</f>
        <v/>
      </c>
      <c r="X595" s="37">
        <f>IF(F595&lt;$B$4,0,N595/V595*G595*1000)</f>
        <v/>
      </c>
    </row>
    <row r="596">
      <c r="E596" s="28" t="n"/>
      <c r="F596" s="28">
        <f>+'CPT data &amp; Bearing Capacity'!I596</f>
        <v/>
      </c>
      <c r="G596" s="29">
        <f>'CPT data &amp; Bearing Capacity'!H596</f>
        <v/>
      </c>
      <c r="H596" s="29">
        <f>IF(F596&lt;$B$4,0,F596-$B$4)</f>
        <v/>
      </c>
      <c r="I596" s="30">
        <f>+H596*2/$B$2</f>
        <v/>
      </c>
      <c r="J596" s="31">
        <f>+$D$2*I596/SQRT($D$2^2+I596^2+1)</f>
        <v/>
      </c>
      <c r="K596" s="31">
        <f>+($D$2^2+2*I596^2+1)/($D$2^2+I596^2)/(I596^2+1)</f>
        <v/>
      </c>
      <c r="L596" s="31">
        <f>ASIN($D$2/SQRT($D$2^2+I596^2)/SQRT(1+I596^2))</f>
        <v/>
      </c>
      <c r="M596" s="32">
        <f>2/PI()*(J596*K596+L596)</f>
        <v/>
      </c>
      <c r="N596" s="33">
        <f>+$D$4*M596</f>
        <v/>
      </c>
      <c r="O596" s="59">
        <f>+'CPT data &amp; Bearing Capacity'!N596</f>
        <v/>
      </c>
      <c r="P596" s="59">
        <f>+'CPT data &amp; Bearing Capacity'!O596</f>
        <v/>
      </c>
      <c r="Q596" s="35">
        <f>+'CPT data &amp; Bearing Capacity'!K596</f>
        <v/>
      </c>
      <c r="R596" s="34">
        <f>+'CPT data &amp; Bearing Capacity'!L596</f>
        <v/>
      </c>
      <c r="S596" s="35">
        <f>+'CPT data &amp; Bearing Capacity'!M596</f>
        <v/>
      </c>
      <c r="T596" s="34">
        <f>100*SQRT(O596/(305*SQRT(100*S596)))</f>
        <v/>
      </c>
      <c r="U596" s="36">
        <f>+O596*10^(1.09-0.0075*T596)</f>
        <v/>
      </c>
      <c r="V596" s="33">
        <f>5*(P596-Q596)</f>
        <v/>
      </c>
      <c r="W596" s="37">
        <f>IF(F596&lt;$B$4,0,N596/U596*G596*1000)</f>
        <v/>
      </c>
      <c r="X596" s="37">
        <f>IF(F596&lt;$B$4,0,N596/V596*G596*1000)</f>
        <v/>
      </c>
    </row>
    <row r="597">
      <c r="E597" s="28" t="n"/>
      <c r="F597" s="28">
        <f>+'CPT data &amp; Bearing Capacity'!I597</f>
        <v/>
      </c>
      <c r="G597" s="29">
        <f>'CPT data &amp; Bearing Capacity'!H597</f>
        <v/>
      </c>
      <c r="H597" s="29">
        <f>IF(F597&lt;$B$4,0,F597-$B$4)</f>
        <v/>
      </c>
      <c r="I597" s="30">
        <f>+H597*2/$B$2</f>
        <v/>
      </c>
      <c r="J597" s="31">
        <f>+$D$2*I597/SQRT($D$2^2+I597^2+1)</f>
        <v/>
      </c>
      <c r="K597" s="31">
        <f>+($D$2^2+2*I597^2+1)/($D$2^2+I597^2)/(I597^2+1)</f>
        <v/>
      </c>
      <c r="L597" s="31">
        <f>ASIN($D$2/SQRT($D$2^2+I597^2)/SQRT(1+I597^2))</f>
        <v/>
      </c>
      <c r="M597" s="32">
        <f>2/PI()*(J597*K597+L597)</f>
        <v/>
      </c>
      <c r="N597" s="33">
        <f>+$D$4*M597</f>
        <v/>
      </c>
      <c r="O597" s="59">
        <f>+'CPT data &amp; Bearing Capacity'!N597</f>
        <v/>
      </c>
      <c r="P597" s="59">
        <f>+'CPT data &amp; Bearing Capacity'!O597</f>
        <v/>
      </c>
      <c r="Q597" s="35">
        <f>+'CPT data &amp; Bearing Capacity'!K597</f>
        <v/>
      </c>
      <c r="R597" s="34">
        <f>+'CPT data &amp; Bearing Capacity'!L597</f>
        <v/>
      </c>
      <c r="S597" s="35">
        <f>+'CPT data &amp; Bearing Capacity'!M597</f>
        <v/>
      </c>
      <c r="T597" s="34">
        <f>100*SQRT(O597/(305*SQRT(100*S597)))</f>
        <v/>
      </c>
      <c r="U597" s="36">
        <f>+O597*10^(1.09-0.0075*T597)</f>
        <v/>
      </c>
      <c r="V597" s="33">
        <f>5*(P597-Q597)</f>
        <v/>
      </c>
      <c r="W597" s="37">
        <f>IF(F597&lt;$B$4,0,N597/U597*G597*1000)</f>
        <v/>
      </c>
      <c r="X597" s="37">
        <f>IF(F597&lt;$B$4,0,N597/V597*G597*1000)</f>
        <v/>
      </c>
    </row>
    <row r="598">
      <c r="E598" s="28" t="n"/>
      <c r="F598" s="28">
        <f>+'CPT data &amp; Bearing Capacity'!I598</f>
        <v/>
      </c>
      <c r="G598" s="29">
        <f>'CPT data &amp; Bearing Capacity'!H598</f>
        <v/>
      </c>
      <c r="H598" s="29">
        <f>IF(F598&lt;$B$4,0,F598-$B$4)</f>
        <v/>
      </c>
      <c r="I598" s="30">
        <f>+H598*2/$B$2</f>
        <v/>
      </c>
      <c r="J598" s="31">
        <f>+$D$2*I598/SQRT($D$2^2+I598^2+1)</f>
        <v/>
      </c>
      <c r="K598" s="31">
        <f>+($D$2^2+2*I598^2+1)/($D$2^2+I598^2)/(I598^2+1)</f>
        <v/>
      </c>
      <c r="L598" s="31">
        <f>ASIN($D$2/SQRT($D$2^2+I598^2)/SQRT(1+I598^2))</f>
        <v/>
      </c>
      <c r="M598" s="32">
        <f>2/PI()*(J598*K598+L598)</f>
        <v/>
      </c>
      <c r="N598" s="33">
        <f>+$D$4*M598</f>
        <v/>
      </c>
      <c r="O598" s="59">
        <f>+'CPT data &amp; Bearing Capacity'!N598</f>
        <v/>
      </c>
      <c r="P598" s="59">
        <f>+'CPT data &amp; Bearing Capacity'!O598</f>
        <v/>
      </c>
      <c r="Q598" s="35">
        <f>+'CPT data &amp; Bearing Capacity'!K598</f>
        <v/>
      </c>
      <c r="R598" s="34">
        <f>+'CPT data &amp; Bearing Capacity'!L598</f>
        <v/>
      </c>
      <c r="S598" s="35">
        <f>+'CPT data &amp; Bearing Capacity'!M598</f>
        <v/>
      </c>
      <c r="T598" s="34">
        <f>100*SQRT(O598/(305*SQRT(100*S598)))</f>
        <v/>
      </c>
      <c r="U598" s="36">
        <f>+O598*10^(1.09-0.0075*T598)</f>
        <v/>
      </c>
      <c r="V598" s="33">
        <f>5*(P598-Q598)</f>
        <v/>
      </c>
      <c r="W598" s="37">
        <f>IF(F598&lt;$B$4,0,N598/U598*G598*1000)</f>
        <v/>
      </c>
      <c r="X598" s="37">
        <f>IF(F598&lt;$B$4,0,N598/V598*G598*1000)</f>
        <v/>
      </c>
    </row>
    <row r="599">
      <c r="E599" s="28" t="n"/>
      <c r="F599" s="28">
        <f>+'CPT data &amp; Bearing Capacity'!I599</f>
        <v/>
      </c>
      <c r="G599" s="29">
        <f>'CPT data &amp; Bearing Capacity'!H599</f>
        <v/>
      </c>
      <c r="H599" s="29">
        <f>IF(F599&lt;$B$4,0,F599-$B$4)</f>
        <v/>
      </c>
      <c r="I599" s="30">
        <f>+H599*2/$B$2</f>
        <v/>
      </c>
      <c r="J599" s="31">
        <f>+$D$2*I599/SQRT($D$2^2+I599^2+1)</f>
        <v/>
      </c>
      <c r="K599" s="31">
        <f>+($D$2^2+2*I599^2+1)/($D$2^2+I599^2)/(I599^2+1)</f>
        <v/>
      </c>
      <c r="L599" s="31">
        <f>ASIN($D$2/SQRT($D$2^2+I599^2)/SQRT(1+I599^2))</f>
        <v/>
      </c>
      <c r="M599" s="32">
        <f>2/PI()*(J599*K599+L599)</f>
        <v/>
      </c>
      <c r="N599" s="33">
        <f>+$D$4*M599</f>
        <v/>
      </c>
      <c r="O599" s="59">
        <f>+'CPT data &amp; Bearing Capacity'!N599</f>
        <v/>
      </c>
      <c r="P599" s="59">
        <f>+'CPT data &amp; Bearing Capacity'!O599</f>
        <v/>
      </c>
      <c r="Q599" s="35">
        <f>+'CPT data &amp; Bearing Capacity'!K599</f>
        <v/>
      </c>
      <c r="R599" s="34">
        <f>+'CPT data &amp; Bearing Capacity'!L599</f>
        <v/>
      </c>
      <c r="S599" s="35">
        <f>+'CPT data &amp; Bearing Capacity'!M599</f>
        <v/>
      </c>
      <c r="T599" s="34">
        <f>100*SQRT(O599/(305*SQRT(100*S599)))</f>
        <v/>
      </c>
      <c r="U599" s="36">
        <f>+O599*10^(1.09-0.0075*T599)</f>
        <v/>
      </c>
      <c r="V599" s="33">
        <f>5*(P599-Q599)</f>
        <v/>
      </c>
      <c r="W599" s="37">
        <f>IF(F599&lt;$B$4,0,N599/U599*G599*1000)</f>
        <v/>
      </c>
      <c r="X599" s="37">
        <f>IF(F599&lt;$B$4,0,N599/V599*G599*1000)</f>
        <v/>
      </c>
    </row>
    <row r="600">
      <c r="E600" s="28" t="n"/>
      <c r="F600" s="28">
        <f>+'CPT data &amp; Bearing Capacity'!I600</f>
        <v/>
      </c>
      <c r="G600" s="29">
        <f>'CPT data &amp; Bearing Capacity'!H600</f>
        <v/>
      </c>
      <c r="H600" s="29">
        <f>IF(F600&lt;$B$4,0,F600-$B$4)</f>
        <v/>
      </c>
      <c r="I600" s="30">
        <f>+H600*2/$B$2</f>
        <v/>
      </c>
      <c r="J600" s="31">
        <f>+$D$2*I600/SQRT($D$2^2+I600^2+1)</f>
        <v/>
      </c>
      <c r="K600" s="31">
        <f>+($D$2^2+2*I600^2+1)/($D$2^2+I600^2)/(I600^2+1)</f>
        <v/>
      </c>
      <c r="L600" s="31">
        <f>ASIN($D$2/SQRT($D$2^2+I600^2)/SQRT(1+I600^2))</f>
        <v/>
      </c>
      <c r="M600" s="32">
        <f>2/PI()*(J600*K600+L600)</f>
        <v/>
      </c>
      <c r="N600" s="33">
        <f>+$D$4*M600</f>
        <v/>
      </c>
      <c r="O600" s="59">
        <f>+'CPT data &amp; Bearing Capacity'!N600</f>
        <v/>
      </c>
      <c r="P600" s="59">
        <f>+'CPT data &amp; Bearing Capacity'!O600</f>
        <v/>
      </c>
      <c r="Q600" s="35">
        <f>+'CPT data &amp; Bearing Capacity'!K600</f>
        <v/>
      </c>
      <c r="R600" s="34">
        <f>+'CPT data &amp; Bearing Capacity'!L600</f>
        <v/>
      </c>
      <c r="S600" s="35">
        <f>+'CPT data &amp; Bearing Capacity'!M600</f>
        <v/>
      </c>
      <c r="T600" s="34">
        <f>100*SQRT(O600/(305*SQRT(100*S600)))</f>
        <v/>
      </c>
      <c r="U600" s="36">
        <f>+O600*10^(1.09-0.0075*T600)</f>
        <v/>
      </c>
      <c r="V600" s="33">
        <f>5*(P600-Q600)</f>
        <v/>
      </c>
      <c r="W600" s="37">
        <f>IF(F600&lt;$B$4,0,N600/U600*G600*1000)</f>
        <v/>
      </c>
      <c r="X600" s="37">
        <f>IF(F600&lt;$B$4,0,N600/V600*G600*1000)</f>
        <v/>
      </c>
    </row>
    <row r="601">
      <c r="E601" s="28" t="n"/>
      <c r="F601" s="28">
        <f>+'CPT data &amp; Bearing Capacity'!I601</f>
        <v/>
      </c>
      <c r="G601" s="29">
        <f>'CPT data &amp; Bearing Capacity'!H601</f>
        <v/>
      </c>
      <c r="H601" s="29">
        <f>IF(F601&lt;$B$4,0,F601-$B$4)</f>
        <v/>
      </c>
      <c r="I601" s="30">
        <f>+H601*2/$B$2</f>
        <v/>
      </c>
      <c r="J601" s="31">
        <f>+$D$2*I601/SQRT($D$2^2+I601^2+1)</f>
        <v/>
      </c>
      <c r="K601" s="31">
        <f>+($D$2^2+2*I601^2+1)/($D$2^2+I601^2)/(I601^2+1)</f>
        <v/>
      </c>
      <c r="L601" s="31">
        <f>ASIN($D$2/SQRT($D$2^2+I601^2)/SQRT(1+I601^2))</f>
        <v/>
      </c>
      <c r="M601" s="32">
        <f>2/PI()*(J601*K601+L601)</f>
        <v/>
      </c>
      <c r="N601" s="33">
        <f>+$D$4*M601</f>
        <v/>
      </c>
      <c r="O601" s="59">
        <f>+'CPT data &amp; Bearing Capacity'!N601</f>
        <v/>
      </c>
      <c r="P601" s="59">
        <f>+'CPT data &amp; Bearing Capacity'!O601</f>
        <v/>
      </c>
      <c r="Q601" s="35">
        <f>+'CPT data &amp; Bearing Capacity'!K601</f>
        <v/>
      </c>
      <c r="R601" s="34">
        <f>+'CPT data &amp; Bearing Capacity'!L601</f>
        <v/>
      </c>
      <c r="S601" s="35">
        <f>+'CPT data &amp; Bearing Capacity'!M601</f>
        <v/>
      </c>
      <c r="T601" s="34">
        <f>100*SQRT(O601/(305*SQRT(100*S601)))</f>
        <v/>
      </c>
      <c r="U601" s="36">
        <f>+O601*10^(1.09-0.0075*T601)</f>
        <v/>
      </c>
      <c r="V601" s="33">
        <f>5*(P601-Q601)</f>
        <v/>
      </c>
      <c r="W601" s="37">
        <f>IF(F601&lt;$B$4,0,N601/U601*G601*1000)</f>
        <v/>
      </c>
      <c r="X601" s="37">
        <f>IF(F601&lt;$B$4,0,N601/V601*G601*1000)</f>
        <v/>
      </c>
    </row>
    <row r="602">
      <c r="E602" s="28" t="n"/>
      <c r="F602" s="28">
        <f>+'CPT data &amp; Bearing Capacity'!I602</f>
        <v/>
      </c>
      <c r="G602" s="29">
        <f>'CPT data &amp; Bearing Capacity'!H602</f>
        <v/>
      </c>
      <c r="H602" s="29">
        <f>IF(F602&lt;$B$4,0,F602-$B$4)</f>
        <v/>
      </c>
      <c r="I602" s="30">
        <f>+H602*2/$B$2</f>
        <v/>
      </c>
      <c r="J602" s="31">
        <f>+$D$2*I602/SQRT($D$2^2+I602^2+1)</f>
        <v/>
      </c>
      <c r="K602" s="31">
        <f>+($D$2^2+2*I602^2+1)/($D$2^2+I602^2)/(I602^2+1)</f>
        <v/>
      </c>
      <c r="L602" s="31">
        <f>ASIN($D$2/SQRT($D$2^2+I602^2)/SQRT(1+I602^2))</f>
        <v/>
      </c>
      <c r="M602" s="32">
        <f>2/PI()*(J602*K602+L602)</f>
        <v/>
      </c>
      <c r="N602" s="33">
        <f>+$D$4*M602</f>
        <v/>
      </c>
      <c r="O602" s="59">
        <f>+'CPT data &amp; Bearing Capacity'!N602</f>
        <v/>
      </c>
      <c r="P602" s="59">
        <f>+'CPT data &amp; Bearing Capacity'!O602</f>
        <v/>
      </c>
      <c r="Q602" s="35">
        <f>+'CPT data &amp; Bearing Capacity'!K602</f>
        <v/>
      </c>
      <c r="R602" s="34">
        <f>+'CPT data &amp; Bearing Capacity'!L602</f>
        <v/>
      </c>
      <c r="S602" s="35">
        <f>+'CPT data &amp; Bearing Capacity'!M602</f>
        <v/>
      </c>
      <c r="T602" s="34">
        <f>100*SQRT(O602/(305*SQRT(100*S602)))</f>
        <v/>
      </c>
      <c r="U602" s="36">
        <f>+O602*10^(1.09-0.0075*T602)</f>
        <v/>
      </c>
      <c r="V602" s="33">
        <f>5*(P602-Q602)</f>
        <v/>
      </c>
      <c r="W602" s="37">
        <f>IF(F602&lt;$B$4,0,N602/U602*G602*1000)</f>
        <v/>
      </c>
      <c r="X602" s="37">
        <f>IF(F602&lt;$B$4,0,N602/V602*G602*1000)</f>
        <v/>
      </c>
    </row>
    <row r="603">
      <c r="E603" s="28" t="n"/>
      <c r="F603" s="28">
        <f>+'CPT data &amp; Bearing Capacity'!I603</f>
        <v/>
      </c>
      <c r="G603" s="29">
        <f>'CPT data &amp; Bearing Capacity'!H603</f>
        <v/>
      </c>
      <c r="H603" s="29">
        <f>IF(F603&lt;$B$4,0,F603-$B$4)</f>
        <v/>
      </c>
      <c r="I603" s="30">
        <f>+H603*2/$B$2</f>
        <v/>
      </c>
      <c r="J603" s="31">
        <f>+$D$2*I603/SQRT($D$2^2+I603^2+1)</f>
        <v/>
      </c>
      <c r="K603" s="31">
        <f>+($D$2^2+2*I603^2+1)/($D$2^2+I603^2)/(I603^2+1)</f>
        <v/>
      </c>
      <c r="L603" s="31">
        <f>ASIN($D$2/SQRT($D$2^2+I603^2)/SQRT(1+I603^2))</f>
        <v/>
      </c>
      <c r="M603" s="32">
        <f>2/PI()*(J603*K603+L603)</f>
        <v/>
      </c>
      <c r="N603" s="33">
        <f>+$D$4*M603</f>
        <v/>
      </c>
      <c r="O603" s="59">
        <f>+'CPT data &amp; Bearing Capacity'!N603</f>
        <v/>
      </c>
      <c r="P603" s="59">
        <f>+'CPT data &amp; Bearing Capacity'!O603</f>
        <v/>
      </c>
      <c r="Q603" s="35">
        <f>+'CPT data &amp; Bearing Capacity'!K603</f>
        <v/>
      </c>
      <c r="R603" s="34">
        <f>+'CPT data &amp; Bearing Capacity'!L603</f>
        <v/>
      </c>
      <c r="S603" s="35">
        <f>+'CPT data &amp; Bearing Capacity'!M603</f>
        <v/>
      </c>
      <c r="T603" s="34">
        <f>100*SQRT(O603/(305*SQRT(100*S603)))</f>
        <v/>
      </c>
      <c r="U603" s="36">
        <f>+O603*10^(1.09-0.0075*T603)</f>
        <v/>
      </c>
      <c r="V603" s="33">
        <f>5*(P603-Q603)</f>
        <v/>
      </c>
      <c r="W603" s="37">
        <f>IF(F603&lt;$B$4,0,N603/U603*G603*1000)</f>
        <v/>
      </c>
      <c r="X603" s="37">
        <f>IF(F603&lt;$B$4,0,N603/V603*G603*1000)</f>
        <v/>
      </c>
    </row>
    <row r="604">
      <c r="E604" s="28" t="n"/>
      <c r="F604" s="28">
        <f>+'CPT data &amp; Bearing Capacity'!I604</f>
        <v/>
      </c>
      <c r="G604" s="29">
        <f>'CPT data &amp; Bearing Capacity'!H604</f>
        <v/>
      </c>
      <c r="H604" s="29">
        <f>IF(F604&lt;$B$4,0,F604-$B$4)</f>
        <v/>
      </c>
      <c r="I604" s="30">
        <f>+H604*2/$B$2</f>
        <v/>
      </c>
      <c r="J604" s="31">
        <f>+$D$2*I604/SQRT($D$2^2+I604^2+1)</f>
        <v/>
      </c>
      <c r="K604" s="31">
        <f>+($D$2^2+2*I604^2+1)/($D$2^2+I604^2)/(I604^2+1)</f>
        <v/>
      </c>
      <c r="L604" s="31">
        <f>ASIN($D$2/SQRT($D$2^2+I604^2)/SQRT(1+I604^2))</f>
        <v/>
      </c>
      <c r="M604" s="32">
        <f>2/PI()*(J604*K604+L604)</f>
        <v/>
      </c>
      <c r="N604" s="33">
        <f>+$D$4*M604</f>
        <v/>
      </c>
      <c r="O604" s="59">
        <f>+'CPT data &amp; Bearing Capacity'!N604</f>
        <v/>
      </c>
      <c r="P604" s="59">
        <f>+'CPT data &amp; Bearing Capacity'!O604</f>
        <v/>
      </c>
      <c r="Q604" s="35">
        <f>+'CPT data &amp; Bearing Capacity'!K604</f>
        <v/>
      </c>
      <c r="R604" s="34">
        <f>+'CPT data &amp; Bearing Capacity'!L604</f>
        <v/>
      </c>
      <c r="S604" s="35">
        <f>+'CPT data &amp; Bearing Capacity'!M604</f>
        <v/>
      </c>
      <c r="T604" s="34">
        <f>100*SQRT(O604/(305*SQRT(100*S604)))</f>
        <v/>
      </c>
      <c r="U604" s="36">
        <f>+O604*10^(1.09-0.0075*T604)</f>
        <v/>
      </c>
      <c r="V604" s="33">
        <f>5*(P604-Q604)</f>
        <v/>
      </c>
      <c r="W604" s="37">
        <f>IF(F604&lt;$B$4,0,N604/U604*G604*1000)</f>
        <v/>
      </c>
      <c r="X604" s="37">
        <f>IF(F604&lt;$B$4,0,N604/V604*G604*1000)</f>
        <v/>
      </c>
    </row>
    <row r="605">
      <c r="E605" s="28" t="n"/>
      <c r="F605" s="28">
        <f>+'CPT data &amp; Bearing Capacity'!I605</f>
        <v/>
      </c>
      <c r="G605" s="29">
        <f>'CPT data &amp; Bearing Capacity'!H605</f>
        <v/>
      </c>
      <c r="H605" s="29">
        <f>IF(F605&lt;$B$4,0,F605-$B$4)</f>
        <v/>
      </c>
      <c r="I605" s="30">
        <f>+H605*2/$B$2</f>
        <v/>
      </c>
      <c r="J605" s="31">
        <f>+$D$2*I605/SQRT($D$2^2+I605^2+1)</f>
        <v/>
      </c>
      <c r="K605" s="31">
        <f>+($D$2^2+2*I605^2+1)/($D$2^2+I605^2)/(I605^2+1)</f>
        <v/>
      </c>
      <c r="L605" s="31">
        <f>ASIN($D$2/SQRT($D$2^2+I605^2)/SQRT(1+I605^2))</f>
        <v/>
      </c>
      <c r="M605" s="32">
        <f>2/PI()*(J605*K605+L605)</f>
        <v/>
      </c>
      <c r="N605" s="33">
        <f>+$D$4*M605</f>
        <v/>
      </c>
      <c r="O605" s="59">
        <f>+'CPT data &amp; Bearing Capacity'!N605</f>
        <v/>
      </c>
      <c r="P605" s="59">
        <f>+'CPT data &amp; Bearing Capacity'!O605</f>
        <v/>
      </c>
      <c r="Q605" s="35">
        <f>+'CPT data &amp; Bearing Capacity'!K605</f>
        <v/>
      </c>
      <c r="R605" s="34">
        <f>+'CPT data &amp; Bearing Capacity'!L605</f>
        <v/>
      </c>
      <c r="S605" s="35">
        <f>+'CPT data &amp; Bearing Capacity'!M605</f>
        <v/>
      </c>
      <c r="T605" s="34">
        <f>100*SQRT(O605/(305*SQRT(100*S605)))</f>
        <v/>
      </c>
      <c r="U605" s="36">
        <f>+O605*10^(1.09-0.0075*T605)</f>
        <v/>
      </c>
      <c r="V605" s="33">
        <f>5*(P605-Q605)</f>
        <v/>
      </c>
      <c r="W605" s="37">
        <f>IF(F605&lt;$B$4,0,N605/U605*G605*1000)</f>
        <v/>
      </c>
      <c r="X605" s="37">
        <f>IF(F605&lt;$B$4,0,N605/V605*G605*1000)</f>
        <v/>
      </c>
    </row>
    <row r="606">
      <c r="E606" s="28" t="n"/>
      <c r="F606" s="28">
        <f>+'CPT data &amp; Bearing Capacity'!I606</f>
        <v/>
      </c>
      <c r="G606" s="29">
        <f>'CPT data &amp; Bearing Capacity'!H606</f>
        <v/>
      </c>
      <c r="H606" s="29">
        <f>IF(F606&lt;$B$4,0,F606-$B$4)</f>
        <v/>
      </c>
      <c r="I606" s="30">
        <f>+H606*2/$B$2</f>
        <v/>
      </c>
      <c r="J606" s="31">
        <f>+$D$2*I606/SQRT($D$2^2+I606^2+1)</f>
        <v/>
      </c>
      <c r="K606" s="31">
        <f>+($D$2^2+2*I606^2+1)/($D$2^2+I606^2)/(I606^2+1)</f>
        <v/>
      </c>
      <c r="L606" s="31">
        <f>ASIN($D$2/SQRT($D$2^2+I606^2)/SQRT(1+I606^2))</f>
        <v/>
      </c>
      <c r="M606" s="32">
        <f>2/PI()*(J606*K606+L606)</f>
        <v/>
      </c>
      <c r="N606" s="33">
        <f>+$D$4*M606</f>
        <v/>
      </c>
      <c r="O606" s="59">
        <f>+'CPT data &amp; Bearing Capacity'!N606</f>
        <v/>
      </c>
      <c r="P606" s="59">
        <f>+'CPT data &amp; Bearing Capacity'!O606</f>
        <v/>
      </c>
      <c r="Q606" s="35">
        <f>+'CPT data &amp; Bearing Capacity'!K606</f>
        <v/>
      </c>
      <c r="R606" s="34">
        <f>+'CPT data &amp; Bearing Capacity'!L606</f>
        <v/>
      </c>
      <c r="S606" s="35">
        <f>+'CPT data &amp; Bearing Capacity'!M606</f>
        <v/>
      </c>
      <c r="T606" s="34">
        <f>100*SQRT(O606/(305*SQRT(100*S606)))</f>
        <v/>
      </c>
      <c r="U606" s="36">
        <f>+O606*10^(1.09-0.0075*T606)</f>
        <v/>
      </c>
      <c r="V606" s="33">
        <f>5*(P606-Q606)</f>
        <v/>
      </c>
      <c r="W606" s="37">
        <f>IF(F606&lt;$B$4,0,N606/U606*G606*1000)</f>
        <v/>
      </c>
      <c r="X606" s="37">
        <f>IF(F606&lt;$B$4,0,N606/V606*G606*1000)</f>
        <v/>
      </c>
    </row>
    <row r="607">
      <c r="E607" s="28" t="n"/>
      <c r="F607" s="28">
        <f>+'CPT data &amp; Bearing Capacity'!I607</f>
        <v/>
      </c>
      <c r="G607" s="29">
        <f>'CPT data &amp; Bearing Capacity'!H607</f>
        <v/>
      </c>
      <c r="H607" s="29">
        <f>IF(F607&lt;$B$4,0,F607-$B$4)</f>
        <v/>
      </c>
      <c r="I607" s="30">
        <f>+H607*2/$B$2</f>
        <v/>
      </c>
      <c r="J607" s="31">
        <f>+$D$2*I607/SQRT($D$2^2+I607^2+1)</f>
        <v/>
      </c>
      <c r="K607" s="31">
        <f>+($D$2^2+2*I607^2+1)/($D$2^2+I607^2)/(I607^2+1)</f>
        <v/>
      </c>
      <c r="L607" s="31">
        <f>ASIN($D$2/SQRT($D$2^2+I607^2)/SQRT(1+I607^2))</f>
        <v/>
      </c>
      <c r="M607" s="32">
        <f>2/PI()*(J607*K607+L607)</f>
        <v/>
      </c>
      <c r="N607" s="33">
        <f>+$D$4*M607</f>
        <v/>
      </c>
      <c r="O607" s="59">
        <f>+'CPT data &amp; Bearing Capacity'!N607</f>
        <v/>
      </c>
      <c r="P607" s="59">
        <f>+'CPT data &amp; Bearing Capacity'!O607</f>
        <v/>
      </c>
      <c r="Q607" s="35">
        <f>+'CPT data &amp; Bearing Capacity'!K607</f>
        <v/>
      </c>
      <c r="R607" s="34">
        <f>+'CPT data &amp; Bearing Capacity'!L607</f>
        <v/>
      </c>
      <c r="S607" s="35">
        <f>+'CPT data &amp; Bearing Capacity'!M607</f>
        <v/>
      </c>
      <c r="T607" s="34">
        <f>100*SQRT(O607/(305*SQRT(100*S607)))</f>
        <v/>
      </c>
      <c r="U607" s="36">
        <f>+O607*10^(1.09-0.0075*T607)</f>
        <v/>
      </c>
      <c r="V607" s="33">
        <f>5*(P607-Q607)</f>
        <v/>
      </c>
      <c r="W607" s="37">
        <f>IF(F607&lt;$B$4,0,N607/U607*G607*1000)</f>
        <v/>
      </c>
      <c r="X607" s="37">
        <f>IF(F607&lt;$B$4,0,N607/V607*G607*1000)</f>
        <v/>
      </c>
    </row>
    <row r="608">
      <c r="E608" s="28" t="n"/>
      <c r="F608" s="28">
        <f>+'CPT data &amp; Bearing Capacity'!I608</f>
        <v/>
      </c>
      <c r="G608" s="29">
        <f>'CPT data &amp; Bearing Capacity'!H608</f>
        <v/>
      </c>
      <c r="H608" s="29">
        <f>IF(F608&lt;$B$4,0,F608-$B$4)</f>
        <v/>
      </c>
      <c r="I608" s="30">
        <f>+H608*2/$B$2</f>
        <v/>
      </c>
      <c r="J608" s="31">
        <f>+$D$2*I608/SQRT($D$2^2+I608^2+1)</f>
        <v/>
      </c>
      <c r="K608" s="31">
        <f>+($D$2^2+2*I608^2+1)/($D$2^2+I608^2)/(I608^2+1)</f>
        <v/>
      </c>
      <c r="L608" s="31">
        <f>ASIN($D$2/SQRT($D$2^2+I608^2)/SQRT(1+I608^2))</f>
        <v/>
      </c>
      <c r="M608" s="32">
        <f>2/PI()*(J608*K608+L608)</f>
        <v/>
      </c>
      <c r="N608" s="33">
        <f>+$D$4*M608</f>
        <v/>
      </c>
      <c r="O608" s="59">
        <f>+'CPT data &amp; Bearing Capacity'!N608</f>
        <v/>
      </c>
      <c r="P608" s="59">
        <f>+'CPT data &amp; Bearing Capacity'!O608</f>
        <v/>
      </c>
      <c r="Q608" s="35">
        <f>+'CPT data &amp; Bearing Capacity'!K608</f>
        <v/>
      </c>
      <c r="R608" s="34">
        <f>+'CPT data &amp; Bearing Capacity'!L608</f>
        <v/>
      </c>
      <c r="S608" s="35">
        <f>+'CPT data &amp; Bearing Capacity'!M608</f>
        <v/>
      </c>
      <c r="T608" s="34">
        <f>100*SQRT(O608/(305*SQRT(100*S608)))</f>
        <v/>
      </c>
      <c r="U608" s="36">
        <f>+O608*10^(1.09-0.0075*T608)</f>
        <v/>
      </c>
      <c r="V608" s="33">
        <f>5*(P608-Q608)</f>
        <v/>
      </c>
      <c r="W608" s="37">
        <f>IF(F608&lt;$B$4,0,N608/U608*G608*1000)</f>
        <v/>
      </c>
      <c r="X608" s="37">
        <f>IF(F608&lt;$B$4,0,N608/V608*G608*1000)</f>
        <v/>
      </c>
    </row>
    <row r="609">
      <c r="E609" s="28" t="n"/>
      <c r="F609" s="28">
        <f>+'CPT data &amp; Bearing Capacity'!I609</f>
        <v/>
      </c>
      <c r="G609" s="29">
        <f>'CPT data &amp; Bearing Capacity'!H609</f>
        <v/>
      </c>
      <c r="H609" s="29">
        <f>IF(F609&lt;$B$4,0,F609-$B$4)</f>
        <v/>
      </c>
      <c r="I609" s="30">
        <f>+H609*2/$B$2</f>
        <v/>
      </c>
      <c r="J609" s="31">
        <f>+$D$2*I609/SQRT($D$2^2+I609^2+1)</f>
        <v/>
      </c>
      <c r="K609" s="31">
        <f>+($D$2^2+2*I609^2+1)/($D$2^2+I609^2)/(I609^2+1)</f>
        <v/>
      </c>
      <c r="L609" s="31">
        <f>ASIN($D$2/SQRT($D$2^2+I609^2)/SQRT(1+I609^2))</f>
        <v/>
      </c>
      <c r="M609" s="32">
        <f>2/PI()*(J609*K609+L609)</f>
        <v/>
      </c>
      <c r="N609" s="33">
        <f>+$D$4*M609</f>
        <v/>
      </c>
      <c r="O609" s="59">
        <f>+'CPT data &amp; Bearing Capacity'!N609</f>
        <v/>
      </c>
      <c r="P609" s="59">
        <f>+'CPT data &amp; Bearing Capacity'!O609</f>
        <v/>
      </c>
      <c r="Q609" s="35">
        <f>+'CPT data &amp; Bearing Capacity'!K609</f>
        <v/>
      </c>
      <c r="R609" s="34">
        <f>+'CPT data &amp; Bearing Capacity'!L609</f>
        <v/>
      </c>
      <c r="S609" s="35">
        <f>+'CPT data &amp; Bearing Capacity'!M609</f>
        <v/>
      </c>
      <c r="T609" s="34">
        <f>100*SQRT(O609/(305*SQRT(100*S609)))</f>
        <v/>
      </c>
      <c r="U609" s="36">
        <f>+O609*10^(1.09-0.0075*T609)</f>
        <v/>
      </c>
      <c r="V609" s="33">
        <f>5*(P609-Q609)</f>
        <v/>
      </c>
      <c r="W609" s="37">
        <f>IF(F609&lt;$B$4,0,N609/U609*G609*1000)</f>
        <v/>
      </c>
      <c r="X609" s="37">
        <f>IF(F609&lt;$B$4,0,N609/V609*G609*1000)</f>
        <v/>
      </c>
    </row>
    <row r="610">
      <c r="E610" s="28" t="n"/>
      <c r="F610" s="28">
        <f>+'CPT data &amp; Bearing Capacity'!I610</f>
        <v/>
      </c>
      <c r="G610" s="29">
        <f>'CPT data &amp; Bearing Capacity'!H610</f>
        <v/>
      </c>
      <c r="H610" s="29">
        <f>IF(F610&lt;$B$4,0,F610-$B$4)</f>
        <v/>
      </c>
      <c r="I610" s="30">
        <f>+H610*2/$B$2</f>
        <v/>
      </c>
      <c r="J610" s="31">
        <f>+$D$2*I610/SQRT($D$2^2+I610^2+1)</f>
        <v/>
      </c>
      <c r="K610" s="31">
        <f>+($D$2^2+2*I610^2+1)/($D$2^2+I610^2)/(I610^2+1)</f>
        <v/>
      </c>
      <c r="L610" s="31">
        <f>ASIN($D$2/SQRT($D$2^2+I610^2)/SQRT(1+I610^2))</f>
        <v/>
      </c>
      <c r="M610" s="32">
        <f>2/PI()*(J610*K610+L610)</f>
        <v/>
      </c>
      <c r="N610" s="33">
        <f>+$D$4*M610</f>
        <v/>
      </c>
      <c r="O610" s="59">
        <f>+'CPT data &amp; Bearing Capacity'!N610</f>
        <v/>
      </c>
      <c r="P610" s="59">
        <f>+'CPT data &amp; Bearing Capacity'!O610</f>
        <v/>
      </c>
      <c r="Q610" s="35">
        <f>+'CPT data &amp; Bearing Capacity'!K610</f>
        <v/>
      </c>
      <c r="R610" s="34">
        <f>+'CPT data &amp; Bearing Capacity'!L610</f>
        <v/>
      </c>
      <c r="S610" s="35">
        <f>+'CPT data &amp; Bearing Capacity'!M610</f>
        <v/>
      </c>
      <c r="T610" s="34">
        <f>100*SQRT(O610/(305*SQRT(100*S610)))</f>
        <v/>
      </c>
      <c r="U610" s="36">
        <f>+O610*10^(1.09-0.0075*T610)</f>
        <v/>
      </c>
      <c r="V610" s="33">
        <f>5*(P610-Q610)</f>
        <v/>
      </c>
      <c r="W610" s="37">
        <f>IF(F610&lt;$B$4,0,N610/U610*G610*1000)</f>
        <v/>
      </c>
      <c r="X610" s="37">
        <f>IF(F610&lt;$B$4,0,N610/V610*G610*1000)</f>
        <v/>
      </c>
    </row>
    <row r="611">
      <c r="E611" s="28" t="n"/>
      <c r="F611" s="28">
        <f>+'CPT data &amp; Bearing Capacity'!I611</f>
        <v/>
      </c>
      <c r="G611" s="29">
        <f>'CPT data &amp; Bearing Capacity'!H611</f>
        <v/>
      </c>
      <c r="H611" s="29">
        <f>IF(F611&lt;$B$4,0,F611-$B$4)</f>
        <v/>
      </c>
      <c r="I611" s="30">
        <f>+H611*2/$B$2</f>
        <v/>
      </c>
      <c r="J611" s="31">
        <f>+$D$2*I611/SQRT($D$2^2+I611^2+1)</f>
        <v/>
      </c>
      <c r="K611" s="31">
        <f>+($D$2^2+2*I611^2+1)/($D$2^2+I611^2)/(I611^2+1)</f>
        <v/>
      </c>
      <c r="L611" s="31">
        <f>ASIN($D$2/SQRT($D$2^2+I611^2)/SQRT(1+I611^2))</f>
        <v/>
      </c>
      <c r="M611" s="32">
        <f>2/PI()*(J611*K611+L611)</f>
        <v/>
      </c>
      <c r="N611" s="33">
        <f>+$D$4*M611</f>
        <v/>
      </c>
      <c r="O611" s="59">
        <f>+'CPT data &amp; Bearing Capacity'!N611</f>
        <v/>
      </c>
      <c r="P611" s="59">
        <f>+'CPT data &amp; Bearing Capacity'!O611</f>
        <v/>
      </c>
      <c r="Q611" s="35">
        <f>+'CPT data &amp; Bearing Capacity'!K611</f>
        <v/>
      </c>
      <c r="R611" s="34">
        <f>+'CPT data &amp; Bearing Capacity'!L611</f>
        <v/>
      </c>
      <c r="S611" s="35">
        <f>+'CPT data &amp; Bearing Capacity'!M611</f>
        <v/>
      </c>
      <c r="T611" s="34">
        <f>100*SQRT(O611/(305*SQRT(100*S611)))</f>
        <v/>
      </c>
      <c r="U611" s="36">
        <f>+O611*10^(1.09-0.0075*T611)</f>
        <v/>
      </c>
      <c r="V611" s="33">
        <f>5*(P611-Q611)</f>
        <v/>
      </c>
      <c r="W611" s="37">
        <f>IF(F611&lt;$B$4,0,N611/U611*G611*1000)</f>
        <v/>
      </c>
      <c r="X611" s="37">
        <f>IF(F611&lt;$B$4,0,N611/V611*G611*1000)</f>
        <v/>
      </c>
    </row>
    <row r="612">
      <c r="E612" s="28" t="n"/>
      <c r="F612" s="28">
        <f>+'CPT data &amp; Bearing Capacity'!I612</f>
        <v/>
      </c>
      <c r="G612" s="29">
        <f>'CPT data &amp; Bearing Capacity'!H612</f>
        <v/>
      </c>
      <c r="H612" s="29">
        <f>IF(F612&lt;$B$4,0,F612-$B$4)</f>
        <v/>
      </c>
      <c r="I612" s="30">
        <f>+H612*2/$B$2</f>
        <v/>
      </c>
      <c r="J612" s="31">
        <f>+$D$2*I612/SQRT($D$2^2+I612^2+1)</f>
        <v/>
      </c>
      <c r="K612" s="31">
        <f>+($D$2^2+2*I612^2+1)/($D$2^2+I612^2)/(I612^2+1)</f>
        <v/>
      </c>
      <c r="L612" s="31">
        <f>ASIN($D$2/SQRT($D$2^2+I612^2)/SQRT(1+I612^2))</f>
        <v/>
      </c>
      <c r="M612" s="32">
        <f>2/PI()*(J612*K612+L612)</f>
        <v/>
      </c>
      <c r="N612" s="33">
        <f>+$D$4*M612</f>
        <v/>
      </c>
      <c r="O612" s="59">
        <f>+'CPT data &amp; Bearing Capacity'!N612</f>
        <v/>
      </c>
      <c r="P612" s="59">
        <f>+'CPT data &amp; Bearing Capacity'!O612</f>
        <v/>
      </c>
      <c r="Q612" s="35">
        <f>+'CPT data &amp; Bearing Capacity'!K612</f>
        <v/>
      </c>
      <c r="R612" s="34">
        <f>+'CPT data &amp; Bearing Capacity'!L612</f>
        <v/>
      </c>
      <c r="S612" s="35">
        <f>+'CPT data &amp; Bearing Capacity'!M612</f>
        <v/>
      </c>
      <c r="T612" s="34">
        <f>100*SQRT(O612/(305*SQRT(100*S612)))</f>
        <v/>
      </c>
      <c r="U612" s="36">
        <f>+O612*10^(1.09-0.0075*T612)</f>
        <v/>
      </c>
      <c r="V612" s="33">
        <f>5*(P612-Q612)</f>
        <v/>
      </c>
      <c r="W612" s="37">
        <f>IF(F612&lt;$B$4,0,N612/U612*G612*1000)</f>
        <v/>
      </c>
      <c r="X612" s="37">
        <f>IF(F612&lt;$B$4,0,N612/V612*G612*1000)</f>
        <v/>
      </c>
    </row>
    <row r="613">
      <c r="E613" s="28" t="n"/>
      <c r="F613" s="52" t="n"/>
    </row>
    <row r="614">
      <c r="E614" s="28" t="n"/>
      <c r="F614" s="52" t="n"/>
    </row>
    <row r="615">
      <c r="E615" s="28" t="n"/>
      <c r="F615" s="52" t="n"/>
    </row>
    <row r="616">
      <c r="E616" s="28" t="n"/>
      <c r="F616" s="52" t="n"/>
    </row>
    <row r="617">
      <c r="E617" s="28" t="n"/>
      <c r="F617" s="52" t="n"/>
    </row>
    <row r="618">
      <c r="E618" s="28" t="n"/>
      <c r="F618" s="52" t="n"/>
    </row>
    <row r="619">
      <c r="E619" s="28" t="n"/>
      <c r="F619" s="52" t="n"/>
    </row>
    <row r="620">
      <c r="E620" s="28" t="n"/>
      <c r="F620" s="52" t="n"/>
    </row>
    <row r="621">
      <c r="E621" s="28" t="n"/>
      <c r="F621" s="52" t="n"/>
    </row>
    <row r="622">
      <c r="E622" s="28" t="n"/>
      <c r="F622" s="52" t="n"/>
    </row>
    <row r="623">
      <c r="E623" s="28" t="n"/>
      <c r="F623" s="52" t="n"/>
    </row>
    <row r="624">
      <c r="E624" s="28" t="n"/>
      <c r="F624" s="52" t="n"/>
    </row>
    <row r="625">
      <c r="E625" s="28" t="n"/>
      <c r="F625" s="52" t="n"/>
    </row>
    <row r="626">
      <c r="E626" s="28" t="n"/>
      <c r="F626" s="52" t="n"/>
    </row>
    <row r="627">
      <c r="E627" s="28" t="n"/>
      <c r="F627" s="52" t="n"/>
    </row>
    <row r="628">
      <c r="E628" s="28" t="n"/>
      <c r="F628" s="52" t="n"/>
    </row>
    <row r="629">
      <c r="E629" s="28" t="n"/>
      <c r="F629" s="52" t="n"/>
    </row>
    <row r="630">
      <c r="E630" s="28" t="n"/>
      <c r="F630" s="52" t="n"/>
    </row>
    <row r="631">
      <c r="E631" s="28" t="n"/>
      <c r="F631" s="52" t="n"/>
    </row>
    <row r="632">
      <c r="E632" s="28" t="n"/>
      <c r="F632" s="52" t="n"/>
    </row>
    <row r="633">
      <c r="E633" s="28" t="n"/>
      <c r="F633" s="52" t="n"/>
    </row>
    <row r="634">
      <c r="E634" s="28" t="n"/>
      <c r="F634" s="52" t="n"/>
    </row>
    <row r="635">
      <c r="E635" s="28" t="n"/>
      <c r="F635" s="52" t="n"/>
    </row>
    <row r="636">
      <c r="E636" s="28" t="n"/>
      <c r="F636" s="52" t="n"/>
    </row>
    <row r="637" ht="16" customHeight="1" thickBot="1">
      <c r="E637" s="28" t="n"/>
      <c r="F637" s="52" t="n"/>
    </row>
    <row r="638" ht="16" customHeight="1" thickBot="1">
      <c r="E638" s="27" t="n"/>
      <c r="F638" s="52" t="n"/>
    </row>
    <row r="639" ht="16" customHeight="1" thickBot="1">
      <c r="E639" s="27" t="n"/>
      <c r="F639" s="52" t="n"/>
    </row>
    <row r="640" ht="16" customHeight="1" thickBot="1">
      <c r="E640" s="27" t="n"/>
      <c r="F640" s="52" t="n"/>
    </row>
    <row r="641" ht="16" customHeight="1" thickBot="1">
      <c r="E641" s="27" t="n"/>
      <c r="F641" s="52" t="n"/>
    </row>
    <row r="642" ht="16" customHeight="1" thickBot="1">
      <c r="E642" s="27" t="n"/>
      <c r="F642" s="52" t="n"/>
    </row>
    <row r="643">
      <c r="E643" s="27" t="n"/>
      <c r="F643" s="52" t="n"/>
    </row>
  </sheetData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Cheng Lin</dc:creator>
  <dcterms:created xsi:type="dcterms:W3CDTF">2019-01-23T06:26:12Z</dcterms:created>
  <dcterms:modified xsi:type="dcterms:W3CDTF">2025-01-24T09:05:48Z</dcterms:modified>
  <cp:lastModifiedBy>Cheng Lin</cp:lastModifiedBy>
</cp:coreProperties>
</file>