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00" yWindow="500" windowWidth="24440" windowHeight="17500" tabRatio="600" firstSheet="0" activeTab="1" autoFilterDateGrouping="1"/>
  </bookViews>
  <sheets>
    <sheet name="CPT data reduction" sheetId="1" state="visible" r:id="rId1"/>
    <sheet name="LCPC" sheetId="2" state="visible" r:id="rId2"/>
    <sheet name="Settlement (Metric)-Randolph" sheetId="3" state="visible" r:id="rId3"/>
  </sheets>
  <definedNames>
    <definedName name="_xlnm.Print_Area" localSheetId="2">'Settlement (Metric)-Randolph'!$A$1:$G$46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"/>
    <numFmt numFmtId="165" formatCode="0.000"/>
    <numFmt numFmtId="166" formatCode="_(* #,##0_);_(* \(#,##0\);_(* &quot;-&quot;??_);_(@_)"/>
    <numFmt numFmtId="167" formatCode="_-* #,##0.00_-;\-* #,##0.00_-;_-* &quot;-&quot;??_-;_-@_-"/>
    <numFmt numFmtId="168" formatCode="_(* #,##0.0000_);_(* \(#,##0.0000\);_(* &quot;-&quot;?_);_(@_)"/>
  </numFmts>
  <fonts count="31">
    <font>
      <name val="Calibri"/>
      <family val="2"/>
      <color theme="1"/>
      <sz val="11"/>
      <scheme val="minor"/>
    </font>
    <font>
      <name val="Arial"/>
      <family val="2"/>
      <i val="1"/>
      <color theme="1"/>
      <sz val="11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i val="1"/>
      <color theme="1"/>
      <sz val="11"/>
      <vertAlign val="subscript"/>
      <scheme val="minor"/>
    </font>
    <font>
      <name val="Calibri"/>
      <family val="2"/>
      <color rgb="FF0070C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i val="1"/>
      <color theme="1"/>
      <sz val="11"/>
      <vertAlign val="subscript"/>
      <scheme val="minor"/>
    </font>
    <font>
      <name val="Symbol"/>
      <charset val="2"/>
      <family val="1"/>
      <b val="1"/>
      <i val="1"/>
      <color theme="1"/>
      <sz val="11"/>
    </font>
    <font>
      <name val="Times New Roman"/>
      <family val="1"/>
      <color theme="1"/>
      <sz val="11"/>
    </font>
    <font>
      <name val="Times New Roman"/>
      <family val="1"/>
      <b val="1"/>
      <i val="1"/>
      <color theme="1"/>
      <sz val="11"/>
    </font>
    <font>
      <name val="Calibri"/>
      <family val="2"/>
      <color theme="1"/>
      <sz val="11"/>
      <vertAlign val="subscript"/>
      <scheme val="minor"/>
    </font>
    <font>
      <name val="Symbol"/>
      <charset val="2"/>
      <family val="1"/>
      <i val="1"/>
      <color theme="1"/>
      <sz val="11"/>
    </font>
    <font>
      <name val="Symbol"/>
      <charset val="2"/>
      <family val="1"/>
      <color theme="1"/>
      <sz val="11"/>
    </font>
    <font>
      <name val="Calibri"/>
      <family val="2"/>
      <b val="1"/>
      <color theme="1"/>
      <sz val="11"/>
      <vertAlign val="subscript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b val="1"/>
      <color theme="1"/>
      <sz val="11"/>
      <vertAlign val="superscript"/>
      <scheme val="minor"/>
    </font>
    <font>
      <name val="Times New Roman"/>
      <family val="1"/>
      <b val="1"/>
      <color theme="1"/>
      <sz val="11"/>
    </font>
    <font>
      <name val="Times New Roman"/>
      <family val="1"/>
      <i val="1"/>
      <color theme="1"/>
      <sz val="11"/>
    </font>
    <font>
      <name val="Times New Roman"/>
      <family val="1"/>
      <b val="1"/>
      <color theme="1"/>
      <sz val="11"/>
      <vertAlign val="subscript"/>
    </font>
    <font>
      <name val="Calibri"/>
      <family val="2"/>
      <color theme="1"/>
      <sz val="11"/>
      <scheme val="minor"/>
    </font>
    <font>
      <name val="Calibri"/>
      <family val="2"/>
      <color theme="8" tint="-0.499984740745262"/>
      <sz val="11"/>
      <scheme val="minor"/>
    </font>
    <font>
      <name val="Times New Roman"/>
      <family val="1"/>
      <i val="1"/>
      <color theme="1"/>
      <sz val="11"/>
      <vertAlign val="subscript"/>
    </font>
    <font>
      <name val="Times New Roman"/>
      <family val="1"/>
      <color rgb="FF0070C0"/>
      <sz val="11"/>
    </font>
    <font>
      <name val="Times New Roman"/>
      <family val="1"/>
      <b val="1"/>
      <color rgb="FF0070C0"/>
      <sz val="11"/>
    </font>
    <font>
      <name val="Times New Roman"/>
      <family val="1"/>
      <b val="1"/>
      <color rgb="FFC00000"/>
      <sz val="11"/>
    </font>
    <font>
      <name val="Calibri"/>
      <family val="2"/>
      <color rgb="FF00B0F0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Times New Roman"/>
      <family val="1"/>
      <color rgb="FFFF0000"/>
      <sz val="11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21" fillId="0" borderId="0"/>
    <xf numFmtId="9" fontId="21" fillId="0" borderId="0"/>
    <xf numFmtId="43" fontId="21" fillId="0" borderId="0"/>
  </cellStyleXfs>
  <cellXfs count="113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0" fontId="3" fillId="4" borderId="0" applyAlignment="1" pivotButton="0" quotePrefix="0" xfId="0">
      <alignment horizontal="center" vertical="center"/>
    </xf>
    <xf numFmtId="0" fontId="0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2" fontId="0" fillId="2" borderId="0" applyAlignment="1" pivotButton="0" quotePrefix="0" xfId="0">
      <alignment horizontal="center" vertical="center"/>
    </xf>
    <xf numFmtId="1" fontId="0" fillId="2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18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2" fontId="6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10" fillId="2" borderId="0" applyAlignment="1" pivotButton="0" quotePrefix="0" xfId="0">
      <alignment horizontal="center"/>
    </xf>
    <xf numFmtId="0" fontId="10" fillId="2" borderId="1" applyAlignment="1" pivotButton="0" quotePrefix="0" xfId="0">
      <alignment horizontal="center"/>
    </xf>
    <xf numFmtId="0" fontId="18" fillId="2" borderId="1" applyAlignment="1" pivotButton="0" quotePrefix="0" xfId="0">
      <alignment horizontal="center" wrapText="1"/>
    </xf>
    <xf numFmtId="0" fontId="18" fillId="2" borderId="1" applyAlignment="1" pivotButton="0" quotePrefix="0" xfId="0">
      <alignment horizontal="center" vertical="center"/>
    </xf>
    <xf numFmtId="0" fontId="10" fillId="2" borderId="1" applyAlignment="1" pivotButton="0" quotePrefix="0" xfId="0">
      <alignment horizontal="center" vertical="center"/>
    </xf>
    <xf numFmtId="2" fontId="10" fillId="2" borderId="1" applyAlignment="1" pivotButton="0" quotePrefix="0" xfId="0">
      <alignment horizontal="center" vertical="center"/>
    </xf>
    <xf numFmtId="2" fontId="10" fillId="2" borderId="0" applyAlignment="1" pivotButton="0" quotePrefix="0" xfId="0">
      <alignment horizontal="center"/>
    </xf>
    <xf numFmtId="164" fontId="10" fillId="2" borderId="0" applyAlignment="1" pivotButton="0" quotePrefix="0" xfId="0">
      <alignment horizontal="center"/>
    </xf>
    <xf numFmtId="164" fontId="25" fillId="2" borderId="0" applyAlignment="1" pivotButton="0" quotePrefix="0" xfId="0">
      <alignment horizontal="center"/>
    </xf>
    <xf numFmtId="0" fontId="24" fillId="3" borderId="0" applyAlignment="1" pivotButton="0" quotePrefix="0" xfId="0">
      <alignment horizontal="center"/>
    </xf>
    <xf numFmtId="2" fontId="24" fillId="3" borderId="0" applyAlignment="1" pivotButton="0" quotePrefix="0" xfId="0">
      <alignment horizontal="center"/>
    </xf>
    <xf numFmtId="164" fontId="24" fillId="3" borderId="0" applyAlignment="1" pivotButton="0" quotePrefix="0" xfId="0">
      <alignment horizontal="center"/>
    </xf>
    <xf numFmtId="164" fontId="26" fillId="3" borderId="0" applyAlignment="1" pivotButton="0" quotePrefix="0" xfId="0">
      <alignment horizontal="center"/>
    </xf>
    <xf numFmtId="0" fontId="3" fillId="2" borderId="4" pivotButton="0" quotePrefix="0" xfId="0"/>
    <xf numFmtId="0" fontId="0" fillId="2" borderId="5" pivotButton="0" quotePrefix="0" xfId="0"/>
    <xf numFmtId="0" fontId="0" fillId="2" borderId="6" pivotButton="0" quotePrefix="0" xfId="0"/>
    <xf numFmtId="0" fontId="0" fillId="2" borderId="4" pivotButton="0" quotePrefix="0" xfId="0"/>
    <xf numFmtId="0" fontId="0" fillId="2" borderId="0" applyAlignment="1" pivotButton="0" quotePrefix="0" xfId="0">
      <alignment horizontal="center"/>
    </xf>
    <xf numFmtId="0" fontId="0" fillId="2" borderId="7" pivotButton="0" quotePrefix="0" xfId="0"/>
    <xf numFmtId="0" fontId="6" fillId="2" borderId="3" applyAlignment="1" pivotButton="0" quotePrefix="0" xfId="0">
      <alignment horizontal="center"/>
    </xf>
    <xf numFmtId="0" fontId="0" fillId="2" borderId="8" pivotButton="0" quotePrefix="0" xfId="0"/>
    <xf numFmtId="0" fontId="3" fillId="2" borderId="9" pivotButton="0" quotePrefix="0" xfId="0"/>
    <xf numFmtId="0" fontId="0" fillId="2" borderId="3" applyAlignment="1" pivotButton="0" quotePrefix="0" xfId="0">
      <alignment horizontal="center"/>
    </xf>
    <xf numFmtId="0" fontId="6" fillId="2" borderId="3" applyAlignment="1" pivotButton="0" quotePrefix="0" xfId="0">
      <alignment horizontal="center" vertical="center"/>
    </xf>
    <xf numFmtId="0" fontId="0" fillId="2" borderId="3" pivotButton="0" quotePrefix="0" xfId="0"/>
    <xf numFmtId="0" fontId="0" fillId="2" borderId="2" pivotButton="0" quotePrefix="0" xfId="0"/>
    <xf numFmtId="0" fontId="7" fillId="2" borderId="3" pivotButton="0" quotePrefix="0" xfId="0"/>
    <xf numFmtId="2" fontId="0" fillId="2" borderId="3" pivotButton="0" quotePrefix="0" xfId="0"/>
    <xf numFmtId="164" fontId="0" fillId="2" borderId="3" pivotButton="0" quotePrefix="0" xfId="0"/>
    <xf numFmtId="0" fontId="27" fillId="2" borderId="3" pivotButton="0" quotePrefix="0" xfId="0"/>
    <xf numFmtId="0" fontId="22" fillId="2" borderId="3" applyAlignment="1" pivotButton="0" quotePrefix="0" xfId="0">
      <alignment horizontal="center"/>
    </xf>
    <xf numFmtId="0" fontId="0" fillId="2" borderId="9" pivotButton="0" quotePrefix="0" xfId="0"/>
    <xf numFmtId="0" fontId="14" fillId="2" borderId="3" pivotButton="0" quotePrefix="0" xfId="0"/>
    <xf numFmtId="0" fontId="7" fillId="2" borderId="3" applyAlignment="1" pivotButton="0" quotePrefix="0" xfId="0">
      <alignment horizontal="center"/>
    </xf>
    <xf numFmtId="0" fontId="27" fillId="2" borderId="3" applyAlignment="1" pivotButton="0" quotePrefix="0" xfId="0">
      <alignment horizontal="center"/>
    </xf>
    <xf numFmtId="2" fontId="6" fillId="2" borderId="3" applyAlignment="1" pivotButton="0" quotePrefix="0" xfId="0">
      <alignment horizontal="center"/>
    </xf>
    <xf numFmtId="2" fontId="2" fillId="2" borderId="3" pivotButton="0" quotePrefix="0" xfId="0"/>
    <xf numFmtId="0" fontId="6" fillId="2" borderId="3" pivotButton="0" quotePrefix="0" xfId="0"/>
    <xf numFmtId="165" fontId="0" fillId="2" borderId="3" pivotButton="0" quotePrefix="0" xfId="0"/>
    <xf numFmtId="164" fontId="0" fillId="2" borderId="0" pivotButton="0" quotePrefix="0" xfId="0"/>
    <xf numFmtId="164" fontId="0" fillId="2" borderId="8" applyAlignment="1" pivotButton="0" quotePrefix="0" xfId="0">
      <alignment horizontal="center"/>
    </xf>
    <xf numFmtId="0" fontId="14" fillId="2" borderId="3" applyAlignment="1" pivotButton="0" quotePrefix="0" xfId="0">
      <alignment horizontal="center"/>
    </xf>
    <xf numFmtId="0" fontId="2" fillId="2" borderId="3" pivotButton="0" quotePrefix="0" xfId="0"/>
    <xf numFmtId="11" fontId="6" fillId="2" borderId="3" pivotButton="0" quotePrefix="0" xfId="0"/>
    <xf numFmtId="166" fontId="22" fillId="2" borderId="3" applyAlignment="1" pivotButton="0" quotePrefix="0" xfId="2">
      <alignment horizontal="right"/>
    </xf>
    <xf numFmtId="9" fontId="0" fillId="2" borderId="0" applyAlignment="1" pivotButton="0" quotePrefix="0" xfId="1">
      <alignment horizontal="center"/>
    </xf>
    <xf numFmtId="0" fontId="0" fillId="2" borderId="7" applyAlignment="1" pivotButton="0" quotePrefix="0" xfId="0">
      <alignment horizontal="left"/>
    </xf>
    <xf numFmtId="0" fontId="0" fillId="2" borderId="3" applyAlignment="1" pivotButton="0" quotePrefix="0" xfId="0">
      <alignment horizontal="left"/>
    </xf>
    <xf numFmtId="11" fontId="0" fillId="2" borderId="3" applyAlignment="1" pivotButton="0" quotePrefix="0" xfId="0">
      <alignment horizontal="right"/>
    </xf>
    <xf numFmtId="0" fontId="0" fillId="2" borderId="10" pivotButton="0" quotePrefix="0" xfId="0"/>
    <xf numFmtId="0" fontId="0" fillId="2" borderId="1" pivotButton="0" quotePrefix="0" xfId="0"/>
    <xf numFmtId="9" fontId="0" fillId="2" borderId="1" applyAlignment="1" pivotButton="0" quotePrefix="0" xfId="1">
      <alignment horizontal="center"/>
    </xf>
    <xf numFmtId="0" fontId="0" fillId="2" borderId="11" pivotButton="0" quotePrefix="0" xfId="0"/>
    <xf numFmtId="167" fontId="0" fillId="2" borderId="0" pivotButton="0" quotePrefix="0" xfId="0"/>
    <xf numFmtId="0" fontId="3" fillId="2" borderId="8" pivotButton="0" quotePrefix="0" xfId="0"/>
    <xf numFmtId="0" fontId="3" fillId="2" borderId="0" pivotButton="0" quotePrefix="0" xfId="0"/>
    <xf numFmtId="9" fontId="6" fillId="2" borderId="0" applyAlignment="1" pivotButton="0" quotePrefix="0" xfId="1">
      <alignment vertical="center"/>
    </xf>
    <xf numFmtId="164" fontId="0" fillId="2" borderId="0" applyAlignment="1" pivotButton="0" quotePrefix="0" xfId="0">
      <alignment horizontal="center"/>
    </xf>
    <xf numFmtId="2" fontId="0" fillId="2" borderId="0" applyAlignment="1" pivotButton="0" quotePrefix="0" xfId="0">
      <alignment horizontal="center"/>
    </xf>
    <xf numFmtId="1" fontId="0" fillId="2" borderId="0" applyAlignment="1" pivotButton="0" quotePrefix="0" xfId="0">
      <alignment horizontal="center"/>
    </xf>
    <xf numFmtId="168" fontId="0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0">
      <alignment horizontal="center"/>
    </xf>
    <xf numFmtId="165" fontId="0" fillId="2" borderId="0" pivotButton="0" quotePrefix="0" xfId="0"/>
    <xf numFmtId="2" fontId="0" fillId="2" borderId="0" pivotButton="0" quotePrefix="0" xfId="0"/>
    <xf numFmtId="0" fontId="14" fillId="2" borderId="0" applyAlignment="1" pivotButton="0" quotePrefix="0" xfId="0">
      <alignment horizontal="center"/>
    </xf>
    <xf numFmtId="2" fontId="2" fillId="2" borderId="0" applyAlignment="1" pivotButton="0" quotePrefix="0" xfId="0">
      <alignment horizontal="center"/>
    </xf>
    <xf numFmtId="0" fontId="2" fillId="2" borderId="0" pivotButton="0" quotePrefix="0" xfId="0"/>
    <xf numFmtId="2" fontId="2" fillId="2" borderId="0" pivotButton="0" quotePrefix="0" xfId="0"/>
    <xf numFmtId="0" fontId="4" fillId="0" borderId="0" applyAlignment="1" pivotButton="0" quotePrefix="0" xfId="0">
      <alignment horizontal="center" vertical="center"/>
    </xf>
    <xf numFmtId="164" fontId="6" fillId="2" borderId="3" pivotButton="0" quotePrefix="0" xfId="0"/>
    <xf numFmtId="0" fontId="2" fillId="0" borderId="0" applyAlignment="1" pivotButton="0" quotePrefix="0" xfId="0">
      <alignment horizontal="center"/>
    </xf>
    <xf numFmtId="164" fontId="24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2" fontId="2" fillId="5" borderId="3" pivotButton="0" quotePrefix="0" xfId="0"/>
    <xf numFmtId="0" fontId="30" fillId="3" borderId="0" applyAlignment="1" pivotButton="0" quotePrefix="0" xfId="0">
      <alignment horizontal="center"/>
    </xf>
    <xf numFmtId="0" fontId="10" fillId="3" borderId="0" applyAlignment="1" pivotButton="0" quotePrefix="0" xfId="0">
      <alignment horizontal="center"/>
    </xf>
    <xf numFmtId="2" fontId="10" fillId="3" borderId="0" applyAlignment="1" pivotButton="0" quotePrefix="0" xfId="0">
      <alignment horizontal="center"/>
    </xf>
    <xf numFmtId="164" fontId="10" fillId="3" borderId="0" applyAlignment="1" pivotButton="0" quotePrefix="0" xfId="0">
      <alignment horizontal="center"/>
    </xf>
    <xf numFmtId="164" fontId="0" fillId="2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25" fillId="2" borderId="0" applyAlignment="1" pivotButton="0" quotePrefix="0" xfId="0">
      <alignment horizontal="center"/>
    </xf>
    <xf numFmtId="164" fontId="10" fillId="2" borderId="0" applyAlignment="1" pivotButton="0" quotePrefix="0" xfId="0">
      <alignment horizontal="center"/>
    </xf>
    <xf numFmtId="164" fontId="26" fillId="3" borderId="0" applyAlignment="1" pivotButton="0" quotePrefix="0" xfId="0">
      <alignment horizontal="center"/>
    </xf>
    <xf numFmtId="164" fontId="24" fillId="0" borderId="0" applyAlignment="1" pivotButton="0" quotePrefix="0" xfId="0">
      <alignment horizontal="center"/>
    </xf>
    <xf numFmtId="164" fontId="24" fillId="3" borderId="0" applyAlignment="1" pivotButton="0" quotePrefix="0" xfId="0">
      <alignment horizontal="center"/>
    </xf>
    <xf numFmtId="164" fontId="10" fillId="3" borderId="0" applyAlignment="1" pivotButton="0" quotePrefix="0" xfId="0">
      <alignment horizontal="center"/>
    </xf>
    <xf numFmtId="164" fontId="0" fillId="2" borderId="3" pivotButton="0" quotePrefix="0" xfId="0"/>
    <xf numFmtId="164" fontId="0" fillId="2" borderId="0" pivotButton="0" quotePrefix="0" xfId="0"/>
    <xf numFmtId="164" fontId="0" fillId="2" borderId="8" applyAlignment="1" pivotButton="0" quotePrefix="0" xfId="0">
      <alignment horizontal="center"/>
    </xf>
    <xf numFmtId="166" fontId="22" fillId="2" borderId="3" applyAlignment="1" pivotButton="0" quotePrefix="0" xfId="2">
      <alignment horizontal="right"/>
    </xf>
    <xf numFmtId="167" fontId="0" fillId="2" borderId="0" pivotButton="0" quotePrefix="0" xfId="0"/>
    <xf numFmtId="164" fontId="6" fillId="2" borderId="3" pivotButton="0" quotePrefix="0" xfId="0"/>
    <xf numFmtId="164" fontId="0" fillId="2" borderId="0" applyAlignment="1" pivotButton="0" quotePrefix="0" xfId="0">
      <alignment horizontal="center"/>
    </xf>
  </cellXfs>
  <cellStyles count="3">
    <cellStyle name="Normal" xfId="0" builtinId="0"/>
    <cellStyle name="Percent" xfId="1" builtinId="5"/>
    <cellStyle name="Comma 2" xfId="2"/>
  </cellStyles>
  <dxfs count="18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theme="7" tint="0.599963377788628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0006"/>
      </font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theme="7" tint="0.599963377788628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0006"/>
      </font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smoothMarker"/>
        <varyColors val="0"/>
        <ser>
          <idx val="0"/>
          <order val="0"/>
          <tx>
            <strRef>
              <f>'CPT data reduction'!$X$2</f>
              <strCache>
                <ptCount val="1"/>
                <pt idx="0">
                  <v>cu (kPa)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'CPT data reduction'!$X$28:$X$600</f>
              <numCache>
                <formatCode>0.0</formatCode>
                <ptCount val="573"/>
                <pt idx="0">
                  <v>31.12080816071217</v>
                </pt>
                <pt idx="1">
                  <v>29.7809256578437</v>
                </pt>
                <pt idx="2">
                  <v>28.76447336994848</v>
                </pt>
                <pt idx="3">
                  <v>28.97811008105615</v>
                </pt>
                <pt idx="4">
                  <v>28.98512795930273</v>
                </pt>
                <pt idx="5">
                  <v>26.44555513413168</v>
                </pt>
                <pt idx="6">
                  <v>23.58610797835724</v>
                </pt>
                <pt idx="7">
                  <v>21.98337787694722</v>
                </pt>
                <pt idx="8">
                  <v>21.08068408237889</v>
                </pt>
                <pt idx="9">
                  <v>21.70136278171056</v>
                </pt>
                <pt idx="10">
                  <v>23.05538559807496</v>
                </pt>
                <pt idx="11">
                  <v>24.14609828233221</v>
                </pt>
                <pt idx="12">
                  <v>23.97692187096387</v>
                </pt>
                <pt idx="13">
                  <v>22.87114336001309</v>
                </pt>
                <pt idx="14">
                  <v>21.91215058832007</v>
                </pt>
                <pt idx="15">
                  <v>20.27986590070271</v>
                </pt>
                <pt idx="16">
                  <v>18.3276006335405</v>
                </pt>
                <pt idx="17">
                  <v>16.72873895644454</v>
                </pt>
                <pt idx="18">
                  <v>15.50662058286114</v>
                </pt>
                <pt idx="19">
                  <v>14.69456207650833</v>
                </pt>
                <pt idx="20">
                  <v>13.73592095084844</v>
                </pt>
                <pt idx="21">
                  <v>14.59066163783918</v>
                </pt>
                <pt idx="22">
                  <v>20.44865034053157</v>
                </pt>
                <pt idx="23">
                  <v>30.16653610333604</v>
                </pt>
                <pt idx="24">
                  <v>36.55081989335086</v>
                </pt>
                <pt idx="25">
                  <v>37.05494560250039</v>
                </pt>
                <pt idx="26">
                  <v>34.13568236762179</v>
                </pt>
                <pt idx="27">
                  <v>29.46298055461658</v>
                </pt>
                <pt idx="28">
                  <v>23.70701507441972</v>
                </pt>
                <pt idx="29">
                  <v>19.53117441193583</v>
                </pt>
                <pt idx="30">
                  <v>20.70863105241817</v>
                </pt>
                <pt idx="31">
                  <v>24.51604282604819</v>
                </pt>
                <pt idx="32">
                  <v>28.82355137985576</v>
                </pt>
                <pt idx="33">
                  <v>31.20124855448143</v>
                </pt>
                <pt idx="34">
                  <v>28.57561239577377</v>
                </pt>
                <pt idx="35">
                  <v>26.36008943607992</v>
                </pt>
                <pt idx="36">
                  <v>26.74767033804265</v>
                </pt>
                <pt idx="37">
                  <v>25.17191790667204</v>
                </pt>
                <pt idx="38">
                  <v>21.1690615203203</v>
                </pt>
                <pt idx="39">
                  <v>16.90620207368433</v>
                </pt>
                <pt idx="40">
                  <v>13.87007409329821</v>
                </pt>
                <pt idx="41">
                  <v>12.0641966068079</v>
                </pt>
                <pt idx="42">
                  <v>10.52189274304992</v>
                </pt>
                <pt idx="43">
                  <v>8.743204263176919</v>
                </pt>
                <pt idx="44">
                  <v>7.1147458094307</v>
                </pt>
                <pt idx="45">
                  <v>5.923240187043602</v>
                </pt>
                <pt idx="46">
                  <v>5.02204562744257</v>
                </pt>
                <pt idx="47">
                  <v>4.15453160485592</v>
                </pt>
                <pt idx="48">
                  <v>3.900640345121374</v>
                </pt>
                <pt idx="49">
                  <v>3.996791200275179</v>
                </pt>
                <pt idx="50">
                  <v>4.182975437414085</v>
                </pt>
                <pt idx="51">
                  <v>4.395885049621417</v>
                </pt>
                <pt idx="52">
                  <v>3.992141397235478</v>
                </pt>
                <pt idx="53">
                  <v>3.271828066447422</v>
                </pt>
                <pt idx="54">
                  <v>3.28158790670332</v>
                </pt>
                <pt idx="55">
                  <v>3.494601274243928</v>
                </pt>
                <pt idx="56">
                  <v>3.241032244281143</v>
                </pt>
                <pt idx="57">
                  <v>2.957545052064999</v>
                </pt>
                <pt idx="58">
                  <v>2.760761853256717</v>
                </pt>
                <pt idx="59">
                  <v>2.654044285986573</v>
                </pt>
                <pt idx="60">
                  <v>2.694085775013369</v>
                </pt>
                <pt idx="61">
                  <v>2.820772902564778</v>
                </pt>
                <pt idx="62">
                  <v>2.860757122976879</v>
                </pt>
                <pt idx="63">
                  <v>2.720740950601443</v>
                </pt>
                <pt idx="64">
                  <v>2.377544658248447</v>
                </pt>
                <pt idx="65">
                  <v>2.007807650395992</v>
                </pt>
                <pt idx="66">
                  <v>1.871482614741965</v>
                </pt>
                <pt idx="67">
                  <v>1.968482498408593</v>
                </pt>
                <pt idx="68">
                  <v>2.03547049410147</v>
                </pt>
                <pt idx="69">
                  <v>1.959074396785033</v>
                </pt>
                <pt idx="70">
                  <v>1.822694300825077</v>
                </pt>
                <pt idx="71">
                  <v>1.829677121459477</v>
                </pt>
                <pt idx="72">
                  <v>1.986685491823852</v>
                </pt>
                <pt idx="73">
                  <v>2.087002480532822</v>
                </pt>
                <pt idx="74">
                  <v>2.007350849488214</v>
                </pt>
                <pt idx="75">
                  <v>1.957776749208898</v>
                </pt>
                <pt idx="76">
                  <v>2.171533357585785</v>
                </pt>
                <pt idx="77">
                  <v>2.355301947407325</v>
                </pt>
                <pt idx="78">
                  <v>2.279077532315253</v>
                </pt>
                <pt idx="79">
                  <v>2.086164788674863</v>
                </pt>
                <pt idx="80">
                  <v>1.889940915671724</v>
                </pt>
                <pt idx="81">
                  <v>1.810407835768053</v>
                </pt>
                <pt idx="82">
                  <v>1.557561963154107</v>
                </pt>
                <pt idx="83">
                  <v>1.30460450386251</v>
                </pt>
                <pt idx="84">
                  <v>1.284983065708455</v>
                </pt>
                <pt idx="85">
                  <v>1.235396734265334</v>
                </pt>
                <pt idx="86">
                  <v>1.275835910672439</v>
                </pt>
                <pt idx="87">
                  <v>1.34293656805438</v>
                </pt>
                <pt idx="88">
                  <v>1.323362392805287</v>
                </pt>
                <pt idx="89">
                  <v>1.277129374408063</v>
                </pt>
                <pt idx="90">
                  <v>1.257562851540567</v>
                </pt>
                <pt idx="91">
                  <v>1.238009552913413</v>
                </pt>
                <pt idx="92">
                  <v>1.15845642536593</v>
                </pt>
                <pt idx="93">
                  <v>1.018893829054671</v>
                </pt>
                <pt idx="94">
                  <v>0.9393637852634257</v>
                </pt>
                <pt idx="95">
                  <v>0.9798469530617875</v>
                </pt>
                <pt idx="96">
                  <v>1.106991388416432</v>
                </pt>
                <pt idx="97">
                  <v>1.147442103025675</v>
                </pt>
                <pt idx="98">
                  <v>1.041220771151527</v>
                </pt>
                <pt idx="99">
                  <v>0.9616843188829336</v>
                </pt>
                <pt idx="100">
                  <v>1.028800961210271</v>
                </pt>
                <pt idx="101">
                  <v>1.24257132793652</v>
                </pt>
                <pt idx="102">
                  <v>1.576286140164981</v>
                </pt>
                <pt idx="103">
                  <v>1.879907425044895</v>
                </pt>
                <pt idx="104">
                  <v>2.123474285262783</v>
                </pt>
                <pt idx="105">
                  <v>2.337020664518067</v>
                </pt>
                <pt idx="106">
                  <v>2.403921274947673</v>
                </pt>
                <pt idx="107">
                  <v>2.120821766526301</v>
                </pt>
                <pt idx="108">
                  <v>1.72111363268522</v>
                </pt>
                <pt idx="109">
                  <v>1.52482124574251</v>
                </pt>
                <pt idx="110">
                  <v>1.211877900380631</v>
                </pt>
                <pt idx="111">
                  <v>0.9023447221393071</v>
                </pt>
                <pt idx="112">
                  <v>0.8261904769135033</v>
                </pt>
                <pt idx="113">
                  <v>0.8334263984855739</v>
                </pt>
                <pt idx="114">
                  <v>0.840699015632831</v>
                </pt>
                <pt idx="115">
                  <v>0.7646690065179821</v>
                </pt>
                <pt idx="116">
                  <v>0.6586864853633344</v>
                </pt>
                <pt idx="117">
                  <v>0.6094107884762309</v>
                </pt>
                <pt idx="118">
                  <v>0.5901511519912915</v>
                </pt>
                <pt idx="119">
                  <v>0.6575421217708547</v>
                </pt>
                <pt idx="120">
                  <v>0.7548744270316092</v>
                </pt>
                <pt idx="121">
                  <v>0.8521517322497175</v>
                </pt>
                <pt idx="122">
                  <v>0.9493885147483833</v>
                </pt>
                <pt idx="123">
                  <v>0.9899655501717756</v>
                </pt>
                <pt idx="124">
                  <v>1.000519110263647</v>
                </pt>
                <pt idx="125">
                  <v>0.981072670355518</v>
                </pt>
                <pt idx="126">
                  <v>0.9315961459562473</v>
                </pt>
                <pt idx="127">
                  <v>0.8821278275283159</v>
                </pt>
                <pt idx="128">
                  <v>0.8059781652461898</v>
                </pt>
                <pt idx="129">
                  <v>0.7298734113448579</v>
                </pt>
                <pt idx="130">
                  <v>0.6205278513633578</v>
                </pt>
                <pt idx="131">
                  <v>0.5112237826021049</v>
                </pt>
                <pt idx="132">
                  <v>0.4652369869131927</v>
                </pt>
                <pt idx="133">
                  <v>0.8559247425591417</v>
                </pt>
                <pt idx="134">
                  <v>1.302857714935811</v>
                </pt>
                <pt idx="135">
                  <v>1.313169511111408</v>
                </pt>
                <pt idx="136">
                  <v>1.353508191399759</v>
                </pt>
                <pt idx="137">
                  <v>1.450527328576846</v>
                </pt>
                <pt idx="138">
                  <v>1.604213644128286</v>
                </pt>
                <pt idx="139">
                  <v>1.817888024679659</v>
                </pt>
                <pt idx="140">
                  <v>1.858219210172884</v>
                </pt>
                <pt idx="141">
                  <v>1.781909540195015</v>
                </pt>
                <pt idx="142">
                  <v>1.762281074948986</v>
                </pt>
                <pt idx="143">
                  <v>1.889348311247339</v>
                </pt>
                <pt idx="144">
                  <v>1.986401404463918</v>
                </pt>
                <pt idx="145">
                  <v>1.936748838751905</v>
                </pt>
                <pt idx="146">
                  <v>1.973719292424557</v>
                </pt>
                <pt idx="147">
                  <v>2.010664083931876</v>
                </pt>
                <pt idx="148">
                  <v>1.964275327110993</v>
                </pt>
                <pt idx="149">
                  <v>1.887920273926654</v>
                </pt>
                <pt idx="150">
                  <v>1.894889848582666</v>
                </pt>
                <pt idx="151">
                  <v>1.875167758428451</v>
                </pt>
                <pt idx="152">
                  <v>1.768775637160885</v>
                </pt>
                <pt idx="153">
                  <v>1.689069699453707</v>
                </pt>
                <pt idx="154">
                  <v>1.669369780438568</v>
                </pt>
                <pt idx="155">
                  <v>1.679663620930318</v>
                </pt>
                <pt idx="156">
                  <v>1.690000044943538</v>
                </pt>
                <pt idx="157">
                  <v>1.640374778817089</v>
                </pt>
                <pt idx="158">
                  <v>1.560760690132403</v>
                </pt>
                <pt idx="159">
                  <v>1.571161453019321</v>
                </pt>
                <pt idx="160">
                  <v>1.581556321017754</v>
                </pt>
                <pt idx="161">
                  <v>1.531965968001717</v>
                </pt>
                <pt idx="162">
                  <v>1.542412406021946</v>
                </pt>
                <pt idx="163">
                  <v>1.61284690518561</v>
                </pt>
                <pt idx="164">
                  <v>1.623275429744628</v>
                </pt>
                <pt idx="165">
                  <v>1.660355206223552</v>
                </pt>
                <pt idx="166">
                  <v>1.75740870528733</v>
                </pt>
                <pt idx="167">
                  <v>1.797799613312103</v>
                </pt>
                <pt idx="168">
                  <v>1.864857188003542</v>
                </pt>
                <pt idx="169">
                  <v>1.961914083662203</v>
                </pt>
                <pt idx="170">
                  <v>1.882299128795684</v>
                </pt>
                <pt idx="171">
                  <v>1.746033321647275</v>
                </pt>
                <pt idx="172">
                  <v>1.699756528871136</v>
                </pt>
                <pt idx="173">
                  <v>1.680146196185592</v>
                </pt>
                <pt idx="174">
                  <v>1.687187372080666</v>
                </pt>
                <pt idx="175">
                  <v>1.754238971686244</v>
                </pt>
                <pt idx="176">
                  <v>1.824597522448851</v>
                </pt>
                <pt idx="177">
                  <v>1.834950503183543</v>
                </pt>
                <pt idx="178">
                  <v>1.815303384898886</v>
                </pt>
                <pt idx="179">
                  <v>1.765671527977881</v>
                </pt>
                <pt idx="180">
                  <v>1.716060254527054</v>
                </pt>
                <pt idx="181">
                  <v>1.666448881070188</v>
                </pt>
                <pt idx="182">
                  <v>1.646842728099885</v>
                </pt>
                <pt idx="183">
                  <v>1.773897921323205</v>
                </pt>
                <pt idx="184">
                  <v>1.840728532677662</v>
                </pt>
                <pt idx="185">
                  <v>1.790966021094695</v>
                </pt>
                <pt idx="186">
                  <v>1.801232178652837</v>
                </pt>
                <pt idx="187">
                  <v>1.841492960844107</v>
                </pt>
                <pt idx="188">
                  <v>1.908429722935736</v>
                </pt>
                <pt idx="189">
                  <v>1.975342200563898</v>
                </pt>
                <pt idx="190">
                  <v>2.015626970981897</v>
                </pt>
                <pt idx="191">
                  <v>2.085906716484222</v>
                </pt>
                <pt idx="192">
                  <v>2.242799279625181</v>
                </pt>
                <pt idx="193">
                  <v>2.482978017493918</v>
                </pt>
                <pt idx="194">
                  <v>2.606440368286672</v>
                </pt>
                <pt idx="195">
                  <v>2.529874918041023</v>
                </pt>
                <pt idx="196">
                  <v>2.423303986423365</v>
                </pt>
                <pt idx="197">
                  <v>2.433403841814513</v>
                </pt>
                <pt idx="198">
                  <v>2.53016132496964</v>
                </pt>
                <pt idx="199">
                  <v>2.566910406589618</v>
                </pt>
                <pt idx="200">
                  <v>2.606979226512587</v>
                </pt>
                <pt idx="201">
                  <v>2.500359327804922</v>
                </pt>
                <pt idx="202">
                  <v>2.36376048229813</v>
                </pt>
                <pt idx="203">
                  <v>2.313823726167911</v>
                </pt>
                <pt idx="204">
                  <v>2.320562157513351</v>
                </pt>
                <pt idx="205">
                  <v>2.387287768384654</v>
                </pt>
                <pt idx="206">
                  <v>2.397346465910497</v>
                </pt>
                <pt idx="207">
                  <v>2.407387468902894</v>
                </pt>
                <pt idx="208">
                  <v>2.447402090259925</v>
                </pt>
                <pt idx="209">
                  <v>2.660754383398345</v>
                </pt>
                <pt idx="210">
                  <v>2.96073582396328</v>
                </pt>
                <pt idx="211">
                  <v>3.234004915769458</v>
                </pt>
                <pt idx="212">
                  <v>3.187242616508276</v>
                </pt>
                <pt idx="213">
                  <v>3.020502373709469</v>
                </pt>
                <pt idx="214">
                  <v>3.117066265928209</v>
                </pt>
                <pt idx="215">
                  <v>2.863606221069263</v>
                </pt>
                <pt idx="216">
                  <v>2.343534497676612</v>
                </pt>
                <pt idx="217">
                  <v>2.060179806507233</v>
                </pt>
                <pt idx="218">
                  <v>1.953517188650504</v>
                </pt>
                <pt idx="219">
                  <v>1.903533988373893</v>
                </pt>
                <pt idx="220">
                  <v>2.030247998090913</v>
                </pt>
                <pt idx="221">
                  <v>2.157016931920335</v>
                </pt>
                <pt idx="222">
                  <v>2.197137034300019</v>
                </pt>
                <pt idx="223">
                  <v>2.440536159363106</v>
                </pt>
                <pt idx="224">
                  <v>2.770564501048403</v>
                </pt>
                <pt idx="225">
                  <v>3.043902813718284</v>
                </pt>
                <pt idx="226">
                  <v>3.227212889580544</v>
                </pt>
                <pt idx="227">
                  <v>3.323832282367689</v>
                </pt>
                <pt idx="228">
                  <v>3.597088301309048</v>
                </pt>
                <pt idx="229">
                  <v>3.956954134429416</v>
                </pt>
                <pt idx="230">
                  <v>4.083435679697737</v>
                </pt>
                <pt idx="231">
                  <v>4.269913682295256</v>
                </pt>
                <pt idx="232">
                  <v>4.569705865686148</v>
                </pt>
                <pt idx="233">
                  <v>4.81282866783119</v>
                </pt>
                <pt idx="234">
                  <v>4.969037185908826</v>
                </pt>
                <pt idx="235">
                  <v>4.918628081587729</v>
                </pt>
                <pt idx="236">
                  <v>4.781605947676073</v>
                </pt>
                <pt idx="237">
                  <v>4.817931327931915</v>
                </pt>
                <pt idx="238">
                  <v>4.944271446691516</v>
                </pt>
                <pt idx="239">
                  <v>5.013927095590658</v>
                </pt>
                <pt idx="240">
                  <v>5.16693648386472</v>
                </pt>
                <pt idx="241">
                  <v>5.409920061147854</v>
                </pt>
                <pt idx="242">
                  <v>5.479559012272449</v>
                </pt>
                <pt idx="243">
                  <v>5.429188984072227</v>
                </pt>
                <pt idx="244">
                  <v>5.465473696351669</v>
                </pt>
                <pt idx="245">
                  <v>5.445086414171774</v>
                </pt>
                <pt idx="246">
                  <v>5.191359183478867</v>
                </pt>
                <pt idx="247">
                  <v>4.907614149751431</v>
                </pt>
                <pt idx="248">
                  <v>4.74048843038312</v>
                </pt>
                <pt idx="249">
                  <v>4.543346802407114</v>
                </pt>
                <pt idx="250">
                  <v>4.376206017672573</v>
                </pt>
                <pt idx="251">
                  <v>4.385713594766571</v>
                </pt>
                <pt idx="252">
                  <v>4.48520445108535</v>
                </pt>
                <pt idx="253">
                  <v>4.641355909912766</v>
                </pt>
                <pt idx="254">
                  <v>4.910839630580389</v>
                </pt>
                <pt idx="255">
                  <v>4.916983957018042</v>
                </pt>
                <pt idx="256">
                  <v>4.693152718081339</v>
                </pt>
                <pt idx="257">
                  <v>4.585982774510464</v>
                </pt>
                <pt idx="258">
                  <v>4.388815745445142</v>
                </pt>
                <pt idx="259">
                  <v>4.104996372230833</v>
                </pt>
                <pt idx="260">
                  <v>4.114543053453712</v>
                </pt>
                <pt idx="261">
                  <v>4.300763306040952</v>
                </pt>
                <pt idx="262">
                  <v>4.220332920202453</v>
                </pt>
                <pt idx="263">
                  <v>4.199936654456012</v>
                </pt>
                <pt idx="264">
                  <v>4.472861496159493</v>
                </pt>
                <pt idx="265">
                  <v>4.595747285662408</v>
                </pt>
                <pt idx="266">
                  <v>4.751947143508274</v>
                </pt>
                <pt idx="267">
                  <v>4.968127343052712</v>
                </pt>
                <pt idx="268">
                  <v>5.210971247607315</v>
                </pt>
                <pt idx="269">
                  <v>5.540471814210153</v>
                </pt>
                <pt idx="270">
                  <v>5.8399619400625</v>
                </pt>
                <pt idx="271">
                  <v>5.996090606924016</v>
                </pt>
                <pt idx="272">
                  <v>5.802221403273293</v>
                </pt>
                <pt idx="273">
                  <v>5.458342664436622</v>
                </pt>
                <pt idx="274">
                  <v>5.174457968554776</v>
                </pt>
                <pt idx="275">
                  <v>4.950570228262336</v>
                </pt>
                <pt idx="276">
                  <v>4.783338782567887</v>
                </pt>
                <pt idx="277">
                  <v>4.819464181329666</v>
                </pt>
                <pt idx="278">
                  <v>4.885581326062472</v>
                </pt>
                <pt idx="279">
                  <v>4.895032008938825</v>
                </pt>
                <pt idx="280">
                  <v>4.87447973306277</v>
                </pt>
                <pt idx="281">
                  <v>5.03061772630242</v>
                </pt>
                <pt idx="282">
                  <v>5.390102918430265</v>
                </pt>
                <pt idx="283">
                  <v>5.572928334357018</v>
                </pt>
                <pt idx="284">
                  <v>5.43553299428988</v>
                </pt>
                <pt idx="285">
                  <v>5.15153162978063</v>
                </pt>
                <pt idx="286">
                  <v>5.454216613650692</v>
                </pt>
                <pt idx="287">
                  <v>5.900217678420272</v>
                </pt>
                <pt idx="288">
                  <v>5.966226522009553</v>
                </pt>
                <pt idx="289">
                  <v>5.975594467202823</v>
                </pt>
                <pt idx="290">
                  <v>5.838298108037259</v>
                </pt>
                <pt idx="291">
                  <v>5.847654801610594</v>
                </pt>
                <pt idx="292">
                  <v>5.88365822654078</v>
                </pt>
                <pt idx="293">
                  <v>5.539686925146973</v>
                </pt>
                <pt idx="294">
                  <v>4.99240382368392</v>
                </pt>
                <pt idx="295">
                  <v>4.475122951683817</v>
                </pt>
                <pt idx="296">
                  <v>4.164519439379065</v>
                </pt>
                <pt idx="297">
                  <v>4.143951463104754</v>
                </pt>
                <pt idx="298">
                  <v>4.326753335891521</v>
                </pt>
                <pt idx="299">
                  <v>4.629541835122835</v>
                </pt>
                <pt idx="300">
                  <v>4.988970674613948</v>
                </pt>
                <pt idx="301">
                  <v>5.288382013053692</v>
                </pt>
                <pt idx="302">
                  <v>5.384492628792159</v>
                </pt>
                <pt idx="303">
                  <v>5.423925861134461</v>
                </pt>
                <pt idx="304">
                  <v>5.493332476050671</v>
                </pt>
                <pt idx="305">
                  <v>5.502736705969602</v>
                </pt>
                <pt idx="306">
                  <v>5.568807465142656</v>
                </pt>
                <pt idx="307">
                  <v>5.928204420108695</v>
                </pt>
                <pt idx="308">
                  <v>6.257578299411581</v>
                </pt>
                <pt idx="309">
                  <v>6.383603748416173</v>
                </pt>
                <pt idx="310">
                  <v>6.626288902191842</v>
                </pt>
                <pt idx="311">
                  <v>6.838971723344542</v>
                </pt>
                <pt idx="312">
                  <v>6.818306248730134</v>
                </pt>
                <pt idx="313">
                  <v>6.767644824946625</v>
                </pt>
                <pt idx="314">
                  <v>6.953647690310252</v>
                </pt>
                <pt idx="315">
                  <v>7.049627360173684</v>
                </pt>
                <pt idx="316">
                  <v>6.912267382928997</v>
                </pt>
                <pt idx="317">
                  <v>6.978213798609359</v>
                </pt>
                <pt idx="318">
                  <v>7.220816644910198</v>
                </pt>
                <pt idx="319">
                  <v>7.873411063619881</v>
                </pt>
                <pt idx="320">
                  <v>8.785948223522068</v>
                </pt>
                <pt idx="321">
                  <v>9.731774870566628</v>
                </pt>
                <pt idx="322">
                  <v>10.35423336509311</v>
                </pt>
                <pt idx="323">
                  <v>10.62665903281092</v>
                </pt>
                <pt idx="324">
                  <v>11.01571857959786</v>
                </pt>
                <pt idx="325">
                  <v>10.9947494763921</v>
                </pt>
                <pt idx="326">
                  <v>10.41712286452145</v>
                </pt>
                <pt idx="327">
                  <v>9.546156295576692</v>
                </pt>
                <pt idx="328">
                  <v>8.76522656258563</v>
                </pt>
                <pt idx="329">
                  <v>8.364333607579097</v>
                </pt>
                <pt idx="330">
                  <v>8.110093812411854</v>
                </pt>
                <pt idx="331">
                  <v>7.942530076220522</v>
                </pt>
                <pt idx="332">
                  <v>7.891632896410055</v>
                </pt>
                <pt idx="333">
                  <v>7.520700522138394</v>
                </pt>
                <pt idx="334">
                  <v>7.209741556169607</v>
                </pt>
                <pt idx="335">
                  <v>7.275538253888058</v>
                </pt>
                <pt idx="336">
                  <v>7.398026015570932</v>
                </pt>
                <pt idx="337">
                  <v>7.757203582988667</v>
                </pt>
                <pt idx="338">
                  <v>7.943058406474324</v>
                </pt>
                <pt idx="339">
                  <v>7.542261867373998</v>
                </pt>
                <pt idx="340">
                  <v>7.43483785813012</v>
                </pt>
                <pt idx="341">
                  <v>8.000764203456502</v>
                </pt>
                <pt idx="342">
                  <v>9.003322735371162</v>
                </pt>
                <pt idx="343">
                  <v>10.17915560085069</v>
                </pt>
                <pt idx="344">
                  <v>10.94830088542584</v>
                </pt>
                <pt idx="345">
                  <v>15.9874028330151</v>
                </pt>
                <pt idx="346">
                  <v>27.92628847884243</v>
                </pt>
                <pt idx="347">
                  <v>38.78492117944806</v>
                </pt>
                <pt idx="348">
                  <v>35.343406366719</v>
                </pt>
                <pt idx="349">
                  <v>28.71180582672443</v>
                </pt>
                <pt idx="350">
                  <v>36.02976786170174</v>
                </pt>
                <pt idx="351">
                  <v>47.09422123320961</v>
                </pt>
                <pt idx="352">
                  <v>47.68522704379556</v>
                </pt>
                <pt idx="353">
                  <v>38.38976546604587</v>
                </pt>
                <pt idx="354">
                  <v>29.41750099475137</v>
                </pt>
                <pt idx="355">
                  <v>20.59185202899201</v>
                </pt>
                <pt idx="356">
                  <v>14.77983796594257</v>
                </pt>
                <pt idx="357">
                  <v>22.80141275895193</v>
                </pt>
                <pt idx="358">
                  <v>44.18937519700311</v>
                </pt>
                <pt idx="359">
                  <v>59.93376593271311</v>
                </pt>
                <pt idx="360">
                  <v>63.39154452656028</v>
                </pt>
                <pt idx="361">
                  <v>54.91559902956694</v>
                </pt>
                <pt idx="362">
                  <v>39.36309978084989</v>
                </pt>
                <pt idx="363">
                  <v>31.0939846939139</v>
                </pt>
                <pt idx="364">
                  <v>32.24144395495281</v>
                </pt>
                <pt idx="365">
                  <v>37.97877538024215</v>
                </pt>
                <pt idx="366">
                  <v>35.3527739746361</v>
                </pt>
                <pt idx="367">
                  <v>36.70667803264143</v>
                </pt>
                <pt idx="368">
                  <v>46.45391040755343</v>
                </pt>
                <pt idx="369">
                  <v>47.77449064034263</v>
                </pt>
                <pt idx="370">
                  <v>39.82523832186131</v>
                </pt>
                <pt idx="371">
                  <v>27.48899140802005</v>
                </pt>
                <pt idx="372">
                  <v>44.25287558312943</v>
                </pt>
                <pt idx="373">
                  <v>83.33630995083112</v>
                </pt>
                <pt idx="374">
                  <v>119.9030723100838</v>
                </pt>
                <pt idx="375">
                  <v>168.6062703698219</v>
                </pt>
                <pt idx="376">
                  <v>194.906062865187</v>
                </pt>
                <pt idx="377">
                  <v>178.1523648524566</v>
                </pt>
                <pt idx="378">
                  <v>165.0258195146834</v>
                </pt>
                <pt idx="379">
                  <v>170.2663334808794</v>
                </pt>
                <pt idx="380">
                  <v>172.1467397983548</v>
                </pt>
                <pt idx="381">
                  <v>170.6900763793974</v>
                </pt>
                <pt idx="382">
                  <v>176.0468470379337</v>
                </pt>
                <pt idx="383">
                  <v>163.4169888049452</v>
                </pt>
                <pt idx="384">
                  <v>142.2174522932361</v>
                </pt>
                <pt idx="385">
                  <v>136.0844039077406</v>
                </pt>
                <pt idx="386">
                  <v>126.9379283992569</v>
                </pt>
                <pt idx="387">
                  <v>111.6748485287246</v>
                </pt>
                <pt idx="388">
                  <v>96.55847793563254</v>
                </pt>
                <pt idx="389">
                  <v>75.97533733228032</v>
                </pt>
                <pt idx="390">
                  <v>53.02215419814963</v>
                </pt>
                <pt idx="391">
                  <v>38.31581541896436</v>
                </pt>
                <pt idx="392">
                  <v>28.25950108184144</v>
                </pt>
                <pt idx="393">
                  <v>22.85306556656581</v>
                </pt>
                <pt idx="394">
                  <v>20.52015268166895</v>
                </pt>
                <pt idx="395">
                  <v>18.07077560744898</v>
                </pt>
                <pt idx="396">
                  <v>18.63499572624326</v>
                </pt>
                <pt idx="397">
                  <v>47.71597014057058</v>
                </pt>
                <pt idx="398">
                  <v>174.2199176839966</v>
                </pt>
                <pt idx="399">
                  <v>296.5101561516158</v>
                </pt>
                <pt idx="400">
                  <v>309.6469400221721</v>
                </pt>
                <pt idx="401">
                  <v>282.9502501109335</v>
                </pt>
                <pt idx="402">
                  <v>249.8203805556467</v>
                </pt>
                <pt idx="403">
                  <v>218.7073946792509</v>
                </pt>
                <pt idx="404">
                  <v>198.9977737773176</v>
                </pt>
                <pt idx="405">
                  <v>181.6577687946837</v>
                </pt>
                <pt idx="406">
                  <v>154.9610031959786</v>
                </pt>
                <pt idx="407">
                  <v>138.0911176707291</v>
                </pt>
                <pt idx="408">
                  <v>134.3545328639268</v>
                </pt>
                <pt idx="409">
                  <v>118.3045634129707</v>
                </pt>
                <pt idx="410">
                  <v>96.05125247397473</v>
                </pt>
                <pt idx="411">
                  <v>83.18806097429143</v>
                </pt>
                <pt idx="412">
                  <v>69.85820075308861</v>
                </pt>
                <pt idx="413">
                  <v>61.6748810684572</v>
                </pt>
                <pt idx="414">
                  <v>63.43472402395343</v>
                </pt>
                <pt idx="415">
                  <v>61.21811131311065</v>
                </pt>
                <pt idx="416">
                  <v>50.28482667627982</v>
                </pt>
                <pt idx="417">
                  <v>48.00807373850312</v>
                </pt>
                <pt idx="418">
                  <v>77.17482493176121</v>
                </pt>
                <pt idx="419">
                  <v>109.0313803249947</v>
                </pt>
                <pt idx="420">
                  <v>88.00813443883553</v>
                </pt>
                <pt idx="421">
                  <v>52.15877486136738</v>
                </pt>
                <pt idx="422">
                  <v>34.7027082707981</v>
                </pt>
                <pt idx="423">
                  <v>21.31317261485493</v>
                </pt>
                <pt idx="424">
                  <v>17.28372247056298</v>
                </pt>
                <pt idx="425">
                  <v>17.34784823239689</v>
                </pt>
                <pt idx="426">
                  <v>17.12216446558098</v>
                </pt>
                <pt idx="427">
                  <v>16.6599514553977</v>
                </pt>
                <pt idx="428">
                  <v>16.02453665967066</v>
                </pt>
                <pt idx="429">
                  <v>14.59937821471799</v>
                </pt>
                <pt idx="430">
                  <v>13.58132746406701</v>
                </pt>
                <pt idx="431">
                  <v>13.32703104966999</v>
                </pt>
                <pt idx="432">
                  <v>13.21943611683791</v>
                </pt>
                <pt idx="433">
                  <v>13.1385182498184</v>
                </pt>
                <pt idx="434">
                  <v>12.79708588365796</v>
                </pt>
                <pt idx="435">
                  <v>12.33909160419364</v>
                </pt>
                <pt idx="436">
                  <v>11.9946092544131</v>
                </pt>
                <pt idx="437">
                  <v>11.88694208136756</v>
                </pt>
                <pt idx="438">
                  <v>12.01271848792206</v>
                </pt>
                <pt idx="439">
                  <v>12.13518997312811</v>
                </pt>
                <pt idx="440">
                  <v>12.1443584895859</v>
                </pt>
                <pt idx="441">
                  <v>12.18352783660416</v>
                </pt>
                <pt idx="442">
                  <v>12.48264893713881</v>
                </pt>
                <pt idx="443">
                  <v>12.63840489632048</v>
                </pt>
                <pt idx="444">
                  <v>12.61746436626096</v>
                </pt>
                <pt idx="445">
                  <v>12.7398231459774</v>
                </pt>
                <pt idx="446">
                  <v>12.89548069741187</v>
                </pt>
                <pt idx="447">
                  <v>12.96446748839944</v>
                </pt>
                <pt idx="448">
                  <v>13.17679703733262</v>
                </pt>
                <pt idx="449">
                  <v>13.44910661794083</v>
                </pt>
                <pt idx="450">
                  <v>13.51474673206174</v>
                </pt>
                <pt idx="451">
                  <v>13.72704202457083</v>
                </pt>
                <pt idx="452">
                  <v>13.99930866531574</v>
                </pt>
                <pt idx="453">
                  <v>20.55821862589209</v>
                </pt>
                <pt idx="454">
                  <v>28.14023636201739</v>
                </pt>
                <pt idx="455">
                  <v>26.39224503625027</v>
                </pt>
                <pt idx="456">
                  <v>20.96086728295898</v>
                </pt>
                <pt idx="457">
                  <v>17.40237880305348</v>
                </pt>
                <pt idx="458">
                  <v>16.30057047151519</v>
                </pt>
                <pt idx="459">
                  <v>16.30552924129713</v>
                </pt>
                <pt idx="460">
                  <v>15.55056475815836</v>
                </pt>
                <pt idx="461">
                  <v>14.41897278459202</v>
                </pt>
                <pt idx="462">
                  <v>13.96061333059392</v>
                </pt>
                <pt idx="463">
                  <v>13.29581493701083</v>
                </pt>
                <pt idx="464">
                  <v>13.24456218185294</v>
                </pt>
                <pt idx="465">
                  <v>13.836819828657</v>
                </pt>
                <pt idx="466">
                  <v>14.16578576631675</v>
                </pt>
                <pt idx="467">
                  <v>14.52471548980576</v>
                </pt>
                <pt idx="468">
                  <v>15.09027315611065</v>
                </pt>
                <pt idx="469">
                  <v>16.32918027614885</v>
                </pt>
                <pt idx="470">
                  <v>17.91470168779493</v>
                </pt>
                <pt idx="471">
                  <v>18.59351268037256</v>
                </pt>
                <pt idx="472">
                  <v>18.92224726693861</v>
                </pt>
                <pt idx="473">
                  <v>36.07087151571898</v>
                </pt>
                <pt idx="474">
                  <v>83.43247878729053</v>
                </pt>
                <pt idx="475">
                  <v>107.4504612442739</v>
                </pt>
                <pt idx="476">
                  <v>79.6416873701541</v>
                </pt>
                <pt idx="477">
                  <v>50.22638493244555</v>
                </pt>
                <pt idx="478">
                  <v>34.87751655714367</v>
                </pt>
                <pt idx="479">
                  <v>23.79808558081306</v>
                </pt>
                <pt idx="480">
                  <v>19.68197792692949</v>
                </pt>
                <pt idx="481">
                  <v>19.45603108661322</v>
                </pt>
                <pt idx="482">
                  <v>18.52683107944699</v>
                </pt>
                <pt idx="483">
                  <v>17.56772749104668</v>
                </pt>
                <pt idx="484">
                  <v>16.02529056931303</v>
                </pt>
                <pt idx="485">
                  <v>14.10330154469285</v>
                </pt>
                <pt idx="486">
                  <v>13.61177036391928</v>
                </pt>
                <pt idx="487">
                  <v>13.56040733335344</v>
                </pt>
                <pt idx="488">
                  <v>13.65570843194138</v>
                </pt>
                <pt idx="489">
                  <v>13.95427464731495</v>
                </pt>
                <pt idx="490">
                  <v>15.39635055275537</v>
                </pt>
                <pt idx="491">
                  <v>17.07165609634177</v>
                </pt>
                <pt idx="492">
                  <v>17.9869358994952</v>
                </pt>
                <pt idx="493">
                  <v>17.73217474843015</v>
                </pt>
                <pt idx="494">
                  <v>15.19393348757061</v>
                </pt>
                <pt idx="495">
                  <v>13.41906360082217</v>
                </pt>
                <pt idx="496">
                  <v>13.75087778964563</v>
                </pt>
                <pt idx="497">
                  <v>14.80934805751031</v>
                </pt>
                <pt idx="498">
                  <v>16.01447730243785</v>
                </pt>
                <pt idx="499">
                  <v>15.87625849224821</v>
                </pt>
                <pt idx="500">
                  <v>15.00799122549078</v>
                </pt>
                <pt idx="501">
                  <v>14.66649737686785</v>
                </pt>
                <pt idx="502">
                  <v>17.48173265704482</v>
                </pt>
                <pt idx="503">
                  <v>21.76019963530813</v>
                </pt>
                <pt idx="504">
                  <v>24.34197379900969</v>
                </pt>
                <pt idx="505">
                  <v>22.24353567485973</v>
                </pt>
                <pt idx="506">
                  <v>16.37148247881818</v>
                </pt>
                <pt idx="507">
                  <v>13.48286840469645</v>
                </pt>
                <pt idx="508">
                  <v>13.16768324470323</v>
                </pt>
                <pt idx="509">
                  <v>12.99920904631765</v>
                </pt>
                <pt idx="510">
                  <v>12.83077525804668</v>
                </pt>
                <pt idx="511">
                  <v>12.8090227981249</v>
                </pt>
                <pt idx="512">
                  <v>12.81722985053524</v>
                </pt>
                <pt idx="513">
                  <v>12.91271319205951</v>
                </pt>
                <pt idx="514">
                  <v>13.03818128463843</v>
                </pt>
                <pt idx="515">
                  <v>13.13365815866447</v>
                </pt>
                <pt idx="516">
                  <v>13.37580613169436</v>
                </pt>
                <pt idx="517">
                  <v>13.6479389524226</v>
                </pt>
                <pt idx="518">
                  <v>13.56672341014547</v>
                </pt>
                <pt idx="519">
                  <v>13.42883923062994</v>
                </pt>
                <pt idx="520">
                  <v>13.76093309569094</v>
                </pt>
                <pt idx="521">
                  <v>14.3230078844955</v>
                </pt>
                <pt idx="522">
                  <v>15.03173728188045</v>
                </pt>
                <pt idx="523">
                  <v>16.29711851831992</v>
                </pt>
                <pt idx="524">
                  <v>17.50578487790377</v>
                </pt>
                <pt idx="525">
                  <v>17.89445732881119</v>
                </pt>
                <pt idx="526">
                  <v>17.54968119983161</v>
                </pt>
                <pt idx="527">
                  <v>20.54153416331583</v>
                </pt>
                <pt idx="528">
                  <v>54.5065729109301</v>
                </pt>
                <pt idx="529">
                  <v>82.32773079301536</v>
                </pt>
                <pt idx="530">
                  <v>71.95236304624567</v>
                </pt>
                <pt idx="531">
                  <v>73.68690370358397</v>
                </pt>
                <pt idx="532">
                  <v>104.7239153838081</v>
                </pt>
                <pt idx="533">
                  <v>123.9736187193802</v>
                </pt>
                <pt idx="534">
                  <v>105.523742703876</v>
                </pt>
                <pt idx="535">
                  <v>78.76727654237553</v>
                </pt>
                <pt idx="536">
                  <v>50.28713975994861</v>
                </pt>
                <pt idx="537">
                  <v>28.41684954145689</v>
                </pt>
                <pt idx="538">
                  <v>23.74322391394256</v>
                </pt>
                <pt idx="539">
                  <v>24.12641474339589</v>
                </pt>
                <pt idx="540">
                  <v>25.79979422922293</v>
                </pt>
                <pt idx="541">
                  <v>25.9832291193896</v>
                </pt>
                <pt idx="542">
                  <v>28.38682653097863</v>
                </pt>
                <pt idx="543">
                  <v>43.89416402511771</v>
                </pt>
                <pt idx="544">
                  <v>60.04499046339655</v>
                </pt>
                <pt idx="545">
                  <v>56.2796775889332</v>
                </pt>
                <pt idx="546">
                  <v>40.96031410451506</v>
                </pt>
                <pt idx="547">
                  <v>28.85725831592543</v>
                </pt>
                <pt idx="548">
                  <v>31.93433727884683</v>
                </pt>
                <pt idx="549">
                  <v>64.43473534161052</v>
                </pt>
                <pt idx="550">
                  <v>105.9748577872655</v>
                </pt>
                <pt idx="551">
                  <v>122.2448602288146</v>
                </pt>
                <pt idx="552">
                  <v>122.2213133819204</v>
                </pt>
                <pt idx="553">
                  <v>122.1977665350262</v>
                </pt>
                <pt idx="554">
                  <v>122.174219688132</v>
                </pt>
                <pt idx="555">
                  <v>122.1506728412378</v>
                </pt>
                <pt idx="556">
                  <v>122.1271259943436</v>
                </pt>
                <pt idx="557">
                  <v>122.1035791474494</v>
                </pt>
                <pt idx="558">
                  <v>122.0800323005552</v>
                </pt>
                <pt idx="559">
                  <v>122.056485453661</v>
                </pt>
                <pt idx="560">
                  <v>122.0329386067668</v>
                </pt>
                <pt idx="561">
                  <v>122.0093917598726</v>
                </pt>
                <pt idx="562">
                  <v>121.9858449129784</v>
                </pt>
                <pt idx="563">
                  <v>121.9622980660842</v>
                </pt>
                <pt idx="564">
                  <v>121.93875121919</v>
                </pt>
                <pt idx="565">
                  <v>121.9152043722958</v>
                </pt>
                <pt idx="566">
                  <v>121.8916575254016</v>
                </pt>
                <pt idx="567">
                  <v>121.8681106785074</v>
                </pt>
                <pt idx="568">
                  <v>121.8445638316132</v>
                </pt>
                <pt idx="569">
                  <v>121.821016984719</v>
                </pt>
                <pt idx="570">
                  <v>121.7974701378248</v>
                </pt>
                <pt idx="571">
                  <v>121.7739232909306</v>
                </pt>
                <pt idx="572">
                  <v>121.7503764440364</v>
                </pt>
              </numCache>
            </numRef>
          </xVal>
          <yVal>
            <numRef>
              <f>'CPT data reduction'!$A$28:$A$600</f>
              <numCache>
                <formatCode>General</formatCode>
                <ptCount val="573"/>
                <pt idx="0">
                  <v>0.5</v>
                </pt>
                <pt idx="1">
                  <v>0.52</v>
                </pt>
                <pt idx="2">
                  <v>0.54</v>
                </pt>
                <pt idx="3">
                  <v>0.5600000000000001</v>
                </pt>
                <pt idx="4">
                  <v>0.58</v>
                </pt>
                <pt idx="5">
                  <v>0.6</v>
                </pt>
                <pt idx="6">
                  <v>0.62</v>
                </pt>
                <pt idx="7">
                  <v>0.64</v>
                </pt>
                <pt idx="8">
                  <v>0.66</v>
                </pt>
                <pt idx="9">
                  <v>0.68</v>
                </pt>
                <pt idx="10">
                  <v>0.7</v>
                </pt>
                <pt idx="11">
                  <v>0.72</v>
                </pt>
                <pt idx="12">
                  <v>0.74</v>
                </pt>
                <pt idx="13">
                  <v>0.76</v>
                </pt>
                <pt idx="14">
                  <v>0.78</v>
                </pt>
                <pt idx="15">
                  <v>0.8</v>
                </pt>
                <pt idx="16">
                  <v>0.82</v>
                </pt>
                <pt idx="17">
                  <v>0.84</v>
                </pt>
                <pt idx="18">
                  <v>0.86</v>
                </pt>
                <pt idx="19">
                  <v>0.88</v>
                </pt>
                <pt idx="20">
                  <v>0.9</v>
                </pt>
                <pt idx="21">
                  <v>0.92</v>
                </pt>
                <pt idx="22">
                  <v>0.9399999999999999</v>
                </pt>
                <pt idx="23">
                  <v>0.96</v>
                </pt>
                <pt idx="24">
                  <v>0.98</v>
                </pt>
                <pt idx="25">
                  <v>1</v>
                </pt>
                <pt idx="26">
                  <v>1.02</v>
                </pt>
                <pt idx="27">
                  <v>1.04</v>
                </pt>
                <pt idx="28">
                  <v>1.06</v>
                </pt>
                <pt idx="29">
                  <v>1.08</v>
                </pt>
                <pt idx="30">
                  <v>1.1</v>
                </pt>
                <pt idx="31">
                  <v>1.12</v>
                </pt>
                <pt idx="32">
                  <v>1.14</v>
                </pt>
                <pt idx="33">
                  <v>1.16</v>
                </pt>
                <pt idx="34">
                  <v>1.18</v>
                </pt>
                <pt idx="35">
                  <v>1.2</v>
                </pt>
                <pt idx="36">
                  <v>1.22</v>
                </pt>
                <pt idx="37">
                  <v>1.24</v>
                </pt>
                <pt idx="38">
                  <v>1.26</v>
                </pt>
                <pt idx="39">
                  <v>1.28</v>
                </pt>
                <pt idx="40">
                  <v>1.3</v>
                </pt>
                <pt idx="41">
                  <v>1.32</v>
                </pt>
                <pt idx="42">
                  <v>1.34</v>
                </pt>
                <pt idx="43">
                  <v>1.36</v>
                </pt>
                <pt idx="44">
                  <v>1.38</v>
                </pt>
                <pt idx="45">
                  <v>1.4</v>
                </pt>
                <pt idx="46">
                  <v>1.42</v>
                </pt>
                <pt idx="47">
                  <v>1.44</v>
                </pt>
                <pt idx="48">
                  <v>1.46</v>
                </pt>
                <pt idx="49">
                  <v>1.48</v>
                </pt>
                <pt idx="50">
                  <v>1.5</v>
                </pt>
                <pt idx="51">
                  <v>1.52</v>
                </pt>
                <pt idx="52">
                  <v>1.54</v>
                </pt>
                <pt idx="53">
                  <v>1.56</v>
                </pt>
                <pt idx="54">
                  <v>1.58</v>
                </pt>
                <pt idx="55">
                  <v>1.6</v>
                </pt>
                <pt idx="56">
                  <v>1.62</v>
                </pt>
                <pt idx="57">
                  <v>1.64</v>
                </pt>
                <pt idx="58">
                  <v>1.66</v>
                </pt>
                <pt idx="59">
                  <v>1.68</v>
                </pt>
                <pt idx="60">
                  <v>1.7</v>
                </pt>
                <pt idx="61">
                  <v>1.72</v>
                </pt>
                <pt idx="62">
                  <v>1.74</v>
                </pt>
                <pt idx="63">
                  <v>1.76</v>
                </pt>
                <pt idx="64">
                  <v>1.78</v>
                </pt>
                <pt idx="65">
                  <v>1.8</v>
                </pt>
                <pt idx="66">
                  <v>1.82</v>
                </pt>
                <pt idx="67">
                  <v>1.84</v>
                </pt>
                <pt idx="68">
                  <v>1.86</v>
                </pt>
                <pt idx="69">
                  <v>1.88</v>
                </pt>
                <pt idx="70">
                  <v>1.9</v>
                </pt>
                <pt idx="71">
                  <v>1.92</v>
                </pt>
                <pt idx="72">
                  <v>1.94</v>
                </pt>
                <pt idx="73">
                  <v>1.96</v>
                </pt>
                <pt idx="74">
                  <v>1.98</v>
                </pt>
                <pt idx="75">
                  <v>2</v>
                </pt>
                <pt idx="76">
                  <v>2.02</v>
                </pt>
                <pt idx="77">
                  <v>2.04</v>
                </pt>
                <pt idx="78">
                  <v>2.06</v>
                </pt>
                <pt idx="79">
                  <v>2.08</v>
                </pt>
                <pt idx="80">
                  <v>2.1</v>
                </pt>
                <pt idx="81">
                  <v>2.12</v>
                </pt>
                <pt idx="82">
                  <v>2.14</v>
                </pt>
                <pt idx="83">
                  <v>2.16</v>
                </pt>
                <pt idx="84">
                  <v>2.18</v>
                </pt>
                <pt idx="85">
                  <v>2.2</v>
                </pt>
                <pt idx="86">
                  <v>2.22</v>
                </pt>
                <pt idx="87">
                  <v>2.24</v>
                </pt>
                <pt idx="88">
                  <v>2.26</v>
                </pt>
                <pt idx="89">
                  <v>2.28</v>
                </pt>
                <pt idx="90">
                  <v>2.3</v>
                </pt>
                <pt idx="91">
                  <v>2.32</v>
                </pt>
                <pt idx="92">
                  <v>2.34</v>
                </pt>
                <pt idx="93">
                  <v>2.36</v>
                </pt>
                <pt idx="94">
                  <v>2.38</v>
                </pt>
                <pt idx="95">
                  <v>2.4</v>
                </pt>
                <pt idx="96">
                  <v>2.42</v>
                </pt>
                <pt idx="97">
                  <v>2.44</v>
                </pt>
                <pt idx="98">
                  <v>2.46</v>
                </pt>
                <pt idx="99">
                  <v>2.48</v>
                </pt>
                <pt idx="100">
                  <v>2.5</v>
                </pt>
                <pt idx="101">
                  <v>2.52</v>
                </pt>
                <pt idx="102">
                  <v>2.54</v>
                </pt>
                <pt idx="103">
                  <v>2.56</v>
                </pt>
                <pt idx="104">
                  <v>2.58</v>
                </pt>
                <pt idx="105">
                  <v>2.6</v>
                </pt>
                <pt idx="106">
                  <v>2.62</v>
                </pt>
                <pt idx="107">
                  <v>2.64</v>
                </pt>
                <pt idx="108">
                  <v>2.66</v>
                </pt>
                <pt idx="109">
                  <v>2.68</v>
                </pt>
                <pt idx="110">
                  <v>2.7</v>
                </pt>
                <pt idx="111">
                  <v>2.72</v>
                </pt>
                <pt idx="112">
                  <v>2.74</v>
                </pt>
                <pt idx="113">
                  <v>2.76</v>
                </pt>
                <pt idx="114">
                  <v>2.78</v>
                </pt>
                <pt idx="115">
                  <v>2.8</v>
                </pt>
                <pt idx="116">
                  <v>2.82</v>
                </pt>
                <pt idx="117">
                  <v>2.84</v>
                </pt>
                <pt idx="118">
                  <v>2.86</v>
                </pt>
                <pt idx="119">
                  <v>2.88</v>
                </pt>
                <pt idx="120">
                  <v>2.9</v>
                </pt>
                <pt idx="121">
                  <v>2.92</v>
                </pt>
                <pt idx="122">
                  <v>2.94</v>
                </pt>
                <pt idx="123">
                  <v>2.96</v>
                </pt>
                <pt idx="124">
                  <v>2.98</v>
                </pt>
                <pt idx="125">
                  <v>3</v>
                </pt>
                <pt idx="126">
                  <v>3.02</v>
                </pt>
                <pt idx="127">
                  <v>3.04</v>
                </pt>
                <pt idx="128">
                  <v>3.06</v>
                </pt>
                <pt idx="129">
                  <v>3.08</v>
                </pt>
                <pt idx="130">
                  <v>3.1</v>
                </pt>
                <pt idx="131">
                  <v>3.12</v>
                </pt>
                <pt idx="132">
                  <v>3.14</v>
                </pt>
                <pt idx="133">
                  <v>3.16</v>
                </pt>
                <pt idx="134">
                  <v>3.18</v>
                </pt>
                <pt idx="135">
                  <v>3.2</v>
                </pt>
                <pt idx="136">
                  <v>3.22</v>
                </pt>
                <pt idx="137">
                  <v>3.24</v>
                </pt>
                <pt idx="138">
                  <v>3.26</v>
                </pt>
                <pt idx="139">
                  <v>3.28</v>
                </pt>
                <pt idx="140">
                  <v>3.3</v>
                </pt>
                <pt idx="141">
                  <v>3.32</v>
                </pt>
                <pt idx="142">
                  <v>3.34</v>
                </pt>
                <pt idx="143">
                  <v>3.36</v>
                </pt>
                <pt idx="144">
                  <v>3.38</v>
                </pt>
                <pt idx="145">
                  <v>3.4</v>
                </pt>
                <pt idx="146">
                  <v>3.42</v>
                </pt>
                <pt idx="147">
                  <v>3.44</v>
                </pt>
                <pt idx="148">
                  <v>3.46</v>
                </pt>
                <pt idx="149">
                  <v>3.48</v>
                </pt>
                <pt idx="150">
                  <v>3.5</v>
                </pt>
                <pt idx="151">
                  <v>3.52</v>
                </pt>
                <pt idx="152">
                  <v>3.54</v>
                </pt>
                <pt idx="153">
                  <v>3.56</v>
                </pt>
                <pt idx="154">
                  <v>3.58</v>
                </pt>
                <pt idx="155">
                  <v>3.6</v>
                </pt>
                <pt idx="156">
                  <v>3.62</v>
                </pt>
                <pt idx="157">
                  <v>3.64</v>
                </pt>
                <pt idx="158">
                  <v>3.66</v>
                </pt>
                <pt idx="159">
                  <v>3.68</v>
                </pt>
                <pt idx="160">
                  <v>3.7</v>
                </pt>
                <pt idx="161">
                  <v>3.72</v>
                </pt>
                <pt idx="162">
                  <v>3.74</v>
                </pt>
                <pt idx="163">
                  <v>3.76</v>
                </pt>
                <pt idx="164">
                  <v>3.78</v>
                </pt>
                <pt idx="165">
                  <v>3.8</v>
                </pt>
                <pt idx="166">
                  <v>3.82</v>
                </pt>
                <pt idx="167">
                  <v>3.84</v>
                </pt>
                <pt idx="168">
                  <v>3.86</v>
                </pt>
                <pt idx="169">
                  <v>3.88</v>
                </pt>
                <pt idx="170">
                  <v>3.9</v>
                </pt>
                <pt idx="171">
                  <v>3.92</v>
                </pt>
                <pt idx="172">
                  <v>3.94</v>
                </pt>
                <pt idx="173">
                  <v>3.96</v>
                </pt>
                <pt idx="174">
                  <v>3.98</v>
                </pt>
                <pt idx="175">
                  <v>4</v>
                </pt>
                <pt idx="176">
                  <v>4.02</v>
                </pt>
                <pt idx="177">
                  <v>4.04</v>
                </pt>
                <pt idx="178">
                  <v>4.06</v>
                </pt>
                <pt idx="179">
                  <v>4.08</v>
                </pt>
                <pt idx="180">
                  <v>4.1</v>
                </pt>
                <pt idx="181">
                  <v>4.12</v>
                </pt>
                <pt idx="182">
                  <v>4.14</v>
                </pt>
                <pt idx="183">
                  <v>4.16</v>
                </pt>
                <pt idx="184">
                  <v>4.18</v>
                </pt>
                <pt idx="185">
                  <v>4.2</v>
                </pt>
                <pt idx="186">
                  <v>4.22</v>
                </pt>
                <pt idx="187">
                  <v>4.24</v>
                </pt>
                <pt idx="188">
                  <v>4.26</v>
                </pt>
                <pt idx="189">
                  <v>4.28</v>
                </pt>
                <pt idx="190">
                  <v>4.3</v>
                </pt>
                <pt idx="191">
                  <v>4.32</v>
                </pt>
                <pt idx="192">
                  <v>4.34</v>
                </pt>
                <pt idx="193">
                  <v>4.36</v>
                </pt>
                <pt idx="194">
                  <v>4.38</v>
                </pt>
                <pt idx="195">
                  <v>4.4</v>
                </pt>
                <pt idx="196">
                  <v>4.42</v>
                </pt>
                <pt idx="197">
                  <v>4.44</v>
                </pt>
                <pt idx="198">
                  <v>4.46</v>
                </pt>
                <pt idx="199">
                  <v>4.48</v>
                </pt>
                <pt idx="200">
                  <v>4.5</v>
                </pt>
                <pt idx="201">
                  <v>4.52</v>
                </pt>
                <pt idx="202">
                  <v>4.54</v>
                </pt>
                <pt idx="203">
                  <v>4.56</v>
                </pt>
                <pt idx="204">
                  <v>4.58</v>
                </pt>
                <pt idx="205">
                  <v>4.6</v>
                </pt>
                <pt idx="206">
                  <v>4.62</v>
                </pt>
                <pt idx="207">
                  <v>4.64</v>
                </pt>
                <pt idx="208">
                  <v>4.66</v>
                </pt>
                <pt idx="209">
                  <v>4.68</v>
                </pt>
                <pt idx="210">
                  <v>4.7</v>
                </pt>
                <pt idx="211">
                  <v>4.72</v>
                </pt>
                <pt idx="212">
                  <v>4.74</v>
                </pt>
                <pt idx="213">
                  <v>4.76</v>
                </pt>
                <pt idx="214">
                  <v>4.78</v>
                </pt>
                <pt idx="215">
                  <v>4.8</v>
                </pt>
                <pt idx="216">
                  <v>4.82</v>
                </pt>
                <pt idx="217">
                  <v>4.84</v>
                </pt>
                <pt idx="218">
                  <v>4.86</v>
                </pt>
                <pt idx="219">
                  <v>4.88</v>
                </pt>
                <pt idx="220">
                  <v>4.9</v>
                </pt>
                <pt idx="221">
                  <v>4.92</v>
                </pt>
                <pt idx="222">
                  <v>4.94</v>
                </pt>
                <pt idx="223">
                  <v>4.96</v>
                </pt>
                <pt idx="224">
                  <v>4.98</v>
                </pt>
                <pt idx="225">
                  <v>5</v>
                </pt>
                <pt idx="226">
                  <v>5.02</v>
                </pt>
                <pt idx="227">
                  <v>5.04</v>
                </pt>
                <pt idx="228">
                  <v>5.06</v>
                </pt>
                <pt idx="229">
                  <v>5.08</v>
                </pt>
                <pt idx="230">
                  <v>5.1</v>
                </pt>
                <pt idx="231">
                  <v>5.12</v>
                </pt>
                <pt idx="232">
                  <v>5.14</v>
                </pt>
                <pt idx="233">
                  <v>5.16</v>
                </pt>
                <pt idx="234">
                  <v>5.18</v>
                </pt>
                <pt idx="235">
                  <v>5.2</v>
                </pt>
                <pt idx="236">
                  <v>5.22</v>
                </pt>
                <pt idx="237">
                  <v>5.24</v>
                </pt>
                <pt idx="238">
                  <v>5.26</v>
                </pt>
                <pt idx="239">
                  <v>5.28</v>
                </pt>
                <pt idx="240">
                  <v>5.3</v>
                </pt>
                <pt idx="241">
                  <v>5.32</v>
                </pt>
                <pt idx="242">
                  <v>5.34</v>
                </pt>
                <pt idx="243">
                  <v>5.36</v>
                </pt>
                <pt idx="244">
                  <v>5.38</v>
                </pt>
                <pt idx="245">
                  <v>5.4</v>
                </pt>
                <pt idx="246">
                  <v>5.42</v>
                </pt>
                <pt idx="247">
                  <v>5.44</v>
                </pt>
                <pt idx="248">
                  <v>5.46</v>
                </pt>
                <pt idx="249">
                  <v>5.48</v>
                </pt>
                <pt idx="250">
                  <v>5.5</v>
                </pt>
                <pt idx="251">
                  <v>5.52</v>
                </pt>
                <pt idx="252">
                  <v>5.54</v>
                </pt>
                <pt idx="253">
                  <v>5.56</v>
                </pt>
                <pt idx="254">
                  <v>5.58</v>
                </pt>
                <pt idx="255">
                  <v>5.6</v>
                </pt>
                <pt idx="256">
                  <v>5.62</v>
                </pt>
                <pt idx="257">
                  <v>5.64</v>
                </pt>
                <pt idx="258">
                  <v>5.66</v>
                </pt>
                <pt idx="259">
                  <v>5.68</v>
                </pt>
                <pt idx="260">
                  <v>5.7</v>
                </pt>
                <pt idx="261">
                  <v>5.72</v>
                </pt>
                <pt idx="262">
                  <v>5.74</v>
                </pt>
                <pt idx="263">
                  <v>5.76</v>
                </pt>
                <pt idx="264">
                  <v>5.78</v>
                </pt>
                <pt idx="265">
                  <v>5.8</v>
                </pt>
                <pt idx="266">
                  <v>5.82</v>
                </pt>
                <pt idx="267">
                  <v>5.84</v>
                </pt>
                <pt idx="268">
                  <v>5.86</v>
                </pt>
                <pt idx="269">
                  <v>5.88</v>
                </pt>
                <pt idx="270">
                  <v>5.9</v>
                </pt>
                <pt idx="271">
                  <v>5.92</v>
                </pt>
                <pt idx="272">
                  <v>5.94</v>
                </pt>
                <pt idx="273">
                  <v>5.96</v>
                </pt>
                <pt idx="274">
                  <v>5.98</v>
                </pt>
                <pt idx="275">
                  <v>6</v>
                </pt>
                <pt idx="276">
                  <v>6.02</v>
                </pt>
                <pt idx="277">
                  <v>6.04</v>
                </pt>
                <pt idx="278">
                  <v>6.06</v>
                </pt>
                <pt idx="279">
                  <v>6.08</v>
                </pt>
                <pt idx="280">
                  <v>6.1</v>
                </pt>
                <pt idx="281">
                  <v>6.12</v>
                </pt>
                <pt idx="282">
                  <v>6.14</v>
                </pt>
                <pt idx="283">
                  <v>6.16</v>
                </pt>
                <pt idx="284">
                  <v>6.18</v>
                </pt>
                <pt idx="285">
                  <v>6.2</v>
                </pt>
                <pt idx="286">
                  <v>6.22</v>
                </pt>
                <pt idx="287">
                  <v>6.24</v>
                </pt>
                <pt idx="288">
                  <v>6.26</v>
                </pt>
                <pt idx="289">
                  <v>6.28</v>
                </pt>
                <pt idx="290">
                  <v>6.3</v>
                </pt>
                <pt idx="291">
                  <v>6.32</v>
                </pt>
                <pt idx="292">
                  <v>6.34</v>
                </pt>
                <pt idx="293">
                  <v>6.36</v>
                </pt>
                <pt idx="294">
                  <v>6.38</v>
                </pt>
                <pt idx="295">
                  <v>6.4</v>
                </pt>
                <pt idx="296">
                  <v>6.42</v>
                </pt>
                <pt idx="297">
                  <v>6.44</v>
                </pt>
                <pt idx="298">
                  <v>6.46</v>
                </pt>
                <pt idx="299">
                  <v>6.48</v>
                </pt>
                <pt idx="300">
                  <v>6.5</v>
                </pt>
                <pt idx="301">
                  <v>6.52</v>
                </pt>
                <pt idx="302">
                  <v>6.54</v>
                </pt>
                <pt idx="303">
                  <v>6.56</v>
                </pt>
                <pt idx="304">
                  <v>6.58</v>
                </pt>
                <pt idx="305">
                  <v>6.6</v>
                </pt>
                <pt idx="306">
                  <v>6.62</v>
                </pt>
                <pt idx="307">
                  <v>6.64</v>
                </pt>
                <pt idx="308">
                  <v>6.66</v>
                </pt>
                <pt idx="309">
                  <v>6.68</v>
                </pt>
                <pt idx="310">
                  <v>6.7</v>
                </pt>
                <pt idx="311">
                  <v>6.72</v>
                </pt>
                <pt idx="312">
                  <v>6.74</v>
                </pt>
                <pt idx="313">
                  <v>6.76</v>
                </pt>
                <pt idx="314">
                  <v>6.78</v>
                </pt>
                <pt idx="315">
                  <v>6.8</v>
                </pt>
                <pt idx="316">
                  <v>6.82</v>
                </pt>
                <pt idx="317">
                  <v>6.84</v>
                </pt>
                <pt idx="318">
                  <v>6.86</v>
                </pt>
                <pt idx="319">
                  <v>6.88</v>
                </pt>
                <pt idx="320">
                  <v>6.9</v>
                </pt>
                <pt idx="321">
                  <v>6.92</v>
                </pt>
                <pt idx="322">
                  <v>6.94</v>
                </pt>
                <pt idx="323">
                  <v>6.96</v>
                </pt>
                <pt idx="324">
                  <v>6.98</v>
                </pt>
                <pt idx="325">
                  <v>7</v>
                </pt>
                <pt idx="326">
                  <v>7.02</v>
                </pt>
                <pt idx="327">
                  <v>7.04</v>
                </pt>
                <pt idx="328">
                  <v>7.06</v>
                </pt>
                <pt idx="329">
                  <v>7.08</v>
                </pt>
                <pt idx="330">
                  <v>7.1</v>
                </pt>
                <pt idx="331">
                  <v>7.12</v>
                </pt>
                <pt idx="332">
                  <v>7.14</v>
                </pt>
                <pt idx="333">
                  <v>7.16</v>
                </pt>
                <pt idx="334">
                  <v>7.18</v>
                </pt>
                <pt idx="335">
                  <v>7.2</v>
                </pt>
                <pt idx="336">
                  <v>7.22</v>
                </pt>
                <pt idx="337">
                  <v>7.24</v>
                </pt>
                <pt idx="338">
                  <v>7.26</v>
                </pt>
                <pt idx="339">
                  <v>7.28</v>
                </pt>
                <pt idx="340">
                  <v>7.3</v>
                </pt>
                <pt idx="341">
                  <v>7.32</v>
                </pt>
                <pt idx="342">
                  <v>7.34</v>
                </pt>
                <pt idx="343">
                  <v>7.36</v>
                </pt>
                <pt idx="344">
                  <v>7.38</v>
                </pt>
                <pt idx="345">
                  <v>7.4</v>
                </pt>
                <pt idx="346">
                  <v>7.42</v>
                </pt>
                <pt idx="347">
                  <v>7.44</v>
                </pt>
                <pt idx="348">
                  <v>7.46</v>
                </pt>
                <pt idx="349">
                  <v>7.48</v>
                </pt>
                <pt idx="350">
                  <v>7.5</v>
                </pt>
                <pt idx="351">
                  <v>7.52</v>
                </pt>
                <pt idx="352">
                  <v>7.54</v>
                </pt>
                <pt idx="353">
                  <v>7.56</v>
                </pt>
                <pt idx="354">
                  <v>7.58</v>
                </pt>
                <pt idx="355">
                  <v>7.6</v>
                </pt>
                <pt idx="356">
                  <v>7.62</v>
                </pt>
                <pt idx="357">
                  <v>7.64</v>
                </pt>
                <pt idx="358">
                  <v>7.66</v>
                </pt>
                <pt idx="359">
                  <v>7.68</v>
                </pt>
                <pt idx="360">
                  <v>7.7</v>
                </pt>
                <pt idx="361">
                  <v>7.72</v>
                </pt>
                <pt idx="362">
                  <v>7.74</v>
                </pt>
                <pt idx="363">
                  <v>7.76</v>
                </pt>
                <pt idx="364">
                  <v>7.78</v>
                </pt>
                <pt idx="365">
                  <v>7.8</v>
                </pt>
                <pt idx="366">
                  <v>7.82</v>
                </pt>
                <pt idx="367">
                  <v>7.84</v>
                </pt>
                <pt idx="368">
                  <v>7.86</v>
                </pt>
                <pt idx="369">
                  <v>7.88</v>
                </pt>
                <pt idx="370">
                  <v>7.9</v>
                </pt>
                <pt idx="371">
                  <v>7.92</v>
                </pt>
                <pt idx="372">
                  <v>7.94</v>
                </pt>
                <pt idx="373">
                  <v>7.96</v>
                </pt>
                <pt idx="374">
                  <v>7.98</v>
                </pt>
                <pt idx="375">
                  <v>8</v>
                </pt>
                <pt idx="376">
                  <v>8.02</v>
                </pt>
                <pt idx="377">
                  <v>8.039999999999999</v>
                </pt>
                <pt idx="378">
                  <v>8.06</v>
                </pt>
                <pt idx="379">
                  <v>8.08</v>
                </pt>
                <pt idx="380">
                  <v>8.1</v>
                </pt>
                <pt idx="381">
                  <v>8.119999999999999</v>
                </pt>
                <pt idx="382">
                  <v>8.140000000000001</v>
                </pt>
                <pt idx="383">
                  <v>8.16</v>
                </pt>
                <pt idx="384">
                  <v>8.18</v>
                </pt>
                <pt idx="385">
                  <v>8.199999999999999</v>
                </pt>
                <pt idx="386">
                  <v>8.220000000000001</v>
                </pt>
                <pt idx="387">
                  <v>8.24</v>
                </pt>
                <pt idx="388">
                  <v>8.26</v>
                </pt>
                <pt idx="389">
                  <v>8.279999999999999</v>
                </pt>
                <pt idx="390">
                  <v>8.300000000000001</v>
                </pt>
                <pt idx="391">
                  <v>8.32</v>
                </pt>
                <pt idx="392">
                  <v>8.34</v>
                </pt>
                <pt idx="393">
                  <v>8.359999999999999</v>
                </pt>
                <pt idx="394">
                  <v>8.380000000000001</v>
                </pt>
                <pt idx="395">
                  <v>8.4</v>
                </pt>
                <pt idx="396">
                  <v>8.42</v>
                </pt>
                <pt idx="397">
                  <v>8.44</v>
                </pt>
                <pt idx="398">
                  <v>8.460000000000001</v>
                </pt>
                <pt idx="399">
                  <v>8.48</v>
                </pt>
                <pt idx="400">
                  <v>8.5</v>
                </pt>
                <pt idx="401">
                  <v>8.52</v>
                </pt>
                <pt idx="402">
                  <v>8.539999999999999</v>
                </pt>
                <pt idx="403">
                  <v>8.56</v>
                </pt>
                <pt idx="404">
                  <v>8.58</v>
                </pt>
                <pt idx="405">
                  <v>8.6</v>
                </pt>
                <pt idx="406">
                  <v>8.619999999999999</v>
                </pt>
                <pt idx="407">
                  <v>8.640000000000001</v>
                </pt>
                <pt idx="408">
                  <v>8.66</v>
                </pt>
                <pt idx="409">
                  <v>8.68</v>
                </pt>
                <pt idx="410">
                  <v>8.699999999999999</v>
                </pt>
                <pt idx="411">
                  <v>8.720000000000001</v>
                </pt>
                <pt idx="412">
                  <v>8.74</v>
                </pt>
                <pt idx="413">
                  <v>8.76</v>
                </pt>
                <pt idx="414">
                  <v>8.779999999999999</v>
                </pt>
                <pt idx="415">
                  <v>8.800000000000001</v>
                </pt>
                <pt idx="416">
                  <v>8.82</v>
                </pt>
                <pt idx="417">
                  <v>8.84</v>
                </pt>
                <pt idx="418">
                  <v>8.859999999999999</v>
                </pt>
                <pt idx="419">
                  <v>8.880000000000001</v>
                </pt>
                <pt idx="420">
                  <v>8.9</v>
                </pt>
                <pt idx="421">
                  <v>8.92</v>
                </pt>
                <pt idx="422">
                  <v>8.94</v>
                </pt>
                <pt idx="423">
                  <v>8.960000000000001</v>
                </pt>
                <pt idx="424">
                  <v>8.98</v>
                </pt>
                <pt idx="425">
                  <v>9</v>
                </pt>
                <pt idx="426">
                  <v>9.02</v>
                </pt>
                <pt idx="427">
                  <v>9.039999999999999</v>
                </pt>
                <pt idx="428">
                  <v>9.06</v>
                </pt>
                <pt idx="429">
                  <v>9.08</v>
                </pt>
                <pt idx="430">
                  <v>9.1</v>
                </pt>
                <pt idx="431">
                  <v>9.119999999999999</v>
                </pt>
                <pt idx="432">
                  <v>9.140000000000001</v>
                </pt>
                <pt idx="433">
                  <v>9.16</v>
                </pt>
                <pt idx="434">
                  <v>9.18</v>
                </pt>
                <pt idx="435">
                  <v>9.199999999999999</v>
                </pt>
                <pt idx="436">
                  <v>9.220000000000001</v>
                </pt>
                <pt idx="437">
                  <v>9.24</v>
                </pt>
                <pt idx="438">
                  <v>9.26</v>
                </pt>
                <pt idx="439">
                  <v>9.279999999999999</v>
                </pt>
                <pt idx="440">
                  <v>9.300000000000001</v>
                </pt>
                <pt idx="441">
                  <v>9.32</v>
                </pt>
                <pt idx="442">
                  <v>9.34</v>
                </pt>
                <pt idx="443">
                  <v>9.359999999999999</v>
                </pt>
                <pt idx="444">
                  <v>9.380000000000001</v>
                </pt>
                <pt idx="445">
                  <v>9.4</v>
                </pt>
                <pt idx="446">
                  <v>9.42</v>
                </pt>
                <pt idx="447">
                  <v>9.44</v>
                </pt>
                <pt idx="448">
                  <v>9.460000000000001</v>
                </pt>
                <pt idx="449">
                  <v>9.48</v>
                </pt>
                <pt idx="450">
                  <v>9.5</v>
                </pt>
                <pt idx="451">
                  <v>9.52</v>
                </pt>
                <pt idx="452">
                  <v>9.539999999999999</v>
                </pt>
                <pt idx="453">
                  <v>9.56</v>
                </pt>
                <pt idx="454">
                  <v>9.58</v>
                </pt>
                <pt idx="455">
                  <v>9.6</v>
                </pt>
                <pt idx="456">
                  <v>9.619999999999999</v>
                </pt>
                <pt idx="457">
                  <v>9.640000000000001</v>
                </pt>
                <pt idx="458">
                  <v>9.66</v>
                </pt>
                <pt idx="459">
                  <v>9.68</v>
                </pt>
                <pt idx="460">
                  <v>9.699999999999999</v>
                </pt>
                <pt idx="461">
                  <v>9.720000000000001</v>
                </pt>
                <pt idx="462">
                  <v>9.74</v>
                </pt>
                <pt idx="463">
                  <v>9.76</v>
                </pt>
                <pt idx="464">
                  <v>9.779999999999999</v>
                </pt>
                <pt idx="465">
                  <v>9.800000000000001</v>
                </pt>
                <pt idx="466">
                  <v>9.82</v>
                </pt>
                <pt idx="467">
                  <v>9.84</v>
                </pt>
                <pt idx="468">
                  <v>9.859999999999999</v>
                </pt>
                <pt idx="469">
                  <v>9.880000000000001</v>
                </pt>
                <pt idx="470">
                  <v>9.9</v>
                </pt>
                <pt idx="471">
                  <v>9.92</v>
                </pt>
                <pt idx="472">
                  <v>9.94</v>
                </pt>
                <pt idx="473">
                  <v>9.960000000000001</v>
                </pt>
                <pt idx="474">
                  <v>9.98</v>
                </pt>
                <pt idx="475">
                  <v>10</v>
                </pt>
                <pt idx="476">
                  <v>10.02</v>
                </pt>
                <pt idx="477">
                  <v>10.04</v>
                </pt>
                <pt idx="478">
                  <v>10.06</v>
                </pt>
                <pt idx="479">
                  <v>10.08</v>
                </pt>
                <pt idx="480">
                  <v>10.1</v>
                </pt>
                <pt idx="481">
                  <v>10.12</v>
                </pt>
                <pt idx="482">
                  <v>10.14</v>
                </pt>
                <pt idx="483">
                  <v>10.16</v>
                </pt>
                <pt idx="484">
                  <v>10.18</v>
                </pt>
                <pt idx="485">
                  <v>10.2</v>
                </pt>
                <pt idx="486">
                  <v>10.22</v>
                </pt>
                <pt idx="487">
                  <v>10.24</v>
                </pt>
                <pt idx="488">
                  <v>10.26</v>
                </pt>
                <pt idx="489">
                  <v>10.28</v>
                </pt>
                <pt idx="490">
                  <v>10.3</v>
                </pt>
                <pt idx="491">
                  <v>10.32</v>
                </pt>
                <pt idx="492">
                  <v>10.34</v>
                </pt>
                <pt idx="493">
                  <v>10.36</v>
                </pt>
                <pt idx="494">
                  <v>10.38</v>
                </pt>
                <pt idx="495">
                  <v>10.4</v>
                </pt>
                <pt idx="496">
                  <v>10.42</v>
                </pt>
                <pt idx="497">
                  <v>10.44</v>
                </pt>
                <pt idx="498">
                  <v>10.46</v>
                </pt>
                <pt idx="499">
                  <v>10.48</v>
                </pt>
                <pt idx="500">
                  <v>10.5</v>
                </pt>
                <pt idx="501">
                  <v>10.52</v>
                </pt>
                <pt idx="502">
                  <v>10.54</v>
                </pt>
                <pt idx="503">
                  <v>10.56</v>
                </pt>
                <pt idx="504">
                  <v>10.58</v>
                </pt>
                <pt idx="505">
                  <v>10.6</v>
                </pt>
                <pt idx="506">
                  <v>10.62</v>
                </pt>
                <pt idx="507">
                  <v>10.64</v>
                </pt>
                <pt idx="508">
                  <v>10.66</v>
                </pt>
                <pt idx="509">
                  <v>10.68</v>
                </pt>
                <pt idx="510">
                  <v>10.7</v>
                </pt>
                <pt idx="511">
                  <v>10.72</v>
                </pt>
                <pt idx="512">
                  <v>10.74</v>
                </pt>
                <pt idx="513">
                  <v>10.76</v>
                </pt>
                <pt idx="514">
                  <v>10.78</v>
                </pt>
                <pt idx="515">
                  <v>10.8</v>
                </pt>
                <pt idx="516">
                  <v>10.82</v>
                </pt>
                <pt idx="517">
                  <v>10.84</v>
                </pt>
                <pt idx="518">
                  <v>10.86</v>
                </pt>
                <pt idx="519">
                  <v>10.88</v>
                </pt>
                <pt idx="520">
                  <v>10.9</v>
                </pt>
                <pt idx="521">
                  <v>10.92</v>
                </pt>
                <pt idx="522">
                  <v>10.94</v>
                </pt>
                <pt idx="523">
                  <v>10.96</v>
                </pt>
                <pt idx="524">
                  <v>10.98</v>
                </pt>
                <pt idx="525">
                  <v>11</v>
                </pt>
                <pt idx="526">
                  <v>11.02</v>
                </pt>
                <pt idx="527">
                  <v>11.04</v>
                </pt>
                <pt idx="528">
                  <v>11.06</v>
                </pt>
                <pt idx="529">
                  <v>11.08</v>
                </pt>
                <pt idx="530">
                  <v>11.1</v>
                </pt>
                <pt idx="531">
                  <v>11.12</v>
                </pt>
                <pt idx="532">
                  <v>11.14</v>
                </pt>
                <pt idx="533">
                  <v>11.16</v>
                </pt>
                <pt idx="534">
                  <v>11.18</v>
                </pt>
                <pt idx="535">
                  <v>11.2</v>
                </pt>
                <pt idx="536">
                  <v>11.22</v>
                </pt>
                <pt idx="537">
                  <v>11.24</v>
                </pt>
                <pt idx="538">
                  <v>11.26</v>
                </pt>
                <pt idx="539">
                  <v>11.28</v>
                </pt>
                <pt idx="540">
                  <v>11.3</v>
                </pt>
                <pt idx="541">
                  <v>11.32</v>
                </pt>
                <pt idx="542">
                  <v>11.34</v>
                </pt>
                <pt idx="543">
                  <v>11.36</v>
                </pt>
                <pt idx="544">
                  <v>11.38</v>
                </pt>
                <pt idx="545">
                  <v>11.4</v>
                </pt>
                <pt idx="546">
                  <v>11.42</v>
                </pt>
                <pt idx="547">
                  <v>11.44</v>
                </pt>
                <pt idx="548">
                  <v>11.46</v>
                </pt>
                <pt idx="549">
                  <v>11.48</v>
                </pt>
                <pt idx="550">
                  <v>11.5</v>
                </pt>
                <pt idx="551">
                  <v>11.52</v>
                </pt>
                <pt idx="552">
                  <v>11.54</v>
                </pt>
                <pt idx="553">
                  <v>11.56</v>
                </pt>
                <pt idx="554">
                  <v>11.58</v>
                </pt>
                <pt idx="555">
                  <v>11.6</v>
                </pt>
                <pt idx="556">
                  <v>11.62</v>
                </pt>
                <pt idx="557">
                  <v>11.64</v>
                </pt>
                <pt idx="558">
                  <v>11.66</v>
                </pt>
                <pt idx="559">
                  <v>11.68</v>
                </pt>
                <pt idx="560">
                  <v>11.7</v>
                </pt>
                <pt idx="561">
                  <v>11.72</v>
                </pt>
                <pt idx="562">
                  <v>11.74</v>
                </pt>
                <pt idx="563">
                  <v>11.76</v>
                </pt>
                <pt idx="564">
                  <v>11.78</v>
                </pt>
                <pt idx="565">
                  <v>11.8</v>
                </pt>
                <pt idx="566">
                  <v>11.82</v>
                </pt>
                <pt idx="567">
                  <v>11.84</v>
                </pt>
                <pt idx="568">
                  <v>11.86</v>
                </pt>
                <pt idx="569">
                  <v>11.88</v>
                </pt>
                <pt idx="570">
                  <v>11.9</v>
                </pt>
                <pt idx="571">
                  <v>11.92</v>
                </pt>
                <pt idx="572">
                  <v>11.94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265674544"/>
        <axId val="1265672880"/>
      </scatterChart>
      <valAx>
        <axId val="1265674544"/>
        <scaling>
          <orientation val="minMax"/>
        </scaling>
        <delete val="0"/>
        <axPos val="t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2880"/>
        <crosses val="autoZero"/>
        <crossBetween val="midCat"/>
      </valAx>
      <valAx>
        <axId val="1265672880"/>
        <scaling>
          <orientation val="maxMin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4544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tx>
            <strRef>
              <f>'CPT data reduction'!$X$2</f>
              <strCache>
                <ptCount val="1"/>
                <pt idx="0">
                  <v>cu (kPa)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'CPT data reduction'!$X$28:$X$600</f>
              <numCache>
                <formatCode>0.0</formatCode>
                <ptCount val="573"/>
                <pt idx="0">
                  <v>31.12080816071217</v>
                </pt>
                <pt idx="1">
                  <v>29.7809256578437</v>
                </pt>
                <pt idx="2">
                  <v>28.76447336994848</v>
                </pt>
                <pt idx="3">
                  <v>28.97811008105615</v>
                </pt>
                <pt idx="4">
                  <v>28.98512795930273</v>
                </pt>
                <pt idx="5">
                  <v>26.44555513413168</v>
                </pt>
                <pt idx="6">
                  <v>23.58610797835724</v>
                </pt>
                <pt idx="7">
                  <v>21.98337787694722</v>
                </pt>
                <pt idx="8">
                  <v>21.08068408237889</v>
                </pt>
                <pt idx="9">
                  <v>21.70136278171056</v>
                </pt>
                <pt idx="10">
                  <v>23.05538559807496</v>
                </pt>
                <pt idx="11">
                  <v>24.14609828233221</v>
                </pt>
                <pt idx="12">
                  <v>23.97692187096387</v>
                </pt>
                <pt idx="13">
                  <v>22.87114336001309</v>
                </pt>
                <pt idx="14">
                  <v>21.91215058832007</v>
                </pt>
                <pt idx="15">
                  <v>20.27986590070271</v>
                </pt>
                <pt idx="16">
                  <v>18.3276006335405</v>
                </pt>
                <pt idx="17">
                  <v>16.72873895644454</v>
                </pt>
                <pt idx="18">
                  <v>15.50662058286114</v>
                </pt>
                <pt idx="19">
                  <v>14.69456207650833</v>
                </pt>
                <pt idx="20">
                  <v>13.73592095084844</v>
                </pt>
                <pt idx="21">
                  <v>14.59066163783918</v>
                </pt>
                <pt idx="22">
                  <v>20.44865034053157</v>
                </pt>
                <pt idx="23">
                  <v>30.16653610333604</v>
                </pt>
                <pt idx="24">
                  <v>36.55081989335086</v>
                </pt>
                <pt idx="25">
                  <v>37.05494560250039</v>
                </pt>
                <pt idx="26">
                  <v>34.13568236762179</v>
                </pt>
                <pt idx="27">
                  <v>29.46298055461658</v>
                </pt>
                <pt idx="28">
                  <v>23.70701507441972</v>
                </pt>
                <pt idx="29">
                  <v>19.53117441193583</v>
                </pt>
                <pt idx="30">
                  <v>20.70863105241817</v>
                </pt>
                <pt idx="31">
                  <v>24.51604282604819</v>
                </pt>
                <pt idx="32">
                  <v>28.82355137985576</v>
                </pt>
                <pt idx="33">
                  <v>31.20124855448143</v>
                </pt>
                <pt idx="34">
                  <v>28.57561239577377</v>
                </pt>
                <pt idx="35">
                  <v>26.36008943607992</v>
                </pt>
                <pt idx="36">
                  <v>26.74767033804265</v>
                </pt>
                <pt idx="37">
                  <v>25.17191790667204</v>
                </pt>
                <pt idx="38">
                  <v>21.1690615203203</v>
                </pt>
                <pt idx="39">
                  <v>16.90620207368433</v>
                </pt>
                <pt idx="40">
                  <v>13.87007409329821</v>
                </pt>
                <pt idx="41">
                  <v>12.0641966068079</v>
                </pt>
                <pt idx="42">
                  <v>10.52189274304992</v>
                </pt>
                <pt idx="43">
                  <v>8.743204263176919</v>
                </pt>
                <pt idx="44">
                  <v>7.1147458094307</v>
                </pt>
                <pt idx="45">
                  <v>5.923240187043602</v>
                </pt>
                <pt idx="46">
                  <v>5.02204562744257</v>
                </pt>
                <pt idx="47">
                  <v>4.15453160485592</v>
                </pt>
                <pt idx="48">
                  <v>3.900640345121374</v>
                </pt>
                <pt idx="49">
                  <v>3.996791200275179</v>
                </pt>
                <pt idx="50">
                  <v>4.182975437414085</v>
                </pt>
                <pt idx="51">
                  <v>4.395885049621417</v>
                </pt>
                <pt idx="52">
                  <v>3.992141397235478</v>
                </pt>
                <pt idx="53">
                  <v>3.271828066447422</v>
                </pt>
                <pt idx="54">
                  <v>3.28158790670332</v>
                </pt>
                <pt idx="55">
                  <v>3.494601274243928</v>
                </pt>
                <pt idx="56">
                  <v>3.241032244281143</v>
                </pt>
                <pt idx="57">
                  <v>2.957545052064999</v>
                </pt>
                <pt idx="58">
                  <v>2.760761853256717</v>
                </pt>
                <pt idx="59">
                  <v>2.654044285986573</v>
                </pt>
                <pt idx="60">
                  <v>2.694085775013369</v>
                </pt>
                <pt idx="61">
                  <v>2.820772902564778</v>
                </pt>
                <pt idx="62">
                  <v>2.860757122976879</v>
                </pt>
                <pt idx="63">
                  <v>2.720740950601443</v>
                </pt>
                <pt idx="64">
                  <v>2.377544658248447</v>
                </pt>
                <pt idx="65">
                  <v>2.007807650395992</v>
                </pt>
                <pt idx="66">
                  <v>1.871482614741965</v>
                </pt>
                <pt idx="67">
                  <v>1.968482498408593</v>
                </pt>
                <pt idx="68">
                  <v>2.03547049410147</v>
                </pt>
                <pt idx="69">
                  <v>1.959074396785033</v>
                </pt>
                <pt idx="70">
                  <v>1.822694300825077</v>
                </pt>
                <pt idx="71">
                  <v>1.829677121459477</v>
                </pt>
                <pt idx="72">
                  <v>1.986685491823852</v>
                </pt>
                <pt idx="73">
                  <v>2.087002480532822</v>
                </pt>
                <pt idx="74">
                  <v>2.007350849488214</v>
                </pt>
                <pt idx="75">
                  <v>1.957776749208898</v>
                </pt>
                <pt idx="76">
                  <v>2.171533357585785</v>
                </pt>
                <pt idx="77">
                  <v>2.355301947407325</v>
                </pt>
                <pt idx="78">
                  <v>2.279077532315253</v>
                </pt>
                <pt idx="79">
                  <v>2.086164788674863</v>
                </pt>
                <pt idx="80">
                  <v>1.889940915671724</v>
                </pt>
                <pt idx="81">
                  <v>1.810407835768053</v>
                </pt>
                <pt idx="82">
                  <v>1.557561963154107</v>
                </pt>
                <pt idx="83">
                  <v>1.30460450386251</v>
                </pt>
                <pt idx="84">
                  <v>1.284983065708455</v>
                </pt>
                <pt idx="85">
                  <v>1.235396734265334</v>
                </pt>
                <pt idx="86">
                  <v>1.275835910672439</v>
                </pt>
                <pt idx="87">
                  <v>1.34293656805438</v>
                </pt>
                <pt idx="88">
                  <v>1.323362392805287</v>
                </pt>
                <pt idx="89">
                  <v>1.277129374408063</v>
                </pt>
                <pt idx="90">
                  <v>1.257562851540567</v>
                </pt>
                <pt idx="91">
                  <v>1.238009552913413</v>
                </pt>
                <pt idx="92">
                  <v>1.15845642536593</v>
                </pt>
                <pt idx="93">
                  <v>1.018893829054671</v>
                </pt>
                <pt idx="94">
                  <v>0.9393637852634257</v>
                </pt>
                <pt idx="95">
                  <v>0.9798469530617875</v>
                </pt>
                <pt idx="96">
                  <v>1.106991388416432</v>
                </pt>
                <pt idx="97">
                  <v>1.147442103025675</v>
                </pt>
                <pt idx="98">
                  <v>1.041220771151527</v>
                </pt>
                <pt idx="99">
                  <v>0.9616843188829336</v>
                </pt>
                <pt idx="100">
                  <v>1.028800961210271</v>
                </pt>
                <pt idx="101">
                  <v>1.24257132793652</v>
                </pt>
                <pt idx="102">
                  <v>1.576286140164981</v>
                </pt>
                <pt idx="103">
                  <v>1.879907425044895</v>
                </pt>
                <pt idx="104">
                  <v>2.123474285262783</v>
                </pt>
                <pt idx="105">
                  <v>2.337020664518067</v>
                </pt>
                <pt idx="106">
                  <v>2.403921274947673</v>
                </pt>
                <pt idx="107">
                  <v>2.120821766526301</v>
                </pt>
                <pt idx="108">
                  <v>1.72111363268522</v>
                </pt>
                <pt idx="109">
                  <v>1.52482124574251</v>
                </pt>
                <pt idx="110">
                  <v>1.211877900380631</v>
                </pt>
                <pt idx="111">
                  <v>0.9023447221393071</v>
                </pt>
                <pt idx="112">
                  <v>0.8261904769135033</v>
                </pt>
                <pt idx="113">
                  <v>0.8334263984855739</v>
                </pt>
                <pt idx="114">
                  <v>0.840699015632831</v>
                </pt>
                <pt idx="115">
                  <v>0.7646690065179821</v>
                </pt>
                <pt idx="116">
                  <v>0.6586864853633344</v>
                </pt>
                <pt idx="117">
                  <v>0.6094107884762309</v>
                </pt>
                <pt idx="118">
                  <v>0.5901511519912915</v>
                </pt>
                <pt idx="119">
                  <v>0.6575421217708547</v>
                </pt>
                <pt idx="120">
                  <v>0.7548744270316092</v>
                </pt>
                <pt idx="121">
                  <v>0.8521517322497175</v>
                </pt>
                <pt idx="122">
                  <v>0.9493885147483833</v>
                </pt>
                <pt idx="123">
                  <v>0.9899655501717756</v>
                </pt>
                <pt idx="124">
                  <v>1.000519110263647</v>
                </pt>
                <pt idx="125">
                  <v>0.981072670355518</v>
                </pt>
                <pt idx="126">
                  <v>0.9315961459562473</v>
                </pt>
                <pt idx="127">
                  <v>0.8821278275283159</v>
                </pt>
                <pt idx="128">
                  <v>0.8059781652461898</v>
                </pt>
                <pt idx="129">
                  <v>0.7298734113448579</v>
                </pt>
                <pt idx="130">
                  <v>0.6205278513633578</v>
                </pt>
                <pt idx="131">
                  <v>0.5112237826021049</v>
                </pt>
                <pt idx="132">
                  <v>0.4652369869131927</v>
                </pt>
                <pt idx="133">
                  <v>0.8559247425591417</v>
                </pt>
                <pt idx="134">
                  <v>1.302857714935811</v>
                </pt>
                <pt idx="135">
                  <v>1.313169511111408</v>
                </pt>
                <pt idx="136">
                  <v>1.353508191399759</v>
                </pt>
                <pt idx="137">
                  <v>1.450527328576846</v>
                </pt>
                <pt idx="138">
                  <v>1.604213644128286</v>
                </pt>
                <pt idx="139">
                  <v>1.817888024679659</v>
                </pt>
                <pt idx="140">
                  <v>1.858219210172884</v>
                </pt>
                <pt idx="141">
                  <v>1.781909540195015</v>
                </pt>
                <pt idx="142">
                  <v>1.762281074948986</v>
                </pt>
                <pt idx="143">
                  <v>1.889348311247339</v>
                </pt>
                <pt idx="144">
                  <v>1.986401404463918</v>
                </pt>
                <pt idx="145">
                  <v>1.936748838751905</v>
                </pt>
                <pt idx="146">
                  <v>1.973719292424557</v>
                </pt>
                <pt idx="147">
                  <v>2.010664083931876</v>
                </pt>
                <pt idx="148">
                  <v>1.964275327110993</v>
                </pt>
                <pt idx="149">
                  <v>1.887920273926654</v>
                </pt>
                <pt idx="150">
                  <v>1.894889848582666</v>
                </pt>
                <pt idx="151">
                  <v>1.875167758428451</v>
                </pt>
                <pt idx="152">
                  <v>1.768775637160885</v>
                </pt>
                <pt idx="153">
                  <v>1.689069699453707</v>
                </pt>
                <pt idx="154">
                  <v>1.669369780438568</v>
                </pt>
                <pt idx="155">
                  <v>1.679663620930318</v>
                </pt>
                <pt idx="156">
                  <v>1.690000044943538</v>
                </pt>
                <pt idx="157">
                  <v>1.640374778817089</v>
                </pt>
                <pt idx="158">
                  <v>1.560760690132403</v>
                </pt>
                <pt idx="159">
                  <v>1.571161453019321</v>
                </pt>
                <pt idx="160">
                  <v>1.581556321017754</v>
                </pt>
                <pt idx="161">
                  <v>1.531965968001717</v>
                </pt>
                <pt idx="162">
                  <v>1.542412406021946</v>
                </pt>
                <pt idx="163">
                  <v>1.61284690518561</v>
                </pt>
                <pt idx="164">
                  <v>1.623275429744628</v>
                </pt>
                <pt idx="165">
                  <v>1.660355206223552</v>
                </pt>
                <pt idx="166">
                  <v>1.75740870528733</v>
                </pt>
                <pt idx="167">
                  <v>1.797799613312103</v>
                </pt>
                <pt idx="168">
                  <v>1.864857188003542</v>
                </pt>
                <pt idx="169">
                  <v>1.961914083662203</v>
                </pt>
                <pt idx="170">
                  <v>1.882299128795684</v>
                </pt>
                <pt idx="171">
                  <v>1.746033321647275</v>
                </pt>
                <pt idx="172">
                  <v>1.699756528871136</v>
                </pt>
                <pt idx="173">
                  <v>1.680146196185592</v>
                </pt>
                <pt idx="174">
                  <v>1.687187372080666</v>
                </pt>
                <pt idx="175">
                  <v>1.754238971686244</v>
                </pt>
                <pt idx="176">
                  <v>1.824597522448851</v>
                </pt>
                <pt idx="177">
                  <v>1.834950503183543</v>
                </pt>
                <pt idx="178">
                  <v>1.815303384898886</v>
                </pt>
                <pt idx="179">
                  <v>1.765671527977881</v>
                </pt>
                <pt idx="180">
                  <v>1.716060254527054</v>
                </pt>
                <pt idx="181">
                  <v>1.666448881070188</v>
                </pt>
                <pt idx="182">
                  <v>1.646842728099885</v>
                </pt>
                <pt idx="183">
                  <v>1.773897921323205</v>
                </pt>
                <pt idx="184">
                  <v>1.840728532677662</v>
                </pt>
                <pt idx="185">
                  <v>1.790966021094695</v>
                </pt>
                <pt idx="186">
                  <v>1.801232178652837</v>
                </pt>
                <pt idx="187">
                  <v>1.841492960844107</v>
                </pt>
                <pt idx="188">
                  <v>1.908429722935736</v>
                </pt>
                <pt idx="189">
                  <v>1.975342200563898</v>
                </pt>
                <pt idx="190">
                  <v>2.015626970981897</v>
                </pt>
                <pt idx="191">
                  <v>2.085906716484222</v>
                </pt>
                <pt idx="192">
                  <v>2.242799279625181</v>
                </pt>
                <pt idx="193">
                  <v>2.482978017493918</v>
                </pt>
                <pt idx="194">
                  <v>2.606440368286672</v>
                </pt>
                <pt idx="195">
                  <v>2.529874918041023</v>
                </pt>
                <pt idx="196">
                  <v>2.423303986423365</v>
                </pt>
                <pt idx="197">
                  <v>2.433403841814513</v>
                </pt>
                <pt idx="198">
                  <v>2.53016132496964</v>
                </pt>
                <pt idx="199">
                  <v>2.566910406589618</v>
                </pt>
                <pt idx="200">
                  <v>2.606979226512587</v>
                </pt>
                <pt idx="201">
                  <v>2.500359327804922</v>
                </pt>
                <pt idx="202">
                  <v>2.36376048229813</v>
                </pt>
                <pt idx="203">
                  <v>2.313823726167911</v>
                </pt>
                <pt idx="204">
                  <v>2.320562157513351</v>
                </pt>
                <pt idx="205">
                  <v>2.387287768384654</v>
                </pt>
                <pt idx="206">
                  <v>2.397346465910497</v>
                </pt>
                <pt idx="207">
                  <v>2.407387468902894</v>
                </pt>
                <pt idx="208">
                  <v>2.447402090259925</v>
                </pt>
                <pt idx="209">
                  <v>2.660754383398345</v>
                </pt>
                <pt idx="210">
                  <v>2.96073582396328</v>
                </pt>
                <pt idx="211">
                  <v>3.234004915769458</v>
                </pt>
                <pt idx="212">
                  <v>3.187242616508276</v>
                </pt>
                <pt idx="213">
                  <v>3.020502373709469</v>
                </pt>
                <pt idx="214">
                  <v>3.117066265928209</v>
                </pt>
                <pt idx="215">
                  <v>2.863606221069263</v>
                </pt>
                <pt idx="216">
                  <v>2.343534497676612</v>
                </pt>
                <pt idx="217">
                  <v>2.060179806507233</v>
                </pt>
                <pt idx="218">
                  <v>1.953517188650504</v>
                </pt>
                <pt idx="219">
                  <v>1.903533988373893</v>
                </pt>
                <pt idx="220">
                  <v>2.030247998090913</v>
                </pt>
                <pt idx="221">
                  <v>2.157016931920335</v>
                </pt>
                <pt idx="222">
                  <v>2.197137034300019</v>
                </pt>
                <pt idx="223">
                  <v>2.440536159363106</v>
                </pt>
                <pt idx="224">
                  <v>2.770564501048403</v>
                </pt>
                <pt idx="225">
                  <v>3.043902813718284</v>
                </pt>
                <pt idx="226">
                  <v>3.227212889580544</v>
                </pt>
                <pt idx="227">
                  <v>3.323832282367689</v>
                </pt>
                <pt idx="228">
                  <v>3.597088301309048</v>
                </pt>
                <pt idx="229">
                  <v>3.956954134429416</v>
                </pt>
                <pt idx="230">
                  <v>4.083435679697737</v>
                </pt>
                <pt idx="231">
                  <v>4.269913682295256</v>
                </pt>
                <pt idx="232">
                  <v>4.569705865686148</v>
                </pt>
                <pt idx="233">
                  <v>4.81282866783119</v>
                </pt>
                <pt idx="234">
                  <v>4.969037185908826</v>
                </pt>
                <pt idx="235">
                  <v>4.918628081587729</v>
                </pt>
                <pt idx="236">
                  <v>4.781605947676073</v>
                </pt>
                <pt idx="237">
                  <v>4.817931327931915</v>
                </pt>
                <pt idx="238">
                  <v>4.944271446691516</v>
                </pt>
                <pt idx="239">
                  <v>5.013927095590658</v>
                </pt>
                <pt idx="240">
                  <v>5.16693648386472</v>
                </pt>
                <pt idx="241">
                  <v>5.409920061147854</v>
                </pt>
                <pt idx="242">
                  <v>5.479559012272449</v>
                </pt>
                <pt idx="243">
                  <v>5.429188984072227</v>
                </pt>
                <pt idx="244">
                  <v>5.465473696351669</v>
                </pt>
                <pt idx="245">
                  <v>5.445086414171774</v>
                </pt>
                <pt idx="246">
                  <v>5.191359183478867</v>
                </pt>
                <pt idx="247">
                  <v>4.907614149751431</v>
                </pt>
                <pt idx="248">
                  <v>4.74048843038312</v>
                </pt>
                <pt idx="249">
                  <v>4.543346802407114</v>
                </pt>
                <pt idx="250">
                  <v>4.376206017672573</v>
                </pt>
                <pt idx="251">
                  <v>4.385713594766571</v>
                </pt>
                <pt idx="252">
                  <v>4.48520445108535</v>
                </pt>
                <pt idx="253">
                  <v>4.641355909912766</v>
                </pt>
                <pt idx="254">
                  <v>4.910839630580389</v>
                </pt>
                <pt idx="255">
                  <v>4.916983957018042</v>
                </pt>
                <pt idx="256">
                  <v>4.693152718081339</v>
                </pt>
                <pt idx="257">
                  <v>4.585982774510464</v>
                </pt>
                <pt idx="258">
                  <v>4.388815745445142</v>
                </pt>
                <pt idx="259">
                  <v>4.104996372230833</v>
                </pt>
                <pt idx="260">
                  <v>4.114543053453712</v>
                </pt>
                <pt idx="261">
                  <v>4.300763306040952</v>
                </pt>
                <pt idx="262">
                  <v>4.220332920202453</v>
                </pt>
                <pt idx="263">
                  <v>4.199936654456012</v>
                </pt>
                <pt idx="264">
                  <v>4.472861496159493</v>
                </pt>
                <pt idx="265">
                  <v>4.595747285662408</v>
                </pt>
                <pt idx="266">
                  <v>4.751947143508274</v>
                </pt>
                <pt idx="267">
                  <v>4.968127343052712</v>
                </pt>
                <pt idx="268">
                  <v>5.210971247607315</v>
                </pt>
                <pt idx="269">
                  <v>5.540471814210153</v>
                </pt>
                <pt idx="270">
                  <v>5.8399619400625</v>
                </pt>
                <pt idx="271">
                  <v>5.996090606924016</v>
                </pt>
                <pt idx="272">
                  <v>5.802221403273293</v>
                </pt>
                <pt idx="273">
                  <v>5.458342664436622</v>
                </pt>
                <pt idx="274">
                  <v>5.174457968554776</v>
                </pt>
                <pt idx="275">
                  <v>4.950570228262336</v>
                </pt>
                <pt idx="276">
                  <v>4.783338782567887</v>
                </pt>
                <pt idx="277">
                  <v>4.819464181329666</v>
                </pt>
                <pt idx="278">
                  <v>4.885581326062472</v>
                </pt>
                <pt idx="279">
                  <v>4.895032008938825</v>
                </pt>
                <pt idx="280">
                  <v>4.87447973306277</v>
                </pt>
                <pt idx="281">
                  <v>5.03061772630242</v>
                </pt>
                <pt idx="282">
                  <v>5.390102918430265</v>
                </pt>
                <pt idx="283">
                  <v>5.572928334357018</v>
                </pt>
                <pt idx="284">
                  <v>5.43553299428988</v>
                </pt>
                <pt idx="285">
                  <v>5.15153162978063</v>
                </pt>
                <pt idx="286">
                  <v>5.454216613650692</v>
                </pt>
                <pt idx="287">
                  <v>5.900217678420272</v>
                </pt>
                <pt idx="288">
                  <v>5.966226522009553</v>
                </pt>
                <pt idx="289">
                  <v>5.975594467202823</v>
                </pt>
                <pt idx="290">
                  <v>5.838298108037259</v>
                </pt>
                <pt idx="291">
                  <v>5.847654801610594</v>
                </pt>
                <pt idx="292">
                  <v>5.88365822654078</v>
                </pt>
                <pt idx="293">
                  <v>5.539686925146973</v>
                </pt>
                <pt idx="294">
                  <v>4.99240382368392</v>
                </pt>
                <pt idx="295">
                  <v>4.475122951683817</v>
                </pt>
                <pt idx="296">
                  <v>4.164519439379065</v>
                </pt>
                <pt idx="297">
                  <v>4.143951463104754</v>
                </pt>
                <pt idx="298">
                  <v>4.326753335891521</v>
                </pt>
                <pt idx="299">
                  <v>4.629541835122835</v>
                </pt>
                <pt idx="300">
                  <v>4.988970674613948</v>
                </pt>
                <pt idx="301">
                  <v>5.288382013053692</v>
                </pt>
                <pt idx="302">
                  <v>5.384492628792159</v>
                </pt>
                <pt idx="303">
                  <v>5.423925861134461</v>
                </pt>
                <pt idx="304">
                  <v>5.493332476050671</v>
                </pt>
                <pt idx="305">
                  <v>5.502736705969602</v>
                </pt>
                <pt idx="306">
                  <v>5.568807465142656</v>
                </pt>
                <pt idx="307">
                  <v>5.928204420108695</v>
                </pt>
                <pt idx="308">
                  <v>6.257578299411581</v>
                </pt>
                <pt idx="309">
                  <v>6.383603748416173</v>
                </pt>
                <pt idx="310">
                  <v>6.626288902191842</v>
                </pt>
                <pt idx="311">
                  <v>6.838971723344542</v>
                </pt>
                <pt idx="312">
                  <v>6.818306248730134</v>
                </pt>
                <pt idx="313">
                  <v>6.767644824946625</v>
                </pt>
                <pt idx="314">
                  <v>6.953647690310252</v>
                </pt>
                <pt idx="315">
                  <v>7.049627360173684</v>
                </pt>
                <pt idx="316">
                  <v>6.912267382928997</v>
                </pt>
                <pt idx="317">
                  <v>6.978213798609359</v>
                </pt>
                <pt idx="318">
                  <v>7.220816644910198</v>
                </pt>
                <pt idx="319">
                  <v>7.873411063619881</v>
                </pt>
                <pt idx="320">
                  <v>8.785948223522068</v>
                </pt>
                <pt idx="321">
                  <v>9.731774870566628</v>
                </pt>
                <pt idx="322">
                  <v>10.35423336509311</v>
                </pt>
                <pt idx="323">
                  <v>10.62665903281092</v>
                </pt>
                <pt idx="324">
                  <v>11.01571857959786</v>
                </pt>
                <pt idx="325">
                  <v>10.9947494763921</v>
                </pt>
                <pt idx="326">
                  <v>10.41712286452145</v>
                </pt>
                <pt idx="327">
                  <v>9.546156295576692</v>
                </pt>
                <pt idx="328">
                  <v>8.76522656258563</v>
                </pt>
                <pt idx="329">
                  <v>8.364333607579097</v>
                </pt>
                <pt idx="330">
                  <v>8.110093812411854</v>
                </pt>
                <pt idx="331">
                  <v>7.942530076220522</v>
                </pt>
                <pt idx="332">
                  <v>7.891632896410055</v>
                </pt>
                <pt idx="333">
                  <v>7.520700522138394</v>
                </pt>
                <pt idx="334">
                  <v>7.209741556169607</v>
                </pt>
                <pt idx="335">
                  <v>7.275538253888058</v>
                </pt>
                <pt idx="336">
                  <v>7.398026015570932</v>
                </pt>
                <pt idx="337">
                  <v>7.757203582988667</v>
                </pt>
                <pt idx="338">
                  <v>7.943058406474324</v>
                </pt>
                <pt idx="339">
                  <v>7.542261867373998</v>
                </pt>
                <pt idx="340">
                  <v>7.43483785813012</v>
                </pt>
                <pt idx="341">
                  <v>8.000764203456502</v>
                </pt>
                <pt idx="342">
                  <v>9.003322735371162</v>
                </pt>
                <pt idx="343">
                  <v>10.17915560085069</v>
                </pt>
                <pt idx="344">
                  <v>10.94830088542584</v>
                </pt>
                <pt idx="345">
                  <v>15.9874028330151</v>
                </pt>
                <pt idx="346">
                  <v>27.92628847884243</v>
                </pt>
                <pt idx="347">
                  <v>38.78492117944806</v>
                </pt>
                <pt idx="348">
                  <v>35.343406366719</v>
                </pt>
                <pt idx="349">
                  <v>28.71180582672443</v>
                </pt>
                <pt idx="350">
                  <v>36.02976786170174</v>
                </pt>
                <pt idx="351">
                  <v>47.09422123320961</v>
                </pt>
                <pt idx="352">
                  <v>47.68522704379556</v>
                </pt>
                <pt idx="353">
                  <v>38.38976546604587</v>
                </pt>
                <pt idx="354">
                  <v>29.41750099475137</v>
                </pt>
                <pt idx="355">
                  <v>20.59185202899201</v>
                </pt>
                <pt idx="356">
                  <v>14.77983796594257</v>
                </pt>
                <pt idx="357">
                  <v>22.80141275895193</v>
                </pt>
                <pt idx="358">
                  <v>44.18937519700311</v>
                </pt>
                <pt idx="359">
                  <v>59.93376593271311</v>
                </pt>
                <pt idx="360">
                  <v>63.39154452656028</v>
                </pt>
                <pt idx="361">
                  <v>54.91559902956694</v>
                </pt>
                <pt idx="362">
                  <v>39.36309978084989</v>
                </pt>
                <pt idx="363">
                  <v>31.0939846939139</v>
                </pt>
                <pt idx="364">
                  <v>32.24144395495281</v>
                </pt>
                <pt idx="365">
                  <v>37.97877538024215</v>
                </pt>
                <pt idx="366">
                  <v>35.3527739746361</v>
                </pt>
                <pt idx="367">
                  <v>36.70667803264143</v>
                </pt>
                <pt idx="368">
                  <v>46.45391040755343</v>
                </pt>
                <pt idx="369">
                  <v>47.77449064034263</v>
                </pt>
                <pt idx="370">
                  <v>39.82523832186131</v>
                </pt>
                <pt idx="371">
                  <v>27.48899140802005</v>
                </pt>
                <pt idx="372">
                  <v>44.25287558312943</v>
                </pt>
                <pt idx="373">
                  <v>83.33630995083112</v>
                </pt>
                <pt idx="374">
                  <v>119.9030723100838</v>
                </pt>
                <pt idx="375">
                  <v>168.6062703698219</v>
                </pt>
                <pt idx="376">
                  <v>194.906062865187</v>
                </pt>
                <pt idx="377">
                  <v>178.1523648524566</v>
                </pt>
                <pt idx="378">
                  <v>165.0258195146834</v>
                </pt>
                <pt idx="379">
                  <v>170.2663334808794</v>
                </pt>
                <pt idx="380">
                  <v>172.1467397983548</v>
                </pt>
                <pt idx="381">
                  <v>170.6900763793974</v>
                </pt>
                <pt idx="382">
                  <v>176.0468470379337</v>
                </pt>
                <pt idx="383">
                  <v>163.4169888049452</v>
                </pt>
                <pt idx="384">
                  <v>142.2174522932361</v>
                </pt>
                <pt idx="385">
                  <v>136.0844039077406</v>
                </pt>
                <pt idx="386">
                  <v>126.9379283992569</v>
                </pt>
                <pt idx="387">
                  <v>111.6748485287246</v>
                </pt>
                <pt idx="388">
                  <v>96.55847793563254</v>
                </pt>
                <pt idx="389">
                  <v>75.97533733228032</v>
                </pt>
                <pt idx="390">
                  <v>53.02215419814963</v>
                </pt>
                <pt idx="391">
                  <v>38.31581541896436</v>
                </pt>
                <pt idx="392">
                  <v>28.25950108184144</v>
                </pt>
                <pt idx="393">
                  <v>22.85306556656581</v>
                </pt>
                <pt idx="394">
                  <v>20.52015268166895</v>
                </pt>
                <pt idx="395">
                  <v>18.07077560744898</v>
                </pt>
                <pt idx="396">
                  <v>18.63499572624326</v>
                </pt>
                <pt idx="397">
                  <v>47.71597014057058</v>
                </pt>
                <pt idx="398">
                  <v>174.2199176839966</v>
                </pt>
                <pt idx="399">
                  <v>296.5101561516158</v>
                </pt>
                <pt idx="400">
                  <v>309.6469400221721</v>
                </pt>
                <pt idx="401">
                  <v>282.9502501109335</v>
                </pt>
                <pt idx="402">
                  <v>249.8203805556467</v>
                </pt>
                <pt idx="403">
                  <v>218.7073946792509</v>
                </pt>
                <pt idx="404">
                  <v>198.9977737773176</v>
                </pt>
                <pt idx="405">
                  <v>181.6577687946837</v>
                </pt>
                <pt idx="406">
                  <v>154.9610031959786</v>
                </pt>
                <pt idx="407">
                  <v>138.0911176707291</v>
                </pt>
                <pt idx="408">
                  <v>134.3545328639268</v>
                </pt>
                <pt idx="409">
                  <v>118.3045634129707</v>
                </pt>
                <pt idx="410">
                  <v>96.05125247397473</v>
                </pt>
                <pt idx="411">
                  <v>83.18806097429143</v>
                </pt>
                <pt idx="412">
                  <v>69.85820075308861</v>
                </pt>
                <pt idx="413">
                  <v>61.6748810684572</v>
                </pt>
                <pt idx="414">
                  <v>63.43472402395343</v>
                </pt>
                <pt idx="415">
                  <v>61.21811131311065</v>
                </pt>
                <pt idx="416">
                  <v>50.28482667627982</v>
                </pt>
                <pt idx="417">
                  <v>48.00807373850312</v>
                </pt>
                <pt idx="418">
                  <v>77.17482493176121</v>
                </pt>
                <pt idx="419">
                  <v>109.0313803249947</v>
                </pt>
                <pt idx="420">
                  <v>88.00813443883553</v>
                </pt>
                <pt idx="421">
                  <v>52.15877486136738</v>
                </pt>
                <pt idx="422">
                  <v>34.7027082707981</v>
                </pt>
                <pt idx="423">
                  <v>21.31317261485493</v>
                </pt>
                <pt idx="424">
                  <v>17.28372247056298</v>
                </pt>
                <pt idx="425">
                  <v>17.34784823239689</v>
                </pt>
                <pt idx="426">
                  <v>17.12216446558098</v>
                </pt>
                <pt idx="427">
                  <v>16.6599514553977</v>
                </pt>
                <pt idx="428">
                  <v>16.02453665967066</v>
                </pt>
                <pt idx="429">
                  <v>14.59937821471799</v>
                </pt>
                <pt idx="430">
                  <v>13.58132746406701</v>
                </pt>
                <pt idx="431">
                  <v>13.32703104966999</v>
                </pt>
                <pt idx="432">
                  <v>13.21943611683791</v>
                </pt>
                <pt idx="433">
                  <v>13.1385182498184</v>
                </pt>
                <pt idx="434">
                  <v>12.79708588365796</v>
                </pt>
                <pt idx="435">
                  <v>12.33909160419364</v>
                </pt>
                <pt idx="436">
                  <v>11.9946092544131</v>
                </pt>
                <pt idx="437">
                  <v>11.88694208136756</v>
                </pt>
                <pt idx="438">
                  <v>12.01271848792206</v>
                </pt>
                <pt idx="439">
                  <v>12.13518997312811</v>
                </pt>
                <pt idx="440">
                  <v>12.1443584895859</v>
                </pt>
                <pt idx="441">
                  <v>12.18352783660416</v>
                </pt>
                <pt idx="442">
                  <v>12.48264893713881</v>
                </pt>
                <pt idx="443">
                  <v>12.63840489632048</v>
                </pt>
                <pt idx="444">
                  <v>12.61746436626096</v>
                </pt>
                <pt idx="445">
                  <v>12.7398231459774</v>
                </pt>
                <pt idx="446">
                  <v>12.89548069741187</v>
                </pt>
                <pt idx="447">
                  <v>12.96446748839944</v>
                </pt>
                <pt idx="448">
                  <v>13.17679703733262</v>
                </pt>
                <pt idx="449">
                  <v>13.44910661794083</v>
                </pt>
                <pt idx="450">
                  <v>13.51474673206174</v>
                </pt>
                <pt idx="451">
                  <v>13.72704202457083</v>
                </pt>
                <pt idx="452">
                  <v>13.99930866531574</v>
                </pt>
                <pt idx="453">
                  <v>20.55821862589209</v>
                </pt>
                <pt idx="454">
                  <v>28.14023636201739</v>
                </pt>
                <pt idx="455">
                  <v>26.39224503625027</v>
                </pt>
                <pt idx="456">
                  <v>20.96086728295898</v>
                </pt>
                <pt idx="457">
                  <v>17.40237880305348</v>
                </pt>
                <pt idx="458">
                  <v>16.30057047151519</v>
                </pt>
                <pt idx="459">
                  <v>16.30552924129713</v>
                </pt>
                <pt idx="460">
                  <v>15.55056475815836</v>
                </pt>
                <pt idx="461">
                  <v>14.41897278459202</v>
                </pt>
                <pt idx="462">
                  <v>13.96061333059392</v>
                </pt>
                <pt idx="463">
                  <v>13.29581493701083</v>
                </pt>
                <pt idx="464">
                  <v>13.24456218185294</v>
                </pt>
                <pt idx="465">
                  <v>13.836819828657</v>
                </pt>
                <pt idx="466">
                  <v>14.16578576631675</v>
                </pt>
                <pt idx="467">
                  <v>14.52471548980576</v>
                </pt>
                <pt idx="468">
                  <v>15.09027315611065</v>
                </pt>
                <pt idx="469">
                  <v>16.32918027614885</v>
                </pt>
                <pt idx="470">
                  <v>17.91470168779493</v>
                </pt>
                <pt idx="471">
                  <v>18.59351268037256</v>
                </pt>
                <pt idx="472">
                  <v>18.92224726693861</v>
                </pt>
                <pt idx="473">
                  <v>36.07087151571898</v>
                </pt>
                <pt idx="474">
                  <v>83.43247878729053</v>
                </pt>
                <pt idx="475">
                  <v>107.4504612442739</v>
                </pt>
                <pt idx="476">
                  <v>79.6416873701541</v>
                </pt>
                <pt idx="477">
                  <v>50.22638493244555</v>
                </pt>
                <pt idx="478">
                  <v>34.87751655714367</v>
                </pt>
                <pt idx="479">
                  <v>23.79808558081306</v>
                </pt>
                <pt idx="480">
                  <v>19.68197792692949</v>
                </pt>
                <pt idx="481">
                  <v>19.45603108661322</v>
                </pt>
                <pt idx="482">
                  <v>18.52683107944699</v>
                </pt>
                <pt idx="483">
                  <v>17.56772749104668</v>
                </pt>
                <pt idx="484">
                  <v>16.02529056931303</v>
                </pt>
                <pt idx="485">
                  <v>14.10330154469285</v>
                </pt>
                <pt idx="486">
                  <v>13.61177036391928</v>
                </pt>
                <pt idx="487">
                  <v>13.56040733335344</v>
                </pt>
                <pt idx="488">
                  <v>13.65570843194138</v>
                </pt>
                <pt idx="489">
                  <v>13.95427464731495</v>
                </pt>
                <pt idx="490">
                  <v>15.39635055275537</v>
                </pt>
                <pt idx="491">
                  <v>17.07165609634177</v>
                </pt>
                <pt idx="492">
                  <v>17.9869358994952</v>
                </pt>
                <pt idx="493">
                  <v>17.73217474843015</v>
                </pt>
                <pt idx="494">
                  <v>15.19393348757061</v>
                </pt>
                <pt idx="495">
                  <v>13.41906360082217</v>
                </pt>
                <pt idx="496">
                  <v>13.75087778964563</v>
                </pt>
                <pt idx="497">
                  <v>14.80934805751031</v>
                </pt>
                <pt idx="498">
                  <v>16.01447730243785</v>
                </pt>
                <pt idx="499">
                  <v>15.87625849224821</v>
                </pt>
                <pt idx="500">
                  <v>15.00799122549078</v>
                </pt>
                <pt idx="501">
                  <v>14.66649737686785</v>
                </pt>
                <pt idx="502">
                  <v>17.48173265704482</v>
                </pt>
                <pt idx="503">
                  <v>21.76019963530813</v>
                </pt>
                <pt idx="504">
                  <v>24.34197379900969</v>
                </pt>
                <pt idx="505">
                  <v>22.24353567485973</v>
                </pt>
                <pt idx="506">
                  <v>16.37148247881818</v>
                </pt>
                <pt idx="507">
                  <v>13.48286840469645</v>
                </pt>
                <pt idx="508">
                  <v>13.16768324470323</v>
                </pt>
                <pt idx="509">
                  <v>12.99920904631765</v>
                </pt>
                <pt idx="510">
                  <v>12.83077525804668</v>
                </pt>
                <pt idx="511">
                  <v>12.8090227981249</v>
                </pt>
                <pt idx="512">
                  <v>12.81722985053524</v>
                </pt>
                <pt idx="513">
                  <v>12.91271319205951</v>
                </pt>
                <pt idx="514">
                  <v>13.03818128463843</v>
                </pt>
                <pt idx="515">
                  <v>13.13365815866447</v>
                </pt>
                <pt idx="516">
                  <v>13.37580613169436</v>
                </pt>
                <pt idx="517">
                  <v>13.6479389524226</v>
                </pt>
                <pt idx="518">
                  <v>13.56672341014547</v>
                </pt>
                <pt idx="519">
                  <v>13.42883923062994</v>
                </pt>
                <pt idx="520">
                  <v>13.76093309569094</v>
                </pt>
                <pt idx="521">
                  <v>14.3230078844955</v>
                </pt>
                <pt idx="522">
                  <v>15.03173728188045</v>
                </pt>
                <pt idx="523">
                  <v>16.29711851831992</v>
                </pt>
                <pt idx="524">
                  <v>17.50578487790377</v>
                </pt>
                <pt idx="525">
                  <v>17.89445732881119</v>
                </pt>
                <pt idx="526">
                  <v>17.54968119983161</v>
                </pt>
                <pt idx="527">
                  <v>20.54153416331583</v>
                </pt>
                <pt idx="528">
                  <v>54.5065729109301</v>
                </pt>
                <pt idx="529">
                  <v>82.32773079301536</v>
                </pt>
                <pt idx="530">
                  <v>71.95236304624567</v>
                </pt>
                <pt idx="531">
                  <v>73.68690370358397</v>
                </pt>
                <pt idx="532">
                  <v>104.7239153838081</v>
                </pt>
                <pt idx="533">
                  <v>123.9736187193802</v>
                </pt>
                <pt idx="534">
                  <v>105.523742703876</v>
                </pt>
                <pt idx="535">
                  <v>78.76727654237553</v>
                </pt>
                <pt idx="536">
                  <v>50.28713975994861</v>
                </pt>
                <pt idx="537">
                  <v>28.41684954145689</v>
                </pt>
                <pt idx="538">
                  <v>23.74322391394256</v>
                </pt>
                <pt idx="539">
                  <v>24.12641474339589</v>
                </pt>
                <pt idx="540">
                  <v>25.79979422922293</v>
                </pt>
                <pt idx="541">
                  <v>25.9832291193896</v>
                </pt>
                <pt idx="542">
                  <v>28.38682653097863</v>
                </pt>
                <pt idx="543">
                  <v>43.89416402511771</v>
                </pt>
                <pt idx="544">
                  <v>60.04499046339655</v>
                </pt>
                <pt idx="545">
                  <v>56.2796775889332</v>
                </pt>
                <pt idx="546">
                  <v>40.96031410451506</v>
                </pt>
                <pt idx="547">
                  <v>28.85725831592543</v>
                </pt>
                <pt idx="548">
                  <v>31.93433727884683</v>
                </pt>
                <pt idx="549">
                  <v>64.43473534161052</v>
                </pt>
                <pt idx="550">
                  <v>105.9748577872655</v>
                </pt>
                <pt idx="551">
                  <v>122.2448602288146</v>
                </pt>
                <pt idx="552">
                  <v>122.2213133819204</v>
                </pt>
                <pt idx="553">
                  <v>122.1977665350262</v>
                </pt>
                <pt idx="554">
                  <v>122.174219688132</v>
                </pt>
                <pt idx="555">
                  <v>122.1506728412378</v>
                </pt>
                <pt idx="556">
                  <v>122.1271259943436</v>
                </pt>
                <pt idx="557">
                  <v>122.1035791474494</v>
                </pt>
                <pt idx="558">
                  <v>122.0800323005552</v>
                </pt>
                <pt idx="559">
                  <v>122.056485453661</v>
                </pt>
                <pt idx="560">
                  <v>122.0329386067668</v>
                </pt>
                <pt idx="561">
                  <v>122.0093917598726</v>
                </pt>
                <pt idx="562">
                  <v>121.9858449129784</v>
                </pt>
                <pt idx="563">
                  <v>121.9622980660842</v>
                </pt>
                <pt idx="564">
                  <v>121.93875121919</v>
                </pt>
                <pt idx="565">
                  <v>121.9152043722958</v>
                </pt>
                <pt idx="566">
                  <v>121.8916575254016</v>
                </pt>
                <pt idx="567">
                  <v>121.8681106785074</v>
                </pt>
                <pt idx="568">
                  <v>121.8445638316132</v>
                </pt>
                <pt idx="569">
                  <v>121.821016984719</v>
                </pt>
                <pt idx="570">
                  <v>121.7974701378248</v>
                </pt>
                <pt idx="571">
                  <v>121.7739232909306</v>
                </pt>
                <pt idx="572">
                  <v>121.7503764440364</v>
                </pt>
              </numCache>
            </numRef>
          </xVal>
          <yVal>
            <numRef>
              <f>'CPT data reduction'!$A$28:$A$600</f>
              <numCache>
                <formatCode>General</formatCode>
                <ptCount val="573"/>
                <pt idx="0">
                  <v>0.5</v>
                </pt>
                <pt idx="1">
                  <v>0.52</v>
                </pt>
                <pt idx="2">
                  <v>0.54</v>
                </pt>
                <pt idx="3">
                  <v>0.5600000000000001</v>
                </pt>
                <pt idx="4">
                  <v>0.58</v>
                </pt>
                <pt idx="5">
                  <v>0.6</v>
                </pt>
                <pt idx="6">
                  <v>0.62</v>
                </pt>
                <pt idx="7">
                  <v>0.64</v>
                </pt>
                <pt idx="8">
                  <v>0.66</v>
                </pt>
                <pt idx="9">
                  <v>0.68</v>
                </pt>
                <pt idx="10">
                  <v>0.7</v>
                </pt>
                <pt idx="11">
                  <v>0.72</v>
                </pt>
                <pt idx="12">
                  <v>0.74</v>
                </pt>
                <pt idx="13">
                  <v>0.76</v>
                </pt>
                <pt idx="14">
                  <v>0.78</v>
                </pt>
                <pt idx="15">
                  <v>0.8</v>
                </pt>
                <pt idx="16">
                  <v>0.82</v>
                </pt>
                <pt idx="17">
                  <v>0.84</v>
                </pt>
                <pt idx="18">
                  <v>0.86</v>
                </pt>
                <pt idx="19">
                  <v>0.88</v>
                </pt>
                <pt idx="20">
                  <v>0.9</v>
                </pt>
                <pt idx="21">
                  <v>0.92</v>
                </pt>
                <pt idx="22">
                  <v>0.9399999999999999</v>
                </pt>
                <pt idx="23">
                  <v>0.96</v>
                </pt>
                <pt idx="24">
                  <v>0.98</v>
                </pt>
                <pt idx="25">
                  <v>1</v>
                </pt>
                <pt idx="26">
                  <v>1.02</v>
                </pt>
                <pt idx="27">
                  <v>1.04</v>
                </pt>
                <pt idx="28">
                  <v>1.06</v>
                </pt>
                <pt idx="29">
                  <v>1.08</v>
                </pt>
                <pt idx="30">
                  <v>1.1</v>
                </pt>
                <pt idx="31">
                  <v>1.12</v>
                </pt>
                <pt idx="32">
                  <v>1.14</v>
                </pt>
                <pt idx="33">
                  <v>1.16</v>
                </pt>
                <pt idx="34">
                  <v>1.18</v>
                </pt>
                <pt idx="35">
                  <v>1.2</v>
                </pt>
                <pt idx="36">
                  <v>1.22</v>
                </pt>
                <pt idx="37">
                  <v>1.24</v>
                </pt>
                <pt idx="38">
                  <v>1.26</v>
                </pt>
                <pt idx="39">
                  <v>1.28</v>
                </pt>
                <pt idx="40">
                  <v>1.3</v>
                </pt>
                <pt idx="41">
                  <v>1.32</v>
                </pt>
                <pt idx="42">
                  <v>1.34</v>
                </pt>
                <pt idx="43">
                  <v>1.36</v>
                </pt>
                <pt idx="44">
                  <v>1.38</v>
                </pt>
                <pt idx="45">
                  <v>1.4</v>
                </pt>
                <pt idx="46">
                  <v>1.42</v>
                </pt>
                <pt idx="47">
                  <v>1.44</v>
                </pt>
                <pt idx="48">
                  <v>1.46</v>
                </pt>
                <pt idx="49">
                  <v>1.48</v>
                </pt>
                <pt idx="50">
                  <v>1.5</v>
                </pt>
                <pt idx="51">
                  <v>1.52</v>
                </pt>
                <pt idx="52">
                  <v>1.54</v>
                </pt>
                <pt idx="53">
                  <v>1.56</v>
                </pt>
                <pt idx="54">
                  <v>1.58</v>
                </pt>
                <pt idx="55">
                  <v>1.6</v>
                </pt>
                <pt idx="56">
                  <v>1.62</v>
                </pt>
                <pt idx="57">
                  <v>1.64</v>
                </pt>
                <pt idx="58">
                  <v>1.66</v>
                </pt>
                <pt idx="59">
                  <v>1.68</v>
                </pt>
                <pt idx="60">
                  <v>1.7</v>
                </pt>
                <pt idx="61">
                  <v>1.72</v>
                </pt>
                <pt idx="62">
                  <v>1.74</v>
                </pt>
                <pt idx="63">
                  <v>1.76</v>
                </pt>
                <pt idx="64">
                  <v>1.78</v>
                </pt>
                <pt idx="65">
                  <v>1.8</v>
                </pt>
                <pt idx="66">
                  <v>1.82</v>
                </pt>
                <pt idx="67">
                  <v>1.84</v>
                </pt>
                <pt idx="68">
                  <v>1.86</v>
                </pt>
                <pt idx="69">
                  <v>1.88</v>
                </pt>
                <pt idx="70">
                  <v>1.9</v>
                </pt>
                <pt idx="71">
                  <v>1.92</v>
                </pt>
                <pt idx="72">
                  <v>1.94</v>
                </pt>
                <pt idx="73">
                  <v>1.96</v>
                </pt>
                <pt idx="74">
                  <v>1.98</v>
                </pt>
                <pt idx="75">
                  <v>2</v>
                </pt>
                <pt idx="76">
                  <v>2.02</v>
                </pt>
                <pt idx="77">
                  <v>2.04</v>
                </pt>
                <pt idx="78">
                  <v>2.06</v>
                </pt>
                <pt idx="79">
                  <v>2.08</v>
                </pt>
                <pt idx="80">
                  <v>2.1</v>
                </pt>
                <pt idx="81">
                  <v>2.12</v>
                </pt>
                <pt idx="82">
                  <v>2.14</v>
                </pt>
                <pt idx="83">
                  <v>2.16</v>
                </pt>
                <pt idx="84">
                  <v>2.18</v>
                </pt>
                <pt idx="85">
                  <v>2.2</v>
                </pt>
                <pt idx="86">
                  <v>2.22</v>
                </pt>
                <pt idx="87">
                  <v>2.24</v>
                </pt>
                <pt idx="88">
                  <v>2.26</v>
                </pt>
                <pt idx="89">
                  <v>2.28</v>
                </pt>
                <pt idx="90">
                  <v>2.3</v>
                </pt>
                <pt idx="91">
                  <v>2.32</v>
                </pt>
                <pt idx="92">
                  <v>2.34</v>
                </pt>
                <pt idx="93">
                  <v>2.36</v>
                </pt>
                <pt idx="94">
                  <v>2.38</v>
                </pt>
                <pt idx="95">
                  <v>2.4</v>
                </pt>
                <pt idx="96">
                  <v>2.42</v>
                </pt>
                <pt idx="97">
                  <v>2.44</v>
                </pt>
                <pt idx="98">
                  <v>2.46</v>
                </pt>
                <pt idx="99">
                  <v>2.48</v>
                </pt>
                <pt idx="100">
                  <v>2.5</v>
                </pt>
                <pt idx="101">
                  <v>2.52</v>
                </pt>
                <pt idx="102">
                  <v>2.54</v>
                </pt>
                <pt idx="103">
                  <v>2.56</v>
                </pt>
                <pt idx="104">
                  <v>2.58</v>
                </pt>
                <pt idx="105">
                  <v>2.6</v>
                </pt>
                <pt idx="106">
                  <v>2.62</v>
                </pt>
                <pt idx="107">
                  <v>2.64</v>
                </pt>
                <pt idx="108">
                  <v>2.66</v>
                </pt>
                <pt idx="109">
                  <v>2.68</v>
                </pt>
                <pt idx="110">
                  <v>2.7</v>
                </pt>
                <pt idx="111">
                  <v>2.72</v>
                </pt>
                <pt idx="112">
                  <v>2.74</v>
                </pt>
                <pt idx="113">
                  <v>2.76</v>
                </pt>
                <pt idx="114">
                  <v>2.78</v>
                </pt>
                <pt idx="115">
                  <v>2.8</v>
                </pt>
                <pt idx="116">
                  <v>2.82</v>
                </pt>
                <pt idx="117">
                  <v>2.84</v>
                </pt>
                <pt idx="118">
                  <v>2.86</v>
                </pt>
                <pt idx="119">
                  <v>2.88</v>
                </pt>
                <pt idx="120">
                  <v>2.9</v>
                </pt>
                <pt idx="121">
                  <v>2.92</v>
                </pt>
                <pt idx="122">
                  <v>2.94</v>
                </pt>
                <pt idx="123">
                  <v>2.96</v>
                </pt>
                <pt idx="124">
                  <v>2.98</v>
                </pt>
                <pt idx="125">
                  <v>3</v>
                </pt>
                <pt idx="126">
                  <v>3.02</v>
                </pt>
                <pt idx="127">
                  <v>3.04</v>
                </pt>
                <pt idx="128">
                  <v>3.06</v>
                </pt>
                <pt idx="129">
                  <v>3.08</v>
                </pt>
                <pt idx="130">
                  <v>3.1</v>
                </pt>
                <pt idx="131">
                  <v>3.12</v>
                </pt>
                <pt idx="132">
                  <v>3.14</v>
                </pt>
                <pt idx="133">
                  <v>3.16</v>
                </pt>
                <pt idx="134">
                  <v>3.18</v>
                </pt>
                <pt idx="135">
                  <v>3.2</v>
                </pt>
                <pt idx="136">
                  <v>3.22</v>
                </pt>
                <pt idx="137">
                  <v>3.24</v>
                </pt>
                <pt idx="138">
                  <v>3.26</v>
                </pt>
                <pt idx="139">
                  <v>3.28</v>
                </pt>
                <pt idx="140">
                  <v>3.3</v>
                </pt>
                <pt idx="141">
                  <v>3.32</v>
                </pt>
                <pt idx="142">
                  <v>3.34</v>
                </pt>
                <pt idx="143">
                  <v>3.36</v>
                </pt>
                <pt idx="144">
                  <v>3.38</v>
                </pt>
                <pt idx="145">
                  <v>3.4</v>
                </pt>
                <pt idx="146">
                  <v>3.42</v>
                </pt>
                <pt idx="147">
                  <v>3.44</v>
                </pt>
                <pt idx="148">
                  <v>3.46</v>
                </pt>
                <pt idx="149">
                  <v>3.48</v>
                </pt>
                <pt idx="150">
                  <v>3.5</v>
                </pt>
                <pt idx="151">
                  <v>3.52</v>
                </pt>
                <pt idx="152">
                  <v>3.54</v>
                </pt>
                <pt idx="153">
                  <v>3.56</v>
                </pt>
                <pt idx="154">
                  <v>3.58</v>
                </pt>
                <pt idx="155">
                  <v>3.6</v>
                </pt>
                <pt idx="156">
                  <v>3.62</v>
                </pt>
                <pt idx="157">
                  <v>3.64</v>
                </pt>
                <pt idx="158">
                  <v>3.66</v>
                </pt>
                <pt idx="159">
                  <v>3.68</v>
                </pt>
                <pt idx="160">
                  <v>3.7</v>
                </pt>
                <pt idx="161">
                  <v>3.72</v>
                </pt>
                <pt idx="162">
                  <v>3.74</v>
                </pt>
                <pt idx="163">
                  <v>3.76</v>
                </pt>
                <pt idx="164">
                  <v>3.78</v>
                </pt>
                <pt idx="165">
                  <v>3.8</v>
                </pt>
                <pt idx="166">
                  <v>3.82</v>
                </pt>
                <pt idx="167">
                  <v>3.84</v>
                </pt>
                <pt idx="168">
                  <v>3.86</v>
                </pt>
                <pt idx="169">
                  <v>3.88</v>
                </pt>
                <pt idx="170">
                  <v>3.9</v>
                </pt>
                <pt idx="171">
                  <v>3.92</v>
                </pt>
                <pt idx="172">
                  <v>3.94</v>
                </pt>
                <pt idx="173">
                  <v>3.96</v>
                </pt>
                <pt idx="174">
                  <v>3.98</v>
                </pt>
                <pt idx="175">
                  <v>4</v>
                </pt>
                <pt idx="176">
                  <v>4.02</v>
                </pt>
                <pt idx="177">
                  <v>4.04</v>
                </pt>
                <pt idx="178">
                  <v>4.06</v>
                </pt>
                <pt idx="179">
                  <v>4.08</v>
                </pt>
                <pt idx="180">
                  <v>4.1</v>
                </pt>
                <pt idx="181">
                  <v>4.12</v>
                </pt>
                <pt idx="182">
                  <v>4.14</v>
                </pt>
                <pt idx="183">
                  <v>4.16</v>
                </pt>
                <pt idx="184">
                  <v>4.18</v>
                </pt>
                <pt idx="185">
                  <v>4.2</v>
                </pt>
                <pt idx="186">
                  <v>4.22</v>
                </pt>
                <pt idx="187">
                  <v>4.24</v>
                </pt>
                <pt idx="188">
                  <v>4.26</v>
                </pt>
                <pt idx="189">
                  <v>4.28</v>
                </pt>
                <pt idx="190">
                  <v>4.3</v>
                </pt>
                <pt idx="191">
                  <v>4.32</v>
                </pt>
                <pt idx="192">
                  <v>4.34</v>
                </pt>
                <pt idx="193">
                  <v>4.36</v>
                </pt>
                <pt idx="194">
                  <v>4.38</v>
                </pt>
                <pt idx="195">
                  <v>4.4</v>
                </pt>
                <pt idx="196">
                  <v>4.42</v>
                </pt>
                <pt idx="197">
                  <v>4.44</v>
                </pt>
                <pt idx="198">
                  <v>4.46</v>
                </pt>
                <pt idx="199">
                  <v>4.48</v>
                </pt>
                <pt idx="200">
                  <v>4.5</v>
                </pt>
                <pt idx="201">
                  <v>4.52</v>
                </pt>
                <pt idx="202">
                  <v>4.54</v>
                </pt>
                <pt idx="203">
                  <v>4.56</v>
                </pt>
                <pt idx="204">
                  <v>4.58</v>
                </pt>
                <pt idx="205">
                  <v>4.6</v>
                </pt>
                <pt idx="206">
                  <v>4.62</v>
                </pt>
                <pt idx="207">
                  <v>4.64</v>
                </pt>
                <pt idx="208">
                  <v>4.66</v>
                </pt>
                <pt idx="209">
                  <v>4.68</v>
                </pt>
                <pt idx="210">
                  <v>4.7</v>
                </pt>
                <pt idx="211">
                  <v>4.72</v>
                </pt>
                <pt idx="212">
                  <v>4.74</v>
                </pt>
                <pt idx="213">
                  <v>4.76</v>
                </pt>
                <pt idx="214">
                  <v>4.78</v>
                </pt>
                <pt idx="215">
                  <v>4.8</v>
                </pt>
                <pt idx="216">
                  <v>4.82</v>
                </pt>
                <pt idx="217">
                  <v>4.84</v>
                </pt>
                <pt idx="218">
                  <v>4.86</v>
                </pt>
                <pt idx="219">
                  <v>4.88</v>
                </pt>
                <pt idx="220">
                  <v>4.9</v>
                </pt>
                <pt idx="221">
                  <v>4.92</v>
                </pt>
                <pt idx="222">
                  <v>4.94</v>
                </pt>
                <pt idx="223">
                  <v>4.96</v>
                </pt>
                <pt idx="224">
                  <v>4.98</v>
                </pt>
                <pt idx="225">
                  <v>5</v>
                </pt>
                <pt idx="226">
                  <v>5.02</v>
                </pt>
                <pt idx="227">
                  <v>5.04</v>
                </pt>
                <pt idx="228">
                  <v>5.06</v>
                </pt>
                <pt idx="229">
                  <v>5.08</v>
                </pt>
                <pt idx="230">
                  <v>5.1</v>
                </pt>
                <pt idx="231">
                  <v>5.12</v>
                </pt>
                <pt idx="232">
                  <v>5.14</v>
                </pt>
                <pt idx="233">
                  <v>5.16</v>
                </pt>
                <pt idx="234">
                  <v>5.18</v>
                </pt>
                <pt idx="235">
                  <v>5.2</v>
                </pt>
                <pt idx="236">
                  <v>5.22</v>
                </pt>
                <pt idx="237">
                  <v>5.24</v>
                </pt>
                <pt idx="238">
                  <v>5.26</v>
                </pt>
                <pt idx="239">
                  <v>5.28</v>
                </pt>
                <pt idx="240">
                  <v>5.3</v>
                </pt>
                <pt idx="241">
                  <v>5.32</v>
                </pt>
                <pt idx="242">
                  <v>5.34</v>
                </pt>
                <pt idx="243">
                  <v>5.36</v>
                </pt>
                <pt idx="244">
                  <v>5.38</v>
                </pt>
                <pt idx="245">
                  <v>5.4</v>
                </pt>
                <pt idx="246">
                  <v>5.42</v>
                </pt>
                <pt idx="247">
                  <v>5.44</v>
                </pt>
                <pt idx="248">
                  <v>5.46</v>
                </pt>
                <pt idx="249">
                  <v>5.48</v>
                </pt>
                <pt idx="250">
                  <v>5.5</v>
                </pt>
                <pt idx="251">
                  <v>5.52</v>
                </pt>
                <pt idx="252">
                  <v>5.54</v>
                </pt>
                <pt idx="253">
                  <v>5.56</v>
                </pt>
                <pt idx="254">
                  <v>5.58</v>
                </pt>
                <pt idx="255">
                  <v>5.6</v>
                </pt>
                <pt idx="256">
                  <v>5.62</v>
                </pt>
                <pt idx="257">
                  <v>5.64</v>
                </pt>
                <pt idx="258">
                  <v>5.66</v>
                </pt>
                <pt idx="259">
                  <v>5.68</v>
                </pt>
                <pt idx="260">
                  <v>5.7</v>
                </pt>
                <pt idx="261">
                  <v>5.72</v>
                </pt>
                <pt idx="262">
                  <v>5.74</v>
                </pt>
                <pt idx="263">
                  <v>5.76</v>
                </pt>
                <pt idx="264">
                  <v>5.78</v>
                </pt>
                <pt idx="265">
                  <v>5.8</v>
                </pt>
                <pt idx="266">
                  <v>5.82</v>
                </pt>
                <pt idx="267">
                  <v>5.84</v>
                </pt>
                <pt idx="268">
                  <v>5.86</v>
                </pt>
                <pt idx="269">
                  <v>5.88</v>
                </pt>
                <pt idx="270">
                  <v>5.9</v>
                </pt>
                <pt idx="271">
                  <v>5.92</v>
                </pt>
                <pt idx="272">
                  <v>5.94</v>
                </pt>
                <pt idx="273">
                  <v>5.96</v>
                </pt>
                <pt idx="274">
                  <v>5.98</v>
                </pt>
                <pt idx="275">
                  <v>6</v>
                </pt>
                <pt idx="276">
                  <v>6.02</v>
                </pt>
                <pt idx="277">
                  <v>6.04</v>
                </pt>
                <pt idx="278">
                  <v>6.06</v>
                </pt>
                <pt idx="279">
                  <v>6.08</v>
                </pt>
                <pt idx="280">
                  <v>6.1</v>
                </pt>
                <pt idx="281">
                  <v>6.12</v>
                </pt>
                <pt idx="282">
                  <v>6.14</v>
                </pt>
                <pt idx="283">
                  <v>6.16</v>
                </pt>
                <pt idx="284">
                  <v>6.18</v>
                </pt>
                <pt idx="285">
                  <v>6.2</v>
                </pt>
                <pt idx="286">
                  <v>6.22</v>
                </pt>
                <pt idx="287">
                  <v>6.24</v>
                </pt>
                <pt idx="288">
                  <v>6.26</v>
                </pt>
                <pt idx="289">
                  <v>6.28</v>
                </pt>
                <pt idx="290">
                  <v>6.3</v>
                </pt>
                <pt idx="291">
                  <v>6.32</v>
                </pt>
                <pt idx="292">
                  <v>6.34</v>
                </pt>
                <pt idx="293">
                  <v>6.36</v>
                </pt>
                <pt idx="294">
                  <v>6.38</v>
                </pt>
                <pt idx="295">
                  <v>6.4</v>
                </pt>
                <pt idx="296">
                  <v>6.42</v>
                </pt>
                <pt idx="297">
                  <v>6.44</v>
                </pt>
                <pt idx="298">
                  <v>6.46</v>
                </pt>
                <pt idx="299">
                  <v>6.48</v>
                </pt>
                <pt idx="300">
                  <v>6.5</v>
                </pt>
                <pt idx="301">
                  <v>6.52</v>
                </pt>
                <pt idx="302">
                  <v>6.54</v>
                </pt>
                <pt idx="303">
                  <v>6.56</v>
                </pt>
                <pt idx="304">
                  <v>6.58</v>
                </pt>
                <pt idx="305">
                  <v>6.6</v>
                </pt>
                <pt idx="306">
                  <v>6.62</v>
                </pt>
                <pt idx="307">
                  <v>6.64</v>
                </pt>
                <pt idx="308">
                  <v>6.66</v>
                </pt>
                <pt idx="309">
                  <v>6.68</v>
                </pt>
                <pt idx="310">
                  <v>6.7</v>
                </pt>
                <pt idx="311">
                  <v>6.72</v>
                </pt>
                <pt idx="312">
                  <v>6.74</v>
                </pt>
                <pt idx="313">
                  <v>6.76</v>
                </pt>
                <pt idx="314">
                  <v>6.78</v>
                </pt>
                <pt idx="315">
                  <v>6.8</v>
                </pt>
                <pt idx="316">
                  <v>6.82</v>
                </pt>
                <pt idx="317">
                  <v>6.84</v>
                </pt>
                <pt idx="318">
                  <v>6.86</v>
                </pt>
                <pt idx="319">
                  <v>6.88</v>
                </pt>
                <pt idx="320">
                  <v>6.9</v>
                </pt>
                <pt idx="321">
                  <v>6.92</v>
                </pt>
                <pt idx="322">
                  <v>6.94</v>
                </pt>
                <pt idx="323">
                  <v>6.96</v>
                </pt>
                <pt idx="324">
                  <v>6.98</v>
                </pt>
                <pt idx="325">
                  <v>7</v>
                </pt>
                <pt idx="326">
                  <v>7.02</v>
                </pt>
                <pt idx="327">
                  <v>7.04</v>
                </pt>
                <pt idx="328">
                  <v>7.06</v>
                </pt>
                <pt idx="329">
                  <v>7.08</v>
                </pt>
                <pt idx="330">
                  <v>7.1</v>
                </pt>
                <pt idx="331">
                  <v>7.12</v>
                </pt>
                <pt idx="332">
                  <v>7.14</v>
                </pt>
                <pt idx="333">
                  <v>7.16</v>
                </pt>
                <pt idx="334">
                  <v>7.18</v>
                </pt>
                <pt idx="335">
                  <v>7.2</v>
                </pt>
                <pt idx="336">
                  <v>7.22</v>
                </pt>
                <pt idx="337">
                  <v>7.24</v>
                </pt>
                <pt idx="338">
                  <v>7.26</v>
                </pt>
                <pt idx="339">
                  <v>7.28</v>
                </pt>
                <pt idx="340">
                  <v>7.3</v>
                </pt>
                <pt idx="341">
                  <v>7.32</v>
                </pt>
                <pt idx="342">
                  <v>7.34</v>
                </pt>
                <pt idx="343">
                  <v>7.36</v>
                </pt>
                <pt idx="344">
                  <v>7.38</v>
                </pt>
                <pt idx="345">
                  <v>7.4</v>
                </pt>
                <pt idx="346">
                  <v>7.42</v>
                </pt>
                <pt idx="347">
                  <v>7.44</v>
                </pt>
                <pt idx="348">
                  <v>7.46</v>
                </pt>
                <pt idx="349">
                  <v>7.48</v>
                </pt>
                <pt idx="350">
                  <v>7.5</v>
                </pt>
                <pt idx="351">
                  <v>7.52</v>
                </pt>
                <pt idx="352">
                  <v>7.54</v>
                </pt>
                <pt idx="353">
                  <v>7.56</v>
                </pt>
                <pt idx="354">
                  <v>7.58</v>
                </pt>
                <pt idx="355">
                  <v>7.6</v>
                </pt>
                <pt idx="356">
                  <v>7.62</v>
                </pt>
                <pt idx="357">
                  <v>7.64</v>
                </pt>
                <pt idx="358">
                  <v>7.66</v>
                </pt>
                <pt idx="359">
                  <v>7.68</v>
                </pt>
                <pt idx="360">
                  <v>7.7</v>
                </pt>
                <pt idx="361">
                  <v>7.72</v>
                </pt>
                <pt idx="362">
                  <v>7.74</v>
                </pt>
                <pt idx="363">
                  <v>7.76</v>
                </pt>
                <pt idx="364">
                  <v>7.78</v>
                </pt>
                <pt idx="365">
                  <v>7.8</v>
                </pt>
                <pt idx="366">
                  <v>7.82</v>
                </pt>
                <pt idx="367">
                  <v>7.84</v>
                </pt>
                <pt idx="368">
                  <v>7.86</v>
                </pt>
                <pt idx="369">
                  <v>7.88</v>
                </pt>
                <pt idx="370">
                  <v>7.9</v>
                </pt>
                <pt idx="371">
                  <v>7.92</v>
                </pt>
                <pt idx="372">
                  <v>7.94</v>
                </pt>
                <pt idx="373">
                  <v>7.96</v>
                </pt>
                <pt idx="374">
                  <v>7.98</v>
                </pt>
                <pt idx="375">
                  <v>8</v>
                </pt>
                <pt idx="376">
                  <v>8.02</v>
                </pt>
                <pt idx="377">
                  <v>8.039999999999999</v>
                </pt>
                <pt idx="378">
                  <v>8.06</v>
                </pt>
                <pt idx="379">
                  <v>8.08</v>
                </pt>
                <pt idx="380">
                  <v>8.1</v>
                </pt>
                <pt idx="381">
                  <v>8.119999999999999</v>
                </pt>
                <pt idx="382">
                  <v>8.140000000000001</v>
                </pt>
                <pt idx="383">
                  <v>8.16</v>
                </pt>
                <pt idx="384">
                  <v>8.18</v>
                </pt>
                <pt idx="385">
                  <v>8.199999999999999</v>
                </pt>
                <pt idx="386">
                  <v>8.220000000000001</v>
                </pt>
                <pt idx="387">
                  <v>8.24</v>
                </pt>
                <pt idx="388">
                  <v>8.26</v>
                </pt>
                <pt idx="389">
                  <v>8.279999999999999</v>
                </pt>
                <pt idx="390">
                  <v>8.300000000000001</v>
                </pt>
                <pt idx="391">
                  <v>8.32</v>
                </pt>
                <pt idx="392">
                  <v>8.34</v>
                </pt>
                <pt idx="393">
                  <v>8.359999999999999</v>
                </pt>
                <pt idx="394">
                  <v>8.380000000000001</v>
                </pt>
                <pt idx="395">
                  <v>8.4</v>
                </pt>
                <pt idx="396">
                  <v>8.42</v>
                </pt>
                <pt idx="397">
                  <v>8.44</v>
                </pt>
                <pt idx="398">
                  <v>8.460000000000001</v>
                </pt>
                <pt idx="399">
                  <v>8.48</v>
                </pt>
                <pt idx="400">
                  <v>8.5</v>
                </pt>
                <pt idx="401">
                  <v>8.52</v>
                </pt>
                <pt idx="402">
                  <v>8.539999999999999</v>
                </pt>
                <pt idx="403">
                  <v>8.56</v>
                </pt>
                <pt idx="404">
                  <v>8.58</v>
                </pt>
                <pt idx="405">
                  <v>8.6</v>
                </pt>
                <pt idx="406">
                  <v>8.619999999999999</v>
                </pt>
                <pt idx="407">
                  <v>8.640000000000001</v>
                </pt>
                <pt idx="408">
                  <v>8.66</v>
                </pt>
                <pt idx="409">
                  <v>8.68</v>
                </pt>
                <pt idx="410">
                  <v>8.699999999999999</v>
                </pt>
                <pt idx="411">
                  <v>8.720000000000001</v>
                </pt>
                <pt idx="412">
                  <v>8.74</v>
                </pt>
                <pt idx="413">
                  <v>8.76</v>
                </pt>
                <pt idx="414">
                  <v>8.779999999999999</v>
                </pt>
                <pt idx="415">
                  <v>8.800000000000001</v>
                </pt>
                <pt idx="416">
                  <v>8.82</v>
                </pt>
                <pt idx="417">
                  <v>8.84</v>
                </pt>
                <pt idx="418">
                  <v>8.859999999999999</v>
                </pt>
                <pt idx="419">
                  <v>8.880000000000001</v>
                </pt>
                <pt idx="420">
                  <v>8.9</v>
                </pt>
                <pt idx="421">
                  <v>8.92</v>
                </pt>
                <pt idx="422">
                  <v>8.94</v>
                </pt>
                <pt idx="423">
                  <v>8.960000000000001</v>
                </pt>
                <pt idx="424">
                  <v>8.98</v>
                </pt>
                <pt idx="425">
                  <v>9</v>
                </pt>
                <pt idx="426">
                  <v>9.02</v>
                </pt>
                <pt idx="427">
                  <v>9.039999999999999</v>
                </pt>
                <pt idx="428">
                  <v>9.06</v>
                </pt>
                <pt idx="429">
                  <v>9.08</v>
                </pt>
                <pt idx="430">
                  <v>9.1</v>
                </pt>
                <pt idx="431">
                  <v>9.119999999999999</v>
                </pt>
                <pt idx="432">
                  <v>9.140000000000001</v>
                </pt>
                <pt idx="433">
                  <v>9.16</v>
                </pt>
                <pt idx="434">
                  <v>9.18</v>
                </pt>
                <pt idx="435">
                  <v>9.199999999999999</v>
                </pt>
                <pt idx="436">
                  <v>9.220000000000001</v>
                </pt>
                <pt idx="437">
                  <v>9.24</v>
                </pt>
                <pt idx="438">
                  <v>9.26</v>
                </pt>
                <pt idx="439">
                  <v>9.279999999999999</v>
                </pt>
                <pt idx="440">
                  <v>9.300000000000001</v>
                </pt>
                <pt idx="441">
                  <v>9.32</v>
                </pt>
                <pt idx="442">
                  <v>9.34</v>
                </pt>
                <pt idx="443">
                  <v>9.359999999999999</v>
                </pt>
                <pt idx="444">
                  <v>9.380000000000001</v>
                </pt>
                <pt idx="445">
                  <v>9.4</v>
                </pt>
                <pt idx="446">
                  <v>9.42</v>
                </pt>
                <pt idx="447">
                  <v>9.44</v>
                </pt>
                <pt idx="448">
                  <v>9.460000000000001</v>
                </pt>
                <pt idx="449">
                  <v>9.48</v>
                </pt>
                <pt idx="450">
                  <v>9.5</v>
                </pt>
                <pt idx="451">
                  <v>9.52</v>
                </pt>
                <pt idx="452">
                  <v>9.539999999999999</v>
                </pt>
                <pt idx="453">
                  <v>9.56</v>
                </pt>
                <pt idx="454">
                  <v>9.58</v>
                </pt>
                <pt idx="455">
                  <v>9.6</v>
                </pt>
                <pt idx="456">
                  <v>9.619999999999999</v>
                </pt>
                <pt idx="457">
                  <v>9.640000000000001</v>
                </pt>
                <pt idx="458">
                  <v>9.66</v>
                </pt>
                <pt idx="459">
                  <v>9.68</v>
                </pt>
                <pt idx="460">
                  <v>9.699999999999999</v>
                </pt>
                <pt idx="461">
                  <v>9.720000000000001</v>
                </pt>
                <pt idx="462">
                  <v>9.74</v>
                </pt>
                <pt idx="463">
                  <v>9.76</v>
                </pt>
                <pt idx="464">
                  <v>9.779999999999999</v>
                </pt>
                <pt idx="465">
                  <v>9.800000000000001</v>
                </pt>
                <pt idx="466">
                  <v>9.82</v>
                </pt>
                <pt idx="467">
                  <v>9.84</v>
                </pt>
                <pt idx="468">
                  <v>9.859999999999999</v>
                </pt>
                <pt idx="469">
                  <v>9.880000000000001</v>
                </pt>
                <pt idx="470">
                  <v>9.9</v>
                </pt>
                <pt idx="471">
                  <v>9.92</v>
                </pt>
                <pt idx="472">
                  <v>9.94</v>
                </pt>
                <pt idx="473">
                  <v>9.960000000000001</v>
                </pt>
                <pt idx="474">
                  <v>9.98</v>
                </pt>
                <pt idx="475">
                  <v>10</v>
                </pt>
                <pt idx="476">
                  <v>10.02</v>
                </pt>
                <pt idx="477">
                  <v>10.04</v>
                </pt>
                <pt idx="478">
                  <v>10.06</v>
                </pt>
                <pt idx="479">
                  <v>10.08</v>
                </pt>
                <pt idx="480">
                  <v>10.1</v>
                </pt>
                <pt idx="481">
                  <v>10.12</v>
                </pt>
                <pt idx="482">
                  <v>10.14</v>
                </pt>
                <pt idx="483">
                  <v>10.16</v>
                </pt>
                <pt idx="484">
                  <v>10.18</v>
                </pt>
                <pt idx="485">
                  <v>10.2</v>
                </pt>
                <pt idx="486">
                  <v>10.22</v>
                </pt>
                <pt idx="487">
                  <v>10.24</v>
                </pt>
                <pt idx="488">
                  <v>10.26</v>
                </pt>
                <pt idx="489">
                  <v>10.28</v>
                </pt>
                <pt idx="490">
                  <v>10.3</v>
                </pt>
                <pt idx="491">
                  <v>10.32</v>
                </pt>
                <pt idx="492">
                  <v>10.34</v>
                </pt>
                <pt idx="493">
                  <v>10.36</v>
                </pt>
                <pt idx="494">
                  <v>10.38</v>
                </pt>
                <pt idx="495">
                  <v>10.4</v>
                </pt>
                <pt idx="496">
                  <v>10.42</v>
                </pt>
                <pt idx="497">
                  <v>10.44</v>
                </pt>
                <pt idx="498">
                  <v>10.46</v>
                </pt>
                <pt idx="499">
                  <v>10.48</v>
                </pt>
                <pt idx="500">
                  <v>10.5</v>
                </pt>
                <pt idx="501">
                  <v>10.52</v>
                </pt>
                <pt idx="502">
                  <v>10.54</v>
                </pt>
                <pt idx="503">
                  <v>10.56</v>
                </pt>
                <pt idx="504">
                  <v>10.58</v>
                </pt>
                <pt idx="505">
                  <v>10.6</v>
                </pt>
                <pt idx="506">
                  <v>10.62</v>
                </pt>
                <pt idx="507">
                  <v>10.64</v>
                </pt>
                <pt idx="508">
                  <v>10.66</v>
                </pt>
                <pt idx="509">
                  <v>10.68</v>
                </pt>
                <pt idx="510">
                  <v>10.7</v>
                </pt>
                <pt idx="511">
                  <v>10.72</v>
                </pt>
                <pt idx="512">
                  <v>10.74</v>
                </pt>
                <pt idx="513">
                  <v>10.76</v>
                </pt>
                <pt idx="514">
                  <v>10.78</v>
                </pt>
                <pt idx="515">
                  <v>10.8</v>
                </pt>
                <pt idx="516">
                  <v>10.82</v>
                </pt>
                <pt idx="517">
                  <v>10.84</v>
                </pt>
                <pt idx="518">
                  <v>10.86</v>
                </pt>
                <pt idx="519">
                  <v>10.88</v>
                </pt>
                <pt idx="520">
                  <v>10.9</v>
                </pt>
                <pt idx="521">
                  <v>10.92</v>
                </pt>
                <pt idx="522">
                  <v>10.94</v>
                </pt>
                <pt idx="523">
                  <v>10.96</v>
                </pt>
                <pt idx="524">
                  <v>10.98</v>
                </pt>
                <pt idx="525">
                  <v>11</v>
                </pt>
                <pt idx="526">
                  <v>11.02</v>
                </pt>
                <pt idx="527">
                  <v>11.04</v>
                </pt>
                <pt idx="528">
                  <v>11.06</v>
                </pt>
                <pt idx="529">
                  <v>11.08</v>
                </pt>
                <pt idx="530">
                  <v>11.1</v>
                </pt>
                <pt idx="531">
                  <v>11.12</v>
                </pt>
                <pt idx="532">
                  <v>11.14</v>
                </pt>
                <pt idx="533">
                  <v>11.16</v>
                </pt>
                <pt idx="534">
                  <v>11.18</v>
                </pt>
                <pt idx="535">
                  <v>11.2</v>
                </pt>
                <pt idx="536">
                  <v>11.22</v>
                </pt>
                <pt idx="537">
                  <v>11.24</v>
                </pt>
                <pt idx="538">
                  <v>11.26</v>
                </pt>
                <pt idx="539">
                  <v>11.28</v>
                </pt>
                <pt idx="540">
                  <v>11.3</v>
                </pt>
                <pt idx="541">
                  <v>11.32</v>
                </pt>
                <pt idx="542">
                  <v>11.34</v>
                </pt>
                <pt idx="543">
                  <v>11.36</v>
                </pt>
                <pt idx="544">
                  <v>11.38</v>
                </pt>
                <pt idx="545">
                  <v>11.4</v>
                </pt>
                <pt idx="546">
                  <v>11.42</v>
                </pt>
                <pt idx="547">
                  <v>11.44</v>
                </pt>
                <pt idx="548">
                  <v>11.46</v>
                </pt>
                <pt idx="549">
                  <v>11.48</v>
                </pt>
                <pt idx="550">
                  <v>11.5</v>
                </pt>
                <pt idx="551">
                  <v>11.52</v>
                </pt>
                <pt idx="552">
                  <v>11.54</v>
                </pt>
                <pt idx="553">
                  <v>11.56</v>
                </pt>
                <pt idx="554">
                  <v>11.58</v>
                </pt>
                <pt idx="555">
                  <v>11.6</v>
                </pt>
                <pt idx="556">
                  <v>11.62</v>
                </pt>
                <pt idx="557">
                  <v>11.64</v>
                </pt>
                <pt idx="558">
                  <v>11.66</v>
                </pt>
                <pt idx="559">
                  <v>11.68</v>
                </pt>
                <pt idx="560">
                  <v>11.7</v>
                </pt>
                <pt idx="561">
                  <v>11.72</v>
                </pt>
                <pt idx="562">
                  <v>11.74</v>
                </pt>
                <pt idx="563">
                  <v>11.76</v>
                </pt>
                <pt idx="564">
                  <v>11.78</v>
                </pt>
                <pt idx="565">
                  <v>11.8</v>
                </pt>
                <pt idx="566">
                  <v>11.82</v>
                </pt>
                <pt idx="567">
                  <v>11.84</v>
                </pt>
                <pt idx="568">
                  <v>11.86</v>
                </pt>
                <pt idx="569">
                  <v>11.88</v>
                </pt>
                <pt idx="570">
                  <v>11.9</v>
                </pt>
                <pt idx="571">
                  <v>11.92</v>
                </pt>
                <pt idx="572">
                  <v>11.94</v>
                </pt>
              </numCache>
            </numRef>
          </yVal>
          <smooth val="1"/>
        </ser>
        <ser>
          <idx val="1"/>
          <order val="1"/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'CPT data reduction'!$Y$3:$Y$600</f>
              <numCache>
                <formatCode>General</formatCode>
                <ptCount val="598"/>
                <pt idx="0">
                  <v>2</v>
                </pt>
                <pt idx="1">
                  <v>2.016750418760469</v>
                </pt>
                <pt idx="2">
                  <v>2.033500837520938</v>
                </pt>
                <pt idx="3">
                  <v>2.050251256281407</v>
                </pt>
                <pt idx="4">
                  <v>2.067001675041876</v>
                </pt>
                <pt idx="5">
                  <v>2.083752093802345</v>
                </pt>
                <pt idx="6">
                  <v>2.100502512562814</v>
                </pt>
                <pt idx="7">
                  <v>2.117252931323283</v>
                </pt>
                <pt idx="8">
                  <v>2.134003350083752</v>
                </pt>
                <pt idx="9">
                  <v>2.150753768844221</v>
                </pt>
                <pt idx="10">
                  <v>2.16750418760469</v>
                </pt>
                <pt idx="11">
                  <v>2.184254606365159</v>
                </pt>
                <pt idx="12">
                  <v>2.201005025125628</v>
                </pt>
                <pt idx="13">
                  <v>2.217755443886097</v>
                </pt>
                <pt idx="14">
                  <v>2.234505862646566</v>
                </pt>
                <pt idx="15">
                  <v>2.251256281407035</v>
                </pt>
                <pt idx="16">
                  <v>2.268006700167504</v>
                </pt>
                <pt idx="17">
                  <v>2.284757118927973</v>
                </pt>
                <pt idx="18">
                  <v>2.301507537688442</v>
                </pt>
                <pt idx="19">
                  <v>2.318257956448911</v>
                </pt>
                <pt idx="20">
                  <v>2.33500837520938</v>
                </pt>
                <pt idx="21">
                  <v>2.351758793969849</v>
                </pt>
                <pt idx="22">
                  <v>2.368509212730318</v>
                </pt>
                <pt idx="23">
                  <v>2.385259631490787</v>
                </pt>
                <pt idx="24">
                  <v>2.402010050251256</v>
                </pt>
                <pt idx="25">
                  <v>2.418760469011725</v>
                </pt>
                <pt idx="26">
                  <v>2.435510887772194</v>
                </pt>
                <pt idx="27">
                  <v>2.452261306532663</v>
                </pt>
                <pt idx="28">
                  <v>2.469011725293132</v>
                </pt>
                <pt idx="29">
                  <v>2.485762144053601</v>
                </pt>
                <pt idx="30">
                  <v>2.50251256281407</v>
                </pt>
                <pt idx="31">
                  <v>2.519262981574539</v>
                </pt>
                <pt idx="32">
                  <v>2.536013400335008</v>
                </pt>
                <pt idx="33">
                  <v>2.552763819095477</v>
                </pt>
                <pt idx="34">
                  <v>2.569514237855946</v>
                </pt>
                <pt idx="35">
                  <v>2.586264656616415</v>
                </pt>
                <pt idx="36">
                  <v>2.603015075376884</v>
                </pt>
                <pt idx="37">
                  <v>2.619765494137353</v>
                </pt>
                <pt idx="38">
                  <v>2.636515912897822</v>
                </pt>
                <pt idx="39">
                  <v>2.653266331658291</v>
                </pt>
                <pt idx="40">
                  <v>2.67001675041876</v>
                </pt>
                <pt idx="41">
                  <v>2.686767169179229</v>
                </pt>
                <pt idx="42">
                  <v>2.703517587939698</v>
                </pt>
                <pt idx="43">
                  <v>2.720268006700167</v>
                </pt>
                <pt idx="44">
                  <v>2.737018425460636</v>
                </pt>
                <pt idx="45">
                  <v>2.753768844221105</v>
                </pt>
                <pt idx="46">
                  <v>2.770519262981574</v>
                </pt>
                <pt idx="47">
                  <v>2.787269681742043</v>
                </pt>
                <pt idx="48">
                  <v>2.804020100502512</v>
                </pt>
                <pt idx="49">
                  <v>2.820770519262982</v>
                </pt>
                <pt idx="50">
                  <v>2.837520938023451</v>
                </pt>
                <pt idx="51">
                  <v>2.85427135678392</v>
                </pt>
                <pt idx="52">
                  <v>2.871021775544389</v>
                </pt>
                <pt idx="53">
                  <v>2.887772194304858</v>
                </pt>
                <pt idx="54">
                  <v>2.904522613065327</v>
                </pt>
                <pt idx="55">
                  <v>2.921273031825796</v>
                </pt>
                <pt idx="56">
                  <v>2.938023450586265</v>
                </pt>
                <pt idx="57">
                  <v>2.954773869346734</v>
                </pt>
                <pt idx="58">
                  <v>2.971524288107203</v>
                </pt>
                <pt idx="59">
                  <v>2.988274706867672</v>
                </pt>
                <pt idx="60">
                  <v>3.005025125628141</v>
                </pt>
                <pt idx="61">
                  <v>3.02177554438861</v>
                </pt>
                <pt idx="62">
                  <v>3.038525963149079</v>
                </pt>
                <pt idx="63">
                  <v>3.055276381909548</v>
                </pt>
                <pt idx="64">
                  <v>3.072026800670017</v>
                </pt>
                <pt idx="65">
                  <v>3.088777219430486</v>
                </pt>
                <pt idx="66">
                  <v>3.105527638190955</v>
                </pt>
                <pt idx="67">
                  <v>3.122278056951424</v>
                </pt>
                <pt idx="68">
                  <v>3.139028475711893</v>
                </pt>
                <pt idx="69">
                  <v>3.155778894472362</v>
                </pt>
                <pt idx="70">
                  <v>3.172529313232831</v>
                </pt>
                <pt idx="71">
                  <v>3.1892797319933</v>
                </pt>
                <pt idx="72">
                  <v>3.206030150753769</v>
                </pt>
                <pt idx="73">
                  <v>3.222780569514238</v>
                </pt>
                <pt idx="74">
                  <v>3.239530988274707</v>
                </pt>
                <pt idx="75">
                  <v>3.256281407035176</v>
                </pt>
                <pt idx="76">
                  <v>3.273031825795645</v>
                </pt>
                <pt idx="77">
                  <v>3.289782244556114</v>
                </pt>
                <pt idx="78">
                  <v>3.306532663316583</v>
                </pt>
                <pt idx="79">
                  <v>3.323283082077052</v>
                </pt>
                <pt idx="80">
                  <v>3.340033500837521</v>
                </pt>
                <pt idx="81">
                  <v>3.35678391959799</v>
                </pt>
                <pt idx="82">
                  <v>3.373534338358459</v>
                </pt>
                <pt idx="83">
                  <v>3.390284757118928</v>
                </pt>
                <pt idx="84">
                  <v>3.407035175879397</v>
                </pt>
                <pt idx="85">
                  <v>3.423785594639866</v>
                </pt>
                <pt idx="86">
                  <v>3.440536013400335</v>
                </pt>
                <pt idx="87">
                  <v>3.457286432160804</v>
                </pt>
                <pt idx="88">
                  <v>3.474036850921273</v>
                </pt>
                <pt idx="89">
                  <v>3.490787269681742</v>
                </pt>
                <pt idx="90">
                  <v>3.507537688442211</v>
                </pt>
                <pt idx="91">
                  <v>3.52428810720268</v>
                </pt>
                <pt idx="92">
                  <v>3.541038525963149</v>
                </pt>
                <pt idx="93">
                  <v>3.557788944723618</v>
                </pt>
                <pt idx="94">
                  <v>3.574539363484087</v>
                </pt>
                <pt idx="95">
                  <v>3.591289782244556</v>
                </pt>
                <pt idx="96">
                  <v>3.608040201005025</v>
                </pt>
                <pt idx="97">
                  <v>3.624790619765494</v>
                </pt>
                <pt idx="98">
                  <v>3.641541038525963</v>
                </pt>
                <pt idx="99">
                  <v>3.658291457286432</v>
                </pt>
                <pt idx="100">
                  <v>3.675041876046901</v>
                </pt>
                <pt idx="101">
                  <v>3.69179229480737</v>
                </pt>
                <pt idx="102">
                  <v>3.708542713567839</v>
                </pt>
                <pt idx="103">
                  <v>3.725293132328308</v>
                </pt>
                <pt idx="104">
                  <v>3.742043551088777</v>
                </pt>
                <pt idx="105">
                  <v>3.758793969849246</v>
                </pt>
                <pt idx="106">
                  <v>3.775544388609715</v>
                </pt>
                <pt idx="107">
                  <v>3.792294807370185</v>
                </pt>
                <pt idx="108">
                  <v>3.809045226130654</v>
                </pt>
                <pt idx="109">
                  <v>3.825795644891123</v>
                </pt>
                <pt idx="110">
                  <v>3.842546063651592</v>
                </pt>
                <pt idx="111">
                  <v>3.859296482412061</v>
                </pt>
                <pt idx="112">
                  <v>3.87604690117253</v>
                </pt>
                <pt idx="113">
                  <v>3.892797319932998</v>
                </pt>
                <pt idx="114">
                  <v>3.909547738693467</v>
                </pt>
                <pt idx="115">
                  <v>3.926298157453936</v>
                </pt>
                <pt idx="116">
                  <v>3.943048576214405</v>
                </pt>
                <pt idx="117">
                  <v>3.959798994974874</v>
                </pt>
                <pt idx="118">
                  <v>3.976549413735343</v>
                </pt>
                <pt idx="119">
                  <v>3.993299832495812</v>
                </pt>
                <pt idx="120">
                  <v>4.010050251256281</v>
                </pt>
                <pt idx="121">
                  <v>4.02680067001675</v>
                </pt>
                <pt idx="122">
                  <v>4.043551088777219</v>
                </pt>
                <pt idx="123">
                  <v>4.060301507537689</v>
                </pt>
                <pt idx="124">
                  <v>4.077051926298157</v>
                </pt>
                <pt idx="125">
                  <v>4.093802345058627</v>
                </pt>
                <pt idx="126">
                  <v>4.110552763819095</v>
                </pt>
                <pt idx="127">
                  <v>4.127303182579565</v>
                </pt>
                <pt idx="128">
                  <v>4.144053601340033</v>
                </pt>
                <pt idx="129">
                  <v>4.160804020100503</v>
                </pt>
                <pt idx="130">
                  <v>4.177554438860971</v>
                </pt>
                <pt idx="131">
                  <v>4.194304857621441</v>
                </pt>
                <pt idx="132">
                  <v>4.211055276381909</v>
                </pt>
                <pt idx="133">
                  <v>4.227805695142379</v>
                </pt>
                <pt idx="134">
                  <v>4.244556113902847</v>
                </pt>
                <pt idx="135">
                  <v>4.261306532663317</v>
                </pt>
                <pt idx="136">
                  <v>4.278056951423785</v>
                </pt>
                <pt idx="137">
                  <v>4.294807370184255</v>
                </pt>
                <pt idx="138">
                  <v>4.311557788944723</v>
                </pt>
                <pt idx="139">
                  <v>4.328308207705192</v>
                </pt>
                <pt idx="140">
                  <v>4.345058626465661</v>
                </pt>
                <pt idx="141">
                  <v>4.36180904522613</v>
                </pt>
                <pt idx="142">
                  <v>4.378559463986599</v>
                </pt>
                <pt idx="143">
                  <v>4.395309882747068</v>
                </pt>
                <pt idx="144">
                  <v>4.412060301507537</v>
                </pt>
                <pt idx="145">
                  <v>4.428810720268007</v>
                </pt>
                <pt idx="146">
                  <v>4.445561139028475</v>
                </pt>
                <pt idx="147">
                  <v>4.462311557788945</v>
                </pt>
                <pt idx="148">
                  <v>4.479061976549414</v>
                </pt>
                <pt idx="149">
                  <v>4.495812395309883</v>
                </pt>
                <pt idx="150">
                  <v>4.512562814070352</v>
                </pt>
                <pt idx="151">
                  <v>4.529313232830821</v>
                </pt>
                <pt idx="152">
                  <v>4.54606365159129</v>
                </pt>
                <pt idx="153">
                  <v>4.562814070351759</v>
                </pt>
                <pt idx="154">
                  <v>4.579564489112228</v>
                </pt>
                <pt idx="155">
                  <v>4.596314907872697</v>
                </pt>
                <pt idx="156">
                  <v>4.613065326633166</v>
                </pt>
                <pt idx="157">
                  <v>4.629815745393635</v>
                </pt>
                <pt idx="158">
                  <v>4.646566164154104</v>
                </pt>
                <pt idx="159">
                  <v>4.663316582914574</v>
                </pt>
                <pt idx="160">
                  <v>4.680067001675042</v>
                </pt>
                <pt idx="161">
                  <v>4.696817420435512</v>
                </pt>
                <pt idx="162">
                  <v>4.71356783919598</v>
                </pt>
                <pt idx="163">
                  <v>4.730318257956449</v>
                </pt>
                <pt idx="164">
                  <v>4.747068676716918</v>
                </pt>
                <pt idx="165">
                  <v>4.763819095477387</v>
                </pt>
                <pt idx="166">
                  <v>4.780569514237856</v>
                </pt>
                <pt idx="167">
                  <v>4.797319932998326</v>
                </pt>
                <pt idx="168">
                  <v>4.814070351758794</v>
                </pt>
                <pt idx="169">
                  <v>4.830820770519264</v>
                </pt>
                <pt idx="170">
                  <v>4.847571189279732</v>
                </pt>
                <pt idx="171">
                  <v>4.864321608040202</v>
                </pt>
                <pt idx="172">
                  <v>4.88107202680067</v>
                </pt>
                <pt idx="173">
                  <v>4.89782244556114</v>
                </pt>
                <pt idx="174">
                  <v>4.914572864321608</v>
                </pt>
                <pt idx="175">
                  <v>4.931323283082078</v>
                </pt>
                <pt idx="176">
                  <v>4.948073701842546</v>
                </pt>
                <pt idx="177">
                  <v>4.964824120603016</v>
                </pt>
                <pt idx="178">
                  <v>4.981574539363484</v>
                </pt>
                <pt idx="179">
                  <v>4.998324958123954</v>
                </pt>
                <pt idx="180">
                  <v>5.015075376884422</v>
                </pt>
                <pt idx="181">
                  <v>5.031825795644892</v>
                </pt>
                <pt idx="182">
                  <v>5.04857621440536</v>
                </pt>
                <pt idx="183">
                  <v>5.06532663316583</v>
                </pt>
                <pt idx="184">
                  <v>5.082077051926298</v>
                </pt>
                <pt idx="185">
                  <v>5.098827470686768</v>
                </pt>
                <pt idx="186">
                  <v>5.115577889447236</v>
                </pt>
                <pt idx="187">
                  <v>5.132328308207706</v>
                </pt>
                <pt idx="188">
                  <v>5.149078726968174</v>
                </pt>
                <pt idx="189">
                  <v>5.165829145728644</v>
                </pt>
                <pt idx="190">
                  <v>5.182579564489112</v>
                </pt>
                <pt idx="191">
                  <v>5.199329983249582</v>
                </pt>
                <pt idx="192">
                  <v>5.21608040201005</v>
                </pt>
                <pt idx="193">
                  <v>5.23283082077052</v>
                </pt>
                <pt idx="194">
                  <v>5.249581239530988</v>
                </pt>
                <pt idx="195">
                  <v>5.266331658291458</v>
                </pt>
                <pt idx="196">
                  <v>5.283082077051926</v>
                </pt>
                <pt idx="197">
                  <v>5.299832495812396</v>
                </pt>
                <pt idx="198">
                  <v>5.316582914572864</v>
                </pt>
                <pt idx="199">
                  <v>5.333333333333334</v>
                </pt>
                <pt idx="200">
                  <v>5.350083752093802</v>
                </pt>
                <pt idx="201">
                  <v>5.366834170854271</v>
                </pt>
                <pt idx="202">
                  <v>5.38358458961474</v>
                </pt>
                <pt idx="203">
                  <v>5.400335008375209</v>
                </pt>
                <pt idx="204">
                  <v>5.417085427135678</v>
                </pt>
                <pt idx="205">
                  <v>5.433835845896147</v>
                </pt>
                <pt idx="206">
                  <v>5.450586264656616</v>
                </pt>
                <pt idx="207">
                  <v>5.467336683417085</v>
                </pt>
                <pt idx="208">
                  <v>5.484087102177554</v>
                </pt>
                <pt idx="209">
                  <v>5.500837520938024</v>
                </pt>
                <pt idx="210">
                  <v>5.517587939698492</v>
                </pt>
                <pt idx="211">
                  <v>5.534338358458962</v>
                </pt>
                <pt idx="212">
                  <v>5.55108877721943</v>
                </pt>
                <pt idx="213">
                  <v>5.5678391959799</v>
                </pt>
                <pt idx="214">
                  <v>5.584589614740369</v>
                </pt>
                <pt idx="215">
                  <v>5.601340033500838</v>
                </pt>
                <pt idx="216">
                  <v>5.618090452261307</v>
                </pt>
                <pt idx="217">
                  <v>5.634840871021776</v>
                </pt>
                <pt idx="218">
                  <v>5.651591289782245</v>
                </pt>
                <pt idx="219">
                  <v>5.668341708542714</v>
                </pt>
                <pt idx="220">
                  <v>5.685092127303183</v>
                </pt>
                <pt idx="221">
                  <v>5.701842546063652</v>
                </pt>
                <pt idx="222">
                  <v>5.718592964824121</v>
                </pt>
                <pt idx="223">
                  <v>5.73534338358459</v>
                </pt>
                <pt idx="224">
                  <v>5.752093802345059</v>
                </pt>
                <pt idx="225">
                  <v>5.768844221105528</v>
                </pt>
                <pt idx="226">
                  <v>5.785594639865996</v>
                </pt>
                <pt idx="227">
                  <v>5.802345058626466</v>
                </pt>
                <pt idx="228">
                  <v>5.819095477386934</v>
                </pt>
                <pt idx="229">
                  <v>5.835845896147404</v>
                </pt>
                <pt idx="230">
                  <v>5.852596314907872</v>
                </pt>
                <pt idx="231">
                  <v>5.869346733668342</v>
                </pt>
                <pt idx="232">
                  <v>5.88609715242881</v>
                </pt>
                <pt idx="233">
                  <v>5.90284757118928</v>
                </pt>
                <pt idx="234">
                  <v>5.919597989949748</v>
                </pt>
                <pt idx="235">
                  <v>5.936348408710218</v>
                </pt>
                <pt idx="236">
                  <v>5.953098827470686</v>
                </pt>
                <pt idx="237">
                  <v>5.969849246231156</v>
                </pt>
                <pt idx="238">
                  <v>5.986599664991624</v>
                </pt>
                <pt idx="239">
                  <v>6.003350083752094</v>
                </pt>
                <pt idx="240">
                  <v>6.020100502512562</v>
                </pt>
                <pt idx="241">
                  <v>6.036850921273032</v>
                </pt>
                <pt idx="242">
                  <v>6.0536013400335</v>
                </pt>
                <pt idx="243">
                  <v>6.07035175879397</v>
                </pt>
                <pt idx="244">
                  <v>6.087102177554439</v>
                </pt>
                <pt idx="245">
                  <v>6.103852596314908</v>
                </pt>
                <pt idx="246">
                  <v>6.120603015075377</v>
                </pt>
                <pt idx="247">
                  <v>6.137353433835846</v>
                </pt>
                <pt idx="248">
                  <v>6.154103852596315</v>
                </pt>
                <pt idx="249">
                  <v>6.170854271356784</v>
                </pt>
                <pt idx="250">
                  <v>6.187604690117253</v>
                </pt>
                <pt idx="251">
                  <v>6.204355108877722</v>
                </pt>
                <pt idx="252">
                  <v>6.221105527638191</v>
                </pt>
                <pt idx="253">
                  <v>6.23785594639866</v>
                </pt>
                <pt idx="254">
                  <v>6.254606365159129</v>
                </pt>
                <pt idx="255">
                  <v>6.271356783919598</v>
                </pt>
                <pt idx="256">
                  <v>6.288107202680068</v>
                </pt>
                <pt idx="257">
                  <v>6.304857621440536</v>
                </pt>
                <pt idx="258">
                  <v>6.321608040201006</v>
                </pt>
                <pt idx="259">
                  <v>6.338358458961474</v>
                </pt>
                <pt idx="260">
                  <v>6.355108877721944</v>
                </pt>
                <pt idx="261">
                  <v>6.371859296482412</v>
                </pt>
                <pt idx="262">
                  <v>6.388609715242882</v>
                </pt>
                <pt idx="263">
                  <v>6.40536013400335</v>
                </pt>
                <pt idx="264">
                  <v>6.42211055276382</v>
                </pt>
                <pt idx="265">
                  <v>6.438860971524288</v>
                </pt>
                <pt idx="266">
                  <v>6.455611390284758</v>
                </pt>
                <pt idx="267">
                  <v>6.472361809045227</v>
                </pt>
                <pt idx="268">
                  <v>6.489112227805696</v>
                </pt>
                <pt idx="269">
                  <v>6.505862646566165</v>
                </pt>
                <pt idx="270">
                  <v>6.522613065326634</v>
                </pt>
                <pt idx="271">
                  <v>6.539363484087103</v>
                </pt>
                <pt idx="272">
                  <v>6.556113902847572</v>
                </pt>
                <pt idx="273">
                  <v>6.572864321608041</v>
                </pt>
                <pt idx="274">
                  <v>6.58961474036851</v>
                </pt>
                <pt idx="275">
                  <v>6.606365159128979</v>
                </pt>
                <pt idx="276">
                  <v>6.623115577889447</v>
                </pt>
                <pt idx="277">
                  <v>6.639865996649917</v>
                </pt>
                <pt idx="278">
                  <v>6.656616415410385</v>
                </pt>
                <pt idx="279">
                  <v>6.673366834170855</v>
                </pt>
                <pt idx="280">
                  <v>6.690117252931323</v>
                </pt>
                <pt idx="281">
                  <v>6.706867671691793</v>
                </pt>
                <pt idx="282">
                  <v>6.723618090452261</v>
                </pt>
                <pt idx="283">
                  <v>6.740368509212731</v>
                </pt>
                <pt idx="284">
                  <v>6.757118927973199</v>
                </pt>
                <pt idx="285">
                  <v>6.773869346733669</v>
                </pt>
                <pt idx="286">
                  <v>6.790619765494137</v>
                </pt>
                <pt idx="287">
                  <v>6.807370184254607</v>
                </pt>
                <pt idx="288">
                  <v>6.824120603015076</v>
                </pt>
                <pt idx="289">
                  <v>6.840871021775545</v>
                </pt>
                <pt idx="290">
                  <v>6.857621440536014</v>
                </pt>
                <pt idx="291">
                  <v>6.874371859296483</v>
                </pt>
                <pt idx="292">
                  <v>6.891122278056952</v>
                </pt>
                <pt idx="293">
                  <v>6.907872696817421</v>
                </pt>
                <pt idx="294">
                  <v>6.92462311557789</v>
                </pt>
                <pt idx="295">
                  <v>6.941373534338359</v>
                </pt>
                <pt idx="296">
                  <v>6.958123953098828</v>
                </pt>
                <pt idx="297">
                  <v>6.974874371859297</v>
                </pt>
                <pt idx="298">
                  <v>6.991624790619766</v>
                </pt>
                <pt idx="299">
                  <v>7.008375209380235</v>
                </pt>
                <pt idx="300">
                  <v>7.025125628140704</v>
                </pt>
                <pt idx="301">
                  <v>7.041876046901172</v>
                </pt>
                <pt idx="302">
                  <v>7.058626465661642</v>
                </pt>
                <pt idx="303">
                  <v>7.07537688442211</v>
                </pt>
                <pt idx="304">
                  <v>7.09212730318258</v>
                </pt>
                <pt idx="305">
                  <v>7.108877721943048</v>
                </pt>
                <pt idx="306">
                  <v>7.125628140703518</v>
                </pt>
                <pt idx="307">
                  <v>7.142378559463986</v>
                </pt>
                <pt idx="308">
                  <v>7.159128978224456</v>
                </pt>
                <pt idx="309">
                  <v>7.175879396984925</v>
                </pt>
                <pt idx="310">
                  <v>7.192629815745394</v>
                </pt>
                <pt idx="311">
                  <v>7.209380234505863</v>
                </pt>
                <pt idx="312">
                  <v>7.226130653266332</v>
                </pt>
                <pt idx="313">
                  <v>7.242881072026801</v>
                </pt>
                <pt idx="314">
                  <v>7.25963149078727</v>
                </pt>
                <pt idx="315">
                  <v>7.276381909547739</v>
                </pt>
                <pt idx="316">
                  <v>7.293132328308208</v>
                </pt>
                <pt idx="317">
                  <v>7.309882747068677</v>
                </pt>
                <pt idx="318">
                  <v>7.326633165829146</v>
                </pt>
                <pt idx="319">
                  <v>7.343383584589615</v>
                </pt>
                <pt idx="320">
                  <v>7.360134003350084</v>
                </pt>
                <pt idx="321">
                  <v>7.376884422110553</v>
                </pt>
                <pt idx="322">
                  <v>7.393634840871022</v>
                </pt>
                <pt idx="323">
                  <v>7.410385259631491</v>
                </pt>
                <pt idx="324">
                  <v>7.42713567839196</v>
                </pt>
                <pt idx="325">
                  <v>7.443886097152429</v>
                </pt>
                <pt idx="326">
                  <v>7.460636515912897</v>
                </pt>
                <pt idx="327">
                  <v>7.477386934673367</v>
                </pt>
                <pt idx="328">
                  <v>7.494137353433835</v>
                </pt>
                <pt idx="329">
                  <v>7.510887772194305</v>
                </pt>
                <pt idx="330">
                  <v>7.527638190954773</v>
                </pt>
                <pt idx="331">
                  <v>7.544388609715243</v>
                </pt>
                <pt idx="332">
                  <v>7.561139028475712</v>
                </pt>
                <pt idx="333">
                  <v>7.577889447236181</v>
                </pt>
                <pt idx="334">
                  <v>7.59463986599665</v>
                </pt>
                <pt idx="335">
                  <v>7.611390284757119</v>
                </pt>
                <pt idx="336">
                  <v>7.628140703517588</v>
                </pt>
                <pt idx="337">
                  <v>7.644891122278057</v>
                </pt>
                <pt idx="338">
                  <v>7.661641541038526</v>
                </pt>
                <pt idx="339">
                  <v>7.678391959798995</v>
                </pt>
                <pt idx="340">
                  <v>7.695142378559464</v>
                </pt>
                <pt idx="341">
                  <v>7.711892797319933</v>
                </pt>
                <pt idx="342">
                  <v>7.728643216080402</v>
                </pt>
                <pt idx="343">
                  <v>7.745393634840871</v>
                </pt>
                <pt idx="344">
                  <v>7.76214405360134</v>
                </pt>
                <pt idx="345">
                  <v>7.778894472361809</v>
                </pt>
                <pt idx="346">
                  <v>7.795644891122278</v>
                </pt>
                <pt idx="347">
                  <v>7.812395309882747</v>
                </pt>
                <pt idx="348">
                  <v>7.829145728643216</v>
                </pt>
                <pt idx="349">
                  <v>7.845896147403685</v>
                </pt>
                <pt idx="350">
                  <v>7.862646566164154</v>
                </pt>
                <pt idx="351">
                  <v>7.879396984924623</v>
                </pt>
                <pt idx="352">
                  <v>7.896147403685092</v>
                </pt>
                <pt idx="353">
                  <v>7.912897822445562</v>
                </pt>
                <pt idx="354">
                  <v>7.929648241206031</v>
                </pt>
                <pt idx="355">
                  <v>7.9463986599665</v>
                </pt>
                <pt idx="356">
                  <v>7.963149078726969</v>
                </pt>
                <pt idx="357">
                  <v>7.979899497487438</v>
                </pt>
                <pt idx="358">
                  <v>7.996649916247907</v>
                </pt>
                <pt idx="359">
                  <v>8.013400335008376</v>
                </pt>
                <pt idx="360">
                  <v>8.030150753768844</v>
                </pt>
                <pt idx="361">
                  <v>8.046901172529314</v>
                </pt>
                <pt idx="362">
                  <v>8.063651591289783</v>
                </pt>
                <pt idx="363">
                  <v>8.080402010050252</v>
                </pt>
                <pt idx="364">
                  <v>8.09715242881072</v>
                </pt>
                <pt idx="365">
                  <v>8.11390284757119</v>
                </pt>
                <pt idx="366">
                  <v>8.13065326633166</v>
                </pt>
                <pt idx="367">
                  <v>8.147403685092128</v>
                </pt>
                <pt idx="368">
                  <v>8.164154103852596</v>
                </pt>
                <pt idx="369">
                  <v>8.180904522613066</v>
                </pt>
                <pt idx="370">
                  <v>8.197654941373536</v>
                </pt>
                <pt idx="371">
                  <v>8.214405360134004</v>
                </pt>
                <pt idx="372">
                  <v>8.231155778894472</v>
                </pt>
                <pt idx="373">
                  <v>8.247906197654942</v>
                </pt>
                <pt idx="374">
                  <v>8.264656616415412</v>
                </pt>
                <pt idx="375">
                  <v>8.28140703517588</v>
                </pt>
                <pt idx="376">
                  <v>8.298157453936348</v>
                </pt>
                <pt idx="377">
                  <v>8.314907872696818</v>
                </pt>
                <pt idx="378">
                  <v>8.331658291457288</v>
                </pt>
                <pt idx="379">
                  <v>8.348408710217756</v>
                </pt>
                <pt idx="380">
                  <v>8.365159128978224</v>
                </pt>
                <pt idx="381">
                  <v>8.381909547738694</v>
                </pt>
                <pt idx="382">
                  <v>8.398659966499164</v>
                </pt>
                <pt idx="383">
                  <v>8.415410385259632</v>
                </pt>
                <pt idx="384">
                  <v>8.4321608040201</v>
                </pt>
                <pt idx="385">
                  <v>8.44891122278057</v>
                </pt>
                <pt idx="386">
                  <v>8.46566164154104</v>
                </pt>
                <pt idx="387">
                  <v>8.482412060301508</v>
                </pt>
                <pt idx="388">
                  <v>8.499162479061976</v>
                </pt>
                <pt idx="389">
                  <v>8.515912897822446</v>
                </pt>
                <pt idx="390">
                  <v>8.532663316582916</v>
                </pt>
                <pt idx="391">
                  <v>8.549413735343384</v>
                </pt>
                <pt idx="392">
                  <v>8.566164154103852</v>
                </pt>
                <pt idx="393">
                  <v>8.582914572864322</v>
                </pt>
                <pt idx="394">
                  <v>8.599664991624792</v>
                </pt>
                <pt idx="395">
                  <v>8.61641541038526</v>
                </pt>
                <pt idx="396">
                  <v>8.633165829145728</v>
                </pt>
                <pt idx="397">
                  <v>8.649916247906198</v>
                </pt>
                <pt idx="398">
                  <v>8.666666666666668</v>
                </pt>
                <pt idx="399">
                  <v>8.683417085427136</v>
                </pt>
                <pt idx="400">
                  <v>8.700167504187604</v>
                </pt>
                <pt idx="401">
                  <v>8.716917922948074</v>
                </pt>
                <pt idx="402">
                  <v>8.733668341708542</v>
                </pt>
                <pt idx="403">
                  <v>8.750418760469012</v>
                </pt>
                <pt idx="404">
                  <v>8.76716917922948</v>
                </pt>
                <pt idx="405">
                  <v>8.78391959798995</v>
                </pt>
                <pt idx="406">
                  <v>8.800670016750418</v>
                </pt>
                <pt idx="407">
                  <v>8.81742043551089</v>
                </pt>
                <pt idx="408">
                  <v>8.834170854271356</v>
                </pt>
                <pt idx="409">
                  <v>8.850921273031826</v>
                </pt>
                <pt idx="410">
                  <v>8.867671691792294</v>
                </pt>
                <pt idx="411">
                  <v>8.884422110552766</v>
                </pt>
                <pt idx="412">
                  <v>8.901172529313232</v>
                </pt>
                <pt idx="413">
                  <v>8.917922948073702</v>
                </pt>
                <pt idx="414">
                  <v>8.93467336683417</v>
                </pt>
                <pt idx="415">
                  <v>8.951423785594642</v>
                </pt>
                <pt idx="416">
                  <v>8.968174204355108</v>
                </pt>
                <pt idx="417">
                  <v>8.984924623115578</v>
                </pt>
                <pt idx="418">
                  <v>9.001675041876048</v>
                </pt>
                <pt idx="419">
                  <v>9.018425460636518</v>
                </pt>
                <pt idx="420">
                  <v>9.035175879396984</v>
                </pt>
                <pt idx="421">
                  <v>9.051926298157454</v>
                </pt>
                <pt idx="422">
                  <v>9.068676716917924</v>
                </pt>
                <pt idx="423">
                  <v>9.085427135678394</v>
                </pt>
                <pt idx="424">
                  <v>9.10217755443886</v>
                </pt>
                <pt idx="425">
                  <v>9.11892797319933</v>
                </pt>
                <pt idx="426">
                  <v>9.1356783919598</v>
                </pt>
                <pt idx="427">
                  <v>9.152428810720266</v>
                </pt>
                <pt idx="428">
                  <v>9.169179229480738</v>
                </pt>
                <pt idx="429">
                  <v>9.185929648241206</v>
                </pt>
                <pt idx="430">
                  <v>9.202680067001676</v>
                </pt>
                <pt idx="431">
                  <v>9.219430485762143</v>
                </pt>
                <pt idx="432">
                  <v>9.236180904522614</v>
                </pt>
                <pt idx="433">
                  <v>9.252931323283082</v>
                </pt>
                <pt idx="434">
                  <v>9.269681742043552</v>
                </pt>
                <pt idx="435">
                  <v>9.286432160804019</v>
                </pt>
                <pt idx="436">
                  <v>9.30318257956449</v>
                </pt>
                <pt idx="437">
                  <v>9.319932998324958</v>
                </pt>
                <pt idx="438">
                  <v>9.336683417085428</v>
                </pt>
                <pt idx="439">
                  <v>9.353433835845895</v>
                </pt>
                <pt idx="440">
                  <v>9.370184254606366</v>
                </pt>
                <pt idx="441">
                  <v>9.386934673366834</v>
                </pt>
                <pt idx="442">
                  <v>9.403685092127304</v>
                </pt>
                <pt idx="443">
                  <v>9.420435510887772</v>
                </pt>
                <pt idx="444">
                  <v>9.437185929648242</v>
                </pt>
                <pt idx="445">
                  <v>9.45393634840871</v>
                </pt>
                <pt idx="446">
                  <v>9.47068676716918</v>
                </pt>
                <pt idx="447">
                  <v>9.487437185929648</v>
                </pt>
                <pt idx="448">
                  <v>9.504187604690118</v>
                </pt>
                <pt idx="449">
                  <v>9.520938023450586</v>
                </pt>
                <pt idx="450">
                  <v>9.537688442211056</v>
                </pt>
                <pt idx="451">
                  <v>9.554438860971525</v>
                </pt>
                <pt idx="452">
                  <v>9.571189279731993</v>
                </pt>
                <pt idx="453">
                  <v>9.587939698492463</v>
                </pt>
                <pt idx="454">
                  <v>9.604690117252932</v>
                </pt>
                <pt idx="455">
                  <v>9.621440536013401</v>
                </pt>
                <pt idx="456">
                  <v>9.638190954773869</v>
                </pt>
                <pt idx="457">
                  <v>9.654941373534339</v>
                </pt>
                <pt idx="458">
                  <v>9.671691792294808</v>
                </pt>
                <pt idx="459">
                  <v>9.688442211055277</v>
                </pt>
                <pt idx="460">
                  <v>9.705192629815745</v>
                </pt>
                <pt idx="461">
                  <v>9.721943048576215</v>
                </pt>
                <pt idx="462">
                  <v>9.738693467336685</v>
                </pt>
                <pt idx="463">
                  <v>9.755443886097153</v>
                </pt>
                <pt idx="464">
                  <v>9.772194304857621</v>
                </pt>
                <pt idx="465">
                  <v>9.788944723618091</v>
                </pt>
                <pt idx="466">
                  <v>9.805695142378561</v>
                </pt>
                <pt idx="467">
                  <v>9.822445561139029</v>
                </pt>
                <pt idx="468">
                  <v>9.839195979899497</v>
                </pt>
                <pt idx="469">
                  <v>9.855946398659967</v>
                </pt>
                <pt idx="470">
                  <v>9.872696817420437</v>
                </pt>
                <pt idx="471">
                  <v>9.889447236180905</v>
                </pt>
                <pt idx="472">
                  <v>9.906197654941373</v>
                </pt>
                <pt idx="473">
                  <v>9.922948073701843</v>
                </pt>
                <pt idx="474">
                  <v>9.939698492462313</v>
                </pt>
                <pt idx="475">
                  <v>9.956448911222781</v>
                </pt>
                <pt idx="476">
                  <v>9.973199329983249</v>
                </pt>
                <pt idx="477">
                  <v>9.989949748743719</v>
                </pt>
                <pt idx="478">
                  <v>10.00670016750419</v>
                </pt>
                <pt idx="479">
                  <v>10.02345058626466</v>
                </pt>
                <pt idx="480">
                  <v>10.04020100502512</v>
                </pt>
                <pt idx="481">
                  <v>10.05695142378559</v>
                </pt>
                <pt idx="482">
                  <v>10.07370184254606</v>
                </pt>
                <pt idx="483">
                  <v>10.09045226130653</v>
                </pt>
                <pt idx="484">
                  <v>10.107202680067</v>
                </pt>
                <pt idx="485">
                  <v>10.12395309882747</v>
                </pt>
                <pt idx="486">
                  <v>10.14070351758794</v>
                </pt>
                <pt idx="487">
                  <v>10.15745393634841</v>
                </pt>
                <pt idx="488">
                  <v>10.17420435510888</v>
                </pt>
                <pt idx="489">
                  <v>10.19095477386935</v>
                </pt>
                <pt idx="490">
                  <v>10.20770519262982</v>
                </pt>
                <pt idx="491">
                  <v>10.22445561139028</v>
                </pt>
                <pt idx="492">
                  <v>10.24120603015075</v>
                </pt>
                <pt idx="493">
                  <v>10.25795644891122</v>
                </pt>
                <pt idx="494">
                  <v>10.27470686767169</v>
                </pt>
                <pt idx="495">
                  <v>10.29145728643216</v>
                </pt>
                <pt idx="496">
                  <v>10.30820770519263</v>
                </pt>
                <pt idx="497">
                  <v>10.3249581239531</v>
                </pt>
                <pt idx="498">
                  <v>10.34170854271357</v>
                </pt>
                <pt idx="499">
                  <v>10.35845896147404</v>
                </pt>
                <pt idx="500">
                  <v>10.37520938023451</v>
                </pt>
                <pt idx="501">
                  <v>10.39195979899498</v>
                </pt>
                <pt idx="502">
                  <v>10.40871021775544</v>
                </pt>
                <pt idx="503">
                  <v>10.42546063651591</v>
                </pt>
                <pt idx="504">
                  <v>10.44221105527638</v>
                </pt>
                <pt idx="505">
                  <v>10.45896147403685</v>
                </pt>
                <pt idx="506">
                  <v>10.47571189279732</v>
                </pt>
                <pt idx="507">
                  <v>10.49246231155779</v>
                </pt>
                <pt idx="508">
                  <v>10.50921273031826</v>
                </pt>
                <pt idx="509">
                  <v>10.52596314907873</v>
                </pt>
                <pt idx="510">
                  <v>10.5427135678392</v>
                </pt>
                <pt idx="511">
                  <v>10.55946398659967</v>
                </pt>
                <pt idx="512">
                  <v>10.57621440536014</v>
                </pt>
                <pt idx="513">
                  <v>10.5929648241206</v>
                </pt>
                <pt idx="514">
                  <v>10.60971524288107</v>
                </pt>
                <pt idx="515">
                  <v>10.62646566164154</v>
                </pt>
                <pt idx="516">
                  <v>10.64321608040201</v>
                </pt>
                <pt idx="517">
                  <v>10.65996649916248</v>
                </pt>
                <pt idx="518">
                  <v>10.67671691792295</v>
                </pt>
                <pt idx="519">
                  <v>10.69346733668342</v>
                </pt>
                <pt idx="520">
                  <v>10.71021775544389</v>
                </pt>
                <pt idx="521">
                  <v>10.72696817420436</v>
                </pt>
                <pt idx="522">
                  <v>10.74371859296482</v>
                </pt>
                <pt idx="523">
                  <v>10.7604690117253</v>
                </pt>
                <pt idx="524">
                  <v>10.77721943048576</v>
                </pt>
                <pt idx="525">
                  <v>10.79396984924623</v>
                </pt>
                <pt idx="526">
                  <v>10.8107202680067</v>
                </pt>
                <pt idx="527">
                  <v>10.82747068676717</v>
                </pt>
                <pt idx="528">
                  <v>10.84422110552764</v>
                </pt>
                <pt idx="529">
                  <v>10.86097152428811</v>
                </pt>
                <pt idx="530">
                  <v>10.87772194304858</v>
                </pt>
                <pt idx="531">
                  <v>10.89447236180905</v>
                </pt>
                <pt idx="532">
                  <v>10.91122278056952</v>
                </pt>
                <pt idx="533">
                  <v>10.92797319932998</v>
                </pt>
                <pt idx="534">
                  <v>10.94472361809045</v>
                </pt>
                <pt idx="535">
                  <v>10.96147403685092</v>
                </pt>
                <pt idx="536">
                  <v>10.97822445561139</v>
                </pt>
                <pt idx="537">
                  <v>10.99497487437186</v>
                </pt>
                <pt idx="538">
                  <v>11.01172529313233</v>
                </pt>
                <pt idx="539">
                  <v>11.0284757118928</v>
                </pt>
                <pt idx="540">
                  <v>11.04522613065327</v>
                </pt>
                <pt idx="541">
                  <v>11.06197654941374</v>
                </pt>
                <pt idx="542">
                  <v>11.07872696817421</v>
                </pt>
                <pt idx="543">
                  <v>11.09547738693467</v>
                </pt>
                <pt idx="544">
                  <v>11.11222780569514</v>
                </pt>
                <pt idx="545">
                  <v>11.12897822445561</v>
                </pt>
                <pt idx="546">
                  <v>11.14572864321608</v>
                </pt>
                <pt idx="547">
                  <v>11.16247906197655</v>
                </pt>
                <pt idx="548">
                  <v>11.17922948073702</v>
                </pt>
                <pt idx="549">
                  <v>11.19597989949749</v>
                </pt>
                <pt idx="550">
                  <v>11.21273031825796</v>
                </pt>
                <pt idx="551">
                  <v>11.22948073701843</v>
                </pt>
                <pt idx="552">
                  <v>11.24623115577889</v>
                </pt>
                <pt idx="553">
                  <v>11.26298157453936</v>
                </pt>
                <pt idx="554">
                  <v>11.27973199329983</v>
                </pt>
                <pt idx="555">
                  <v>11.2964824120603</v>
                </pt>
                <pt idx="556">
                  <v>11.31323283082077</v>
                </pt>
                <pt idx="557">
                  <v>11.32998324958124</v>
                </pt>
                <pt idx="558">
                  <v>11.34673366834171</v>
                </pt>
                <pt idx="559">
                  <v>11.36348408710218</v>
                </pt>
                <pt idx="560">
                  <v>11.38023450586265</v>
                </pt>
                <pt idx="561">
                  <v>11.39698492462312</v>
                </pt>
                <pt idx="562">
                  <v>11.41373534338359</v>
                </pt>
                <pt idx="563">
                  <v>11.43048576214405</v>
                </pt>
                <pt idx="564">
                  <v>11.44723618090452</v>
                </pt>
                <pt idx="565">
                  <v>11.46398659966499</v>
                </pt>
                <pt idx="566">
                  <v>11.48073701842546</v>
                </pt>
                <pt idx="567">
                  <v>11.49748743718593</v>
                </pt>
                <pt idx="568">
                  <v>11.5142378559464</v>
                </pt>
                <pt idx="569">
                  <v>11.53098827470687</v>
                </pt>
                <pt idx="570">
                  <v>11.54773869346734</v>
                </pt>
                <pt idx="571">
                  <v>11.56448911222781</v>
                </pt>
                <pt idx="572">
                  <v>11.58123953098827</v>
                </pt>
                <pt idx="573">
                  <v>11.59798994974875</v>
                </pt>
                <pt idx="574">
                  <v>11.61474036850921</v>
                </pt>
                <pt idx="575">
                  <v>11.63149078726968</v>
                </pt>
                <pt idx="576">
                  <v>11.64824120603015</v>
                </pt>
                <pt idx="577">
                  <v>11.66499162479062</v>
                </pt>
                <pt idx="578">
                  <v>11.68174204355109</v>
                </pt>
                <pt idx="579">
                  <v>11.69849246231156</v>
                </pt>
                <pt idx="580">
                  <v>11.71524288107203</v>
                </pt>
                <pt idx="581">
                  <v>11.7319932998325</v>
                </pt>
                <pt idx="582">
                  <v>11.74874371859297</v>
                </pt>
                <pt idx="583">
                  <v>11.76549413735343</v>
                </pt>
                <pt idx="584">
                  <v>11.7822445561139</v>
                </pt>
                <pt idx="585">
                  <v>11.79899497487437</v>
                </pt>
                <pt idx="586">
                  <v>11.81574539363484</v>
                </pt>
                <pt idx="587">
                  <v>11.83249581239531</v>
                </pt>
                <pt idx="588">
                  <v>11.84924623115578</v>
                </pt>
                <pt idx="589">
                  <v>11.86599664991625</v>
                </pt>
                <pt idx="590">
                  <v>11.88274706867672</v>
                </pt>
                <pt idx="591">
                  <v>11.89949748743719</v>
                </pt>
                <pt idx="592">
                  <v>11.91624790619766</v>
                </pt>
                <pt idx="593">
                  <v>11.93299832495812</v>
                </pt>
                <pt idx="594">
                  <v>11.94974874371859</v>
                </pt>
                <pt idx="595">
                  <v>11.96649916247906</v>
                </pt>
                <pt idx="596">
                  <v>11.98324958123953</v>
                </pt>
                <pt idx="597">
                  <v>12</v>
                </pt>
              </numCache>
            </numRef>
          </xVal>
          <yVal>
            <numRef>
              <f>'CPT data reduction'!$A$3:$A$600</f>
              <numCache>
                <formatCode>General</formatCode>
                <ptCount val="598"/>
                <pt idx="0">
                  <v>0</v>
                </pt>
                <pt idx="1">
                  <v>0.02</v>
                </pt>
                <pt idx="2">
                  <v>0.04</v>
                </pt>
                <pt idx="3">
                  <v>0.06</v>
                </pt>
                <pt idx="4">
                  <v>0.08</v>
                </pt>
                <pt idx="5">
                  <v>0.1</v>
                </pt>
                <pt idx="6">
                  <v>0.12</v>
                </pt>
                <pt idx="7">
                  <v>0.14</v>
                </pt>
                <pt idx="8">
                  <v>0.16</v>
                </pt>
                <pt idx="9">
                  <v>0.18</v>
                </pt>
                <pt idx="10">
                  <v>0.2</v>
                </pt>
                <pt idx="11">
                  <v>0.22</v>
                </pt>
                <pt idx="12">
                  <v>0.24</v>
                </pt>
                <pt idx="13">
                  <v>0.26</v>
                </pt>
                <pt idx="14">
                  <v>0.28</v>
                </pt>
                <pt idx="15">
                  <v>0.3</v>
                </pt>
                <pt idx="16">
                  <v>0.32</v>
                </pt>
                <pt idx="17">
                  <v>0.34</v>
                </pt>
                <pt idx="18">
                  <v>0.36</v>
                </pt>
                <pt idx="19">
                  <v>0.38</v>
                </pt>
                <pt idx="20">
                  <v>0.4</v>
                </pt>
                <pt idx="21">
                  <v>0.42</v>
                </pt>
                <pt idx="22">
                  <v>0.44</v>
                </pt>
                <pt idx="23">
                  <v>0.46</v>
                </pt>
                <pt idx="24">
                  <v>0.48</v>
                </pt>
                <pt idx="25">
                  <v>0.5</v>
                </pt>
                <pt idx="26">
                  <v>0.52</v>
                </pt>
                <pt idx="27">
                  <v>0.54</v>
                </pt>
                <pt idx="28">
                  <v>0.5600000000000001</v>
                </pt>
                <pt idx="29">
                  <v>0.58</v>
                </pt>
                <pt idx="30">
                  <v>0.6</v>
                </pt>
                <pt idx="31">
                  <v>0.62</v>
                </pt>
                <pt idx="32">
                  <v>0.64</v>
                </pt>
                <pt idx="33">
                  <v>0.66</v>
                </pt>
                <pt idx="34">
                  <v>0.68</v>
                </pt>
                <pt idx="35">
                  <v>0.7</v>
                </pt>
                <pt idx="36">
                  <v>0.72</v>
                </pt>
                <pt idx="37">
                  <v>0.74</v>
                </pt>
                <pt idx="38">
                  <v>0.76</v>
                </pt>
                <pt idx="39">
                  <v>0.78</v>
                </pt>
                <pt idx="40">
                  <v>0.8</v>
                </pt>
                <pt idx="41">
                  <v>0.82</v>
                </pt>
                <pt idx="42">
                  <v>0.84</v>
                </pt>
                <pt idx="43">
                  <v>0.86</v>
                </pt>
                <pt idx="44">
                  <v>0.88</v>
                </pt>
                <pt idx="45">
                  <v>0.9</v>
                </pt>
                <pt idx="46">
                  <v>0.92</v>
                </pt>
                <pt idx="47">
                  <v>0.9399999999999999</v>
                </pt>
                <pt idx="48">
                  <v>0.96</v>
                </pt>
                <pt idx="49">
                  <v>0.98</v>
                </pt>
                <pt idx="50">
                  <v>1</v>
                </pt>
                <pt idx="51">
                  <v>1.02</v>
                </pt>
                <pt idx="52">
                  <v>1.04</v>
                </pt>
                <pt idx="53">
                  <v>1.06</v>
                </pt>
                <pt idx="54">
                  <v>1.08</v>
                </pt>
                <pt idx="55">
                  <v>1.1</v>
                </pt>
                <pt idx="56">
                  <v>1.12</v>
                </pt>
                <pt idx="57">
                  <v>1.14</v>
                </pt>
                <pt idx="58">
                  <v>1.16</v>
                </pt>
                <pt idx="59">
                  <v>1.18</v>
                </pt>
                <pt idx="60">
                  <v>1.2</v>
                </pt>
                <pt idx="61">
                  <v>1.22</v>
                </pt>
                <pt idx="62">
                  <v>1.24</v>
                </pt>
                <pt idx="63">
                  <v>1.26</v>
                </pt>
                <pt idx="64">
                  <v>1.28</v>
                </pt>
                <pt idx="65">
                  <v>1.3</v>
                </pt>
                <pt idx="66">
                  <v>1.32</v>
                </pt>
                <pt idx="67">
                  <v>1.34</v>
                </pt>
                <pt idx="68">
                  <v>1.36</v>
                </pt>
                <pt idx="69">
                  <v>1.38</v>
                </pt>
                <pt idx="70">
                  <v>1.4</v>
                </pt>
                <pt idx="71">
                  <v>1.42</v>
                </pt>
                <pt idx="72">
                  <v>1.44</v>
                </pt>
                <pt idx="73">
                  <v>1.46</v>
                </pt>
                <pt idx="74">
                  <v>1.48</v>
                </pt>
                <pt idx="75">
                  <v>1.5</v>
                </pt>
                <pt idx="76">
                  <v>1.52</v>
                </pt>
                <pt idx="77">
                  <v>1.54</v>
                </pt>
                <pt idx="78">
                  <v>1.56</v>
                </pt>
                <pt idx="79">
                  <v>1.58</v>
                </pt>
                <pt idx="80">
                  <v>1.6</v>
                </pt>
                <pt idx="81">
                  <v>1.62</v>
                </pt>
                <pt idx="82">
                  <v>1.64</v>
                </pt>
                <pt idx="83">
                  <v>1.66</v>
                </pt>
                <pt idx="84">
                  <v>1.68</v>
                </pt>
                <pt idx="85">
                  <v>1.7</v>
                </pt>
                <pt idx="86">
                  <v>1.72</v>
                </pt>
                <pt idx="87">
                  <v>1.74</v>
                </pt>
                <pt idx="88">
                  <v>1.76</v>
                </pt>
                <pt idx="89">
                  <v>1.78</v>
                </pt>
                <pt idx="90">
                  <v>1.8</v>
                </pt>
                <pt idx="91">
                  <v>1.82</v>
                </pt>
                <pt idx="92">
                  <v>1.84</v>
                </pt>
                <pt idx="93">
                  <v>1.86</v>
                </pt>
                <pt idx="94">
                  <v>1.88</v>
                </pt>
                <pt idx="95">
                  <v>1.9</v>
                </pt>
                <pt idx="96">
                  <v>1.92</v>
                </pt>
                <pt idx="97">
                  <v>1.94</v>
                </pt>
                <pt idx="98">
                  <v>1.96</v>
                </pt>
                <pt idx="99">
                  <v>1.98</v>
                </pt>
                <pt idx="100">
                  <v>2</v>
                </pt>
                <pt idx="101">
                  <v>2.02</v>
                </pt>
                <pt idx="102">
                  <v>2.04</v>
                </pt>
                <pt idx="103">
                  <v>2.06</v>
                </pt>
                <pt idx="104">
                  <v>2.08</v>
                </pt>
                <pt idx="105">
                  <v>2.1</v>
                </pt>
                <pt idx="106">
                  <v>2.12</v>
                </pt>
                <pt idx="107">
                  <v>2.14</v>
                </pt>
                <pt idx="108">
                  <v>2.16</v>
                </pt>
                <pt idx="109">
                  <v>2.18</v>
                </pt>
                <pt idx="110">
                  <v>2.2</v>
                </pt>
                <pt idx="111">
                  <v>2.22</v>
                </pt>
                <pt idx="112">
                  <v>2.24</v>
                </pt>
                <pt idx="113">
                  <v>2.26</v>
                </pt>
                <pt idx="114">
                  <v>2.28</v>
                </pt>
                <pt idx="115">
                  <v>2.3</v>
                </pt>
                <pt idx="116">
                  <v>2.32</v>
                </pt>
                <pt idx="117">
                  <v>2.34</v>
                </pt>
                <pt idx="118">
                  <v>2.36</v>
                </pt>
                <pt idx="119">
                  <v>2.38</v>
                </pt>
                <pt idx="120">
                  <v>2.4</v>
                </pt>
                <pt idx="121">
                  <v>2.42</v>
                </pt>
                <pt idx="122">
                  <v>2.44</v>
                </pt>
                <pt idx="123">
                  <v>2.46</v>
                </pt>
                <pt idx="124">
                  <v>2.48</v>
                </pt>
                <pt idx="125">
                  <v>2.5</v>
                </pt>
                <pt idx="126">
                  <v>2.52</v>
                </pt>
                <pt idx="127">
                  <v>2.54</v>
                </pt>
                <pt idx="128">
                  <v>2.56</v>
                </pt>
                <pt idx="129">
                  <v>2.58</v>
                </pt>
                <pt idx="130">
                  <v>2.6</v>
                </pt>
                <pt idx="131">
                  <v>2.62</v>
                </pt>
                <pt idx="132">
                  <v>2.64</v>
                </pt>
                <pt idx="133">
                  <v>2.66</v>
                </pt>
                <pt idx="134">
                  <v>2.68</v>
                </pt>
                <pt idx="135">
                  <v>2.7</v>
                </pt>
                <pt idx="136">
                  <v>2.72</v>
                </pt>
                <pt idx="137">
                  <v>2.74</v>
                </pt>
                <pt idx="138">
                  <v>2.76</v>
                </pt>
                <pt idx="139">
                  <v>2.78</v>
                </pt>
                <pt idx="140">
                  <v>2.8</v>
                </pt>
                <pt idx="141">
                  <v>2.82</v>
                </pt>
                <pt idx="142">
                  <v>2.84</v>
                </pt>
                <pt idx="143">
                  <v>2.86</v>
                </pt>
                <pt idx="144">
                  <v>2.88</v>
                </pt>
                <pt idx="145">
                  <v>2.9</v>
                </pt>
                <pt idx="146">
                  <v>2.92</v>
                </pt>
                <pt idx="147">
                  <v>2.94</v>
                </pt>
                <pt idx="148">
                  <v>2.96</v>
                </pt>
                <pt idx="149">
                  <v>2.98</v>
                </pt>
                <pt idx="150">
                  <v>3</v>
                </pt>
                <pt idx="151">
                  <v>3.02</v>
                </pt>
                <pt idx="152">
                  <v>3.04</v>
                </pt>
                <pt idx="153">
                  <v>3.06</v>
                </pt>
                <pt idx="154">
                  <v>3.08</v>
                </pt>
                <pt idx="155">
                  <v>3.1</v>
                </pt>
                <pt idx="156">
                  <v>3.12</v>
                </pt>
                <pt idx="157">
                  <v>3.14</v>
                </pt>
                <pt idx="158">
                  <v>3.16</v>
                </pt>
                <pt idx="159">
                  <v>3.18</v>
                </pt>
                <pt idx="160">
                  <v>3.2</v>
                </pt>
                <pt idx="161">
                  <v>3.22</v>
                </pt>
                <pt idx="162">
                  <v>3.24</v>
                </pt>
                <pt idx="163">
                  <v>3.26</v>
                </pt>
                <pt idx="164">
                  <v>3.28</v>
                </pt>
                <pt idx="165">
                  <v>3.3</v>
                </pt>
                <pt idx="166">
                  <v>3.32</v>
                </pt>
                <pt idx="167">
                  <v>3.34</v>
                </pt>
                <pt idx="168">
                  <v>3.36</v>
                </pt>
                <pt idx="169">
                  <v>3.38</v>
                </pt>
                <pt idx="170">
                  <v>3.4</v>
                </pt>
                <pt idx="171">
                  <v>3.42</v>
                </pt>
                <pt idx="172">
                  <v>3.44</v>
                </pt>
                <pt idx="173">
                  <v>3.46</v>
                </pt>
                <pt idx="174">
                  <v>3.48</v>
                </pt>
                <pt idx="175">
                  <v>3.5</v>
                </pt>
                <pt idx="176">
                  <v>3.52</v>
                </pt>
                <pt idx="177">
                  <v>3.54</v>
                </pt>
                <pt idx="178">
                  <v>3.56</v>
                </pt>
                <pt idx="179">
                  <v>3.58</v>
                </pt>
                <pt idx="180">
                  <v>3.6</v>
                </pt>
                <pt idx="181">
                  <v>3.62</v>
                </pt>
                <pt idx="182">
                  <v>3.64</v>
                </pt>
                <pt idx="183">
                  <v>3.66</v>
                </pt>
                <pt idx="184">
                  <v>3.68</v>
                </pt>
                <pt idx="185">
                  <v>3.7</v>
                </pt>
                <pt idx="186">
                  <v>3.72</v>
                </pt>
                <pt idx="187">
                  <v>3.74</v>
                </pt>
                <pt idx="188">
                  <v>3.76</v>
                </pt>
                <pt idx="189">
                  <v>3.78</v>
                </pt>
                <pt idx="190">
                  <v>3.8</v>
                </pt>
                <pt idx="191">
                  <v>3.82</v>
                </pt>
                <pt idx="192">
                  <v>3.84</v>
                </pt>
                <pt idx="193">
                  <v>3.86</v>
                </pt>
                <pt idx="194">
                  <v>3.88</v>
                </pt>
                <pt idx="195">
                  <v>3.9</v>
                </pt>
                <pt idx="196">
                  <v>3.92</v>
                </pt>
                <pt idx="197">
                  <v>3.94</v>
                </pt>
                <pt idx="198">
                  <v>3.96</v>
                </pt>
                <pt idx="199">
                  <v>3.98</v>
                </pt>
                <pt idx="200">
                  <v>4</v>
                </pt>
                <pt idx="201">
                  <v>4.02</v>
                </pt>
                <pt idx="202">
                  <v>4.04</v>
                </pt>
                <pt idx="203">
                  <v>4.06</v>
                </pt>
                <pt idx="204">
                  <v>4.08</v>
                </pt>
                <pt idx="205">
                  <v>4.1</v>
                </pt>
                <pt idx="206">
                  <v>4.12</v>
                </pt>
                <pt idx="207">
                  <v>4.14</v>
                </pt>
                <pt idx="208">
                  <v>4.16</v>
                </pt>
                <pt idx="209">
                  <v>4.18</v>
                </pt>
                <pt idx="210">
                  <v>4.2</v>
                </pt>
                <pt idx="211">
                  <v>4.22</v>
                </pt>
                <pt idx="212">
                  <v>4.24</v>
                </pt>
                <pt idx="213">
                  <v>4.26</v>
                </pt>
                <pt idx="214">
                  <v>4.28</v>
                </pt>
                <pt idx="215">
                  <v>4.3</v>
                </pt>
                <pt idx="216">
                  <v>4.32</v>
                </pt>
                <pt idx="217">
                  <v>4.34</v>
                </pt>
                <pt idx="218">
                  <v>4.36</v>
                </pt>
                <pt idx="219">
                  <v>4.38</v>
                </pt>
                <pt idx="220">
                  <v>4.4</v>
                </pt>
                <pt idx="221">
                  <v>4.42</v>
                </pt>
                <pt idx="222">
                  <v>4.44</v>
                </pt>
                <pt idx="223">
                  <v>4.46</v>
                </pt>
                <pt idx="224">
                  <v>4.48</v>
                </pt>
                <pt idx="225">
                  <v>4.5</v>
                </pt>
                <pt idx="226">
                  <v>4.52</v>
                </pt>
                <pt idx="227">
                  <v>4.54</v>
                </pt>
                <pt idx="228">
                  <v>4.56</v>
                </pt>
                <pt idx="229">
                  <v>4.58</v>
                </pt>
                <pt idx="230">
                  <v>4.6</v>
                </pt>
                <pt idx="231">
                  <v>4.62</v>
                </pt>
                <pt idx="232">
                  <v>4.64</v>
                </pt>
                <pt idx="233">
                  <v>4.66</v>
                </pt>
                <pt idx="234">
                  <v>4.68</v>
                </pt>
                <pt idx="235">
                  <v>4.7</v>
                </pt>
                <pt idx="236">
                  <v>4.72</v>
                </pt>
                <pt idx="237">
                  <v>4.74</v>
                </pt>
                <pt idx="238">
                  <v>4.76</v>
                </pt>
                <pt idx="239">
                  <v>4.78</v>
                </pt>
                <pt idx="240">
                  <v>4.8</v>
                </pt>
                <pt idx="241">
                  <v>4.82</v>
                </pt>
                <pt idx="242">
                  <v>4.84</v>
                </pt>
                <pt idx="243">
                  <v>4.86</v>
                </pt>
                <pt idx="244">
                  <v>4.88</v>
                </pt>
                <pt idx="245">
                  <v>4.9</v>
                </pt>
                <pt idx="246">
                  <v>4.92</v>
                </pt>
                <pt idx="247">
                  <v>4.94</v>
                </pt>
                <pt idx="248">
                  <v>4.96</v>
                </pt>
                <pt idx="249">
                  <v>4.98</v>
                </pt>
                <pt idx="250">
                  <v>5</v>
                </pt>
                <pt idx="251">
                  <v>5.02</v>
                </pt>
                <pt idx="252">
                  <v>5.04</v>
                </pt>
                <pt idx="253">
                  <v>5.06</v>
                </pt>
                <pt idx="254">
                  <v>5.08</v>
                </pt>
                <pt idx="255">
                  <v>5.1</v>
                </pt>
                <pt idx="256">
                  <v>5.12</v>
                </pt>
                <pt idx="257">
                  <v>5.14</v>
                </pt>
                <pt idx="258">
                  <v>5.16</v>
                </pt>
                <pt idx="259">
                  <v>5.18</v>
                </pt>
                <pt idx="260">
                  <v>5.2</v>
                </pt>
                <pt idx="261">
                  <v>5.22</v>
                </pt>
                <pt idx="262">
                  <v>5.24</v>
                </pt>
                <pt idx="263">
                  <v>5.26</v>
                </pt>
                <pt idx="264">
                  <v>5.28</v>
                </pt>
                <pt idx="265">
                  <v>5.3</v>
                </pt>
                <pt idx="266">
                  <v>5.32</v>
                </pt>
                <pt idx="267">
                  <v>5.34</v>
                </pt>
                <pt idx="268">
                  <v>5.36</v>
                </pt>
                <pt idx="269">
                  <v>5.38</v>
                </pt>
                <pt idx="270">
                  <v>5.4</v>
                </pt>
                <pt idx="271">
                  <v>5.42</v>
                </pt>
                <pt idx="272">
                  <v>5.44</v>
                </pt>
                <pt idx="273">
                  <v>5.46</v>
                </pt>
                <pt idx="274">
                  <v>5.48</v>
                </pt>
                <pt idx="275">
                  <v>5.5</v>
                </pt>
                <pt idx="276">
                  <v>5.52</v>
                </pt>
                <pt idx="277">
                  <v>5.54</v>
                </pt>
                <pt idx="278">
                  <v>5.56</v>
                </pt>
                <pt idx="279">
                  <v>5.58</v>
                </pt>
                <pt idx="280">
                  <v>5.6</v>
                </pt>
                <pt idx="281">
                  <v>5.62</v>
                </pt>
                <pt idx="282">
                  <v>5.64</v>
                </pt>
                <pt idx="283">
                  <v>5.66</v>
                </pt>
                <pt idx="284">
                  <v>5.68</v>
                </pt>
                <pt idx="285">
                  <v>5.7</v>
                </pt>
                <pt idx="286">
                  <v>5.72</v>
                </pt>
                <pt idx="287">
                  <v>5.74</v>
                </pt>
                <pt idx="288">
                  <v>5.76</v>
                </pt>
                <pt idx="289">
                  <v>5.78</v>
                </pt>
                <pt idx="290">
                  <v>5.8</v>
                </pt>
                <pt idx="291">
                  <v>5.82</v>
                </pt>
                <pt idx="292">
                  <v>5.84</v>
                </pt>
                <pt idx="293">
                  <v>5.86</v>
                </pt>
                <pt idx="294">
                  <v>5.88</v>
                </pt>
                <pt idx="295">
                  <v>5.9</v>
                </pt>
                <pt idx="296">
                  <v>5.92</v>
                </pt>
                <pt idx="297">
                  <v>5.94</v>
                </pt>
                <pt idx="298">
                  <v>5.96</v>
                </pt>
                <pt idx="299">
                  <v>5.98</v>
                </pt>
                <pt idx="300">
                  <v>6</v>
                </pt>
                <pt idx="301">
                  <v>6.02</v>
                </pt>
                <pt idx="302">
                  <v>6.04</v>
                </pt>
                <pt idx="303">
                  <v>6.06</v>
                </pt>
                <pt idx="304">
                  <v>6.08</v>
                </pt>
                <pt idx="305">
                  <v>6.1</v>
                </pt>
                <pt idx="306">
                  <v>6.12</v>
                </pt>
                <pt idx="307">
                  <v>6.14</v>
                </pt>
                <pt idx="308">
                  <v>6.16</v>
                </pt>
                <pt idx="309">
                  <v>6.18</v>
                </pt>
                <pt idx="310">
                  <v>6.2</v>
                </pt>
                <pt idx="311">
                  <v>6.22</v>
                </pt>
                <pt idx="312">
                  <v>6.24</v>
                </pt>
                <pt idx="313">
                  <v>6.26</v>
                </pt>
                <pt idx="314">
                  <v>6.28</v>
                </pt>
                <pt idx="315">
                  <v>6.3</v>
                </pt>
                <pt idx="316">
                  <v>6.32</v>
                </pt>
                <pt idx="317">
                  <v>6.34</v>
                </pt>
                <pt idx="318">
                  <v>6.36</v>
                </pt>
                <pt idx="319">
                  <v>6.38</v>
                </pt>
                <pt idx="320">
                  <v>6.4</v>
                </pt>
                <pt idx="321">
                  <v>6.42</v>
                </pt>
                <pt idx="322">
                  <v>6.44</v>
                </pt>
                <pt idx="323">
                  <v>6.46</v>
                </pt>
                <pt idx="324">
                  <v>6.48</v>
                </pt>
                <pt idx="325">
                  <v>6.5</v>
                </pt>
                <pt idx="326">
                  <v>6.52</v>
                </pt>
                <pt idx="327">
                  <v>6.54</v>
                </pt>
                <pt idx="328">
                  <v>6.56</v>
                </pt>
                <pt idx="329">
                  <v>6.58</v>
                </pt>
                <pt idx="330">
                  <v>6.6</v>
                </pt>
                <pt idx="331">
                  <v>6.62</v>
                </pt>
                <pt idx="332">
                  <v>6.64</v>
                </pt>
                <pt idx="333">
                  <v>6.66</v>
                </pt>
                <pt idx="334">
                  <v>6.68</v>
                </pt>
                <pt idx="335">
                  <v>6.7</v>
                </pt>
                <pt idx="336">
                  <v>6.72</v>
                </pt>
                <pt idx="337">
                  <v>6.74</v>
                </pt>
                <pt idx="338">
                  <v>6.76</v>
                </pt>
                <pt idx="339">
                  <v>6.78</v>
                </pt>
                <pt idx="340">
                  <v>6.8</v>
                </pt>
                <pt idx="341">
                  <v>6.82</v>
                </pt>
                <pt idx="342">
                  <v>6.84</v>
                </pt>
                <pt idx="343">
                  <v>6.86</v>
                </pt>
                <pt idx="344">
                  <v>6.88</v>
                </pt>
                <pt idx="345">
                  <v>6.9</v>
                </pt>
                <pt idx="346">
                  <v>6.92</v>
                </pt>
                <pt idx="347">
                  <v>6.94</v>
                </pt>
                <pt idx="348">
                  <v>6.96</v>
                </pt>
                <pt idx="349">
                  <v>6.98</v>
                </pt>
                <pt idx="350">
                  <v>7</v>
                </pt>
                <pt idx="351">
                  <v>7.02</v>
                </pt>
                <pt idx="352">
                  <v>7.04</v>
                </pt>
                <pt idx="353">
                  <v>7.06</v>
                </pt>
                <pt idx="354">
                  <v>7.08</v>
                </pt>
                <pt idx="355">
                  <v>7.1</v>
                </pt>
                <pt idx="356">
                  <v>7.12</v>
                </pt>
                <pt idx="357">
                  <v>7.14</v>
                </pt>
                <pt idx="358">
                  <v>7.16</v>
                </pt>
                <pt idx="359">
                  <v>7.18</v>
                </pt>
                <pt idx="360">
                  <v>7.2</v>
                </pt>
                <pt idx="361">
                  <v>7.22</v>
                </pt>
                <pt idx="362">
                  <v>7.24</v>
                </pt>
                <pt idx="363">
                  <v>7.26</v>
                </pt>
                <pt idx="364">
                  <v>7.28</v>
                </pt>
                <pt idx="365">
                  <v>7.3</v>
                </pt>
                <pt idx="366">
                  <v>7.32</v>
                </pt>
                <pt idx="367">
                  <v>7.34</v>
                </pt>
                <pt idx="368">
                  <v>7.36</v>
                </pt>
                <pt idx="369">
                  <v>7.38</v>
                </pt>
                <pt idx="370">
                  <v>7.4</v>
                </pt>
                <pt idx="371">
                  <v>7.42</v>
                </pt>
                <pt idx="372">
                  <v>7.44</v>
                </pt>
                <pt idx="373">
                  <v>7.46</v>
                </pt>
                <pt idx="374">
                  <v>7.48</v>
                </pt>
                <pt idx="375">
                  <v>7.5</v>
                </pt>
                <pt idx="376">
                  <v>7.52</v>
                </pt>
                <pt idx="377">
                  <v>7.54</v>
                </pt>
                <pt idx="378">
                  <v>7.56</v>
                </pt>
                <pt idx="379">
                  <v>7.58</v>
                </pt>
                <pt idx="380">
                  <v>7.6</v>
                </pt>
                <pt idx="381">
                  <v>7.62</v>
                </pt>
                <pt idx="382">
                  <v>7.64</v>
                </pt>
                <pt idx="383">
                  <v>7.66</v>
                </pt>
                <pt idx="384">
                  <v>7.68</v>
                </pt>
                <pt idx="385">
                  <v>7.7</v>
                </pt>
                <pt idx="386">
                  <v>7.72</v>
                </pt>
                <pt idx="387">
                  <v>7.74</v>
                </pt>
                <pt idx="388">
                  <v>7.76</v>
                </pt>
                <pt idx="389">
                  <v>7.78</v>
                </pt>
                <pt idx="390">
                  <v>7.8</v>
                </pt>
                <pt idx="391">
                  <v>7.82</v>
                </pt>
                <pt idx="392">
                  <v>7.84</v>
                </pt>
                <pt idx="393">
                  <v>7.86</v>
                </pt>
                <pt idx="394">
                  <v>7.88</v>
                </pt>
                <pt idx="395">
                  <v>7.9</v>
                </pt>
                <pt idx="396">
                  <v>7.92</v>
                </pt>
                <pt idx="397">
                  <v>7.94</v>
                </pt>
                <pt idx="398">
                  <v>7.96</v>
                </pt>
                <pt idx="399">
                  <v>7.98</v>
                </pt>
                <pt idx="400">
                  <v>8</v>
                </pt>
                <pt idx="401">
                  <v>8.02</v>
                </pt>
                <pt idx="402">
                  <v>8.039999999999999</v>
                </pt>
                <pt idx="403">
                  <v>8.06</v>
                </pt>
                <pt idx="404">
                  <v>8.08</v>
                </pt>
                <pt idx="405">
                  <v>8.1</v>
                </pt>
                <pt idx="406">
                  <v>8.119999999999999</v>
                </pt>
                <pt idx="407">
                  <v>8.140000000000001</v>
                </pt>
                <pt idx="408">
                  <v>8.16</v>
                </pt>
                <pt idx="409">
                  <v>8.18</v>
                </pt>
                <pt idx="410">
                  <v>8.199999999999999</v>
                </pt>
                <pt idx="411">
                  <v>8.220000000000001</v>
                </pt>
                <pt idx="412">
                  <v>8.24</v>
                </pt>
                <pt idx="413">
                  <v>8.26</v>
                </pt>
                <pt idx="414">
                  <v>8.279999999999999</v>
                </pt>
                <pt idx="415">
                  <v>8.300000000000001</v>
                </pt>
                <pt idx="416">
                  <v>8.32</v>
                </pt>
                <pt idx="417">
                  <v>8.34</v>
                </pt>
                <pt idx="418">
                  <v>8.359999999999999</v>
                </pt>
                <pt idx="419">
                  <v>8.380000000000001</v>
                </pt>
                <pt idx="420">
                  <v>8.4</v>
                </pt>
                <pt idx="421">
                  <v>8.42</v>
                </pt>
                <pt idx="422">
                  <v>8.44</v>
                </pt>
                <pt idx="423">
                  <v>8.460000000000001</v>
                </pt>
                <pt idx="424">
                  <v>8.48</v>
                </pt>
                <pt idx="425">
                  <v>8.5</v>
                </pt>
                <pt idx="426">
                  <v>8.52</v>
                </pt>
                <pt idx="427">
                  <v>8.539999999999999</v>
                </pt>
                <pt idx="428">
                  <v>8.56</v>
                </pt>
                <pt idx="429">
                  <v>8.58</v>
                </pt>
                <pt idx="430">
                  <v>8.6</v>
                </pt>
                <pt idx="431">
                  <v>8.619999999999999</v>
                </pt>
                <pt idx="432">
                  <v>8.640000000000001</v>
                </pt>
                <pt idx="433">
                  <v>8.66</v>
                </pt>
                <pt idx="434">
                  <v>8.68</v>
                </pt>
                <pt idx="435">
                  <v>8.699999999999999</v>
                </pt>
                <pt idx="436">
                  <v>8.720000000000001</v>
                </pt>
                <pt idx="437">
                  <v>8.74</v>
                </pt>
                <pt idx="438">
                  <v>8.76</v>
                </pt>
                <pt idx="439">
                  <v>8.779999999999999</v>
                </pt>
                <pt idx="440">
                  <v>8.800000000000001</v>
                </pt>
                <pt idx="441">
                  <v>8.82</v>
                </pt>
                <pt idx="442">
                  <v>8.84</v>
                </pt>
                <pt idx="443">
                  <v>8.859999999999999</v>
                </pt>
                <pt idx="444">
                  <v>8.880000000000001</v>
                </pt>
                <pt idx="445">
                  <v>8.9</v>
                </pt>
                <pt idx="446">
                  <v>8.92</v>
                </pt>
                <pt idx="447">
                  <v>8.94</v>
                </pt>
                <pt idx="448">
                  <v>8.960000000000001</v>
                </pt>
                <pt idx="449">
                  <v>8.98</v>
                </pt>
                <pt idx="450">
                  <v>9</v>
                </pt>
                <pt idx="451">
                  <v>9.02</v>
                </pt>
                <pt idx="452">
                  <v>9.039999999999999</v>
                </pt>
                <pt idx="453">
                  <v>9.06</v>
                </pt>
                <pt idx="454">
                  <v>9.08</v>
                </pt>
                <pt idx="455">
                  <v>9.1</v>
                </pt>
                <pt idx="456">
                  <v>9.119999999999999</v>
                </pt>
                <pt idx="457">
                  <v>9.140000000000001</v>
                </pt>
                <pt idx="458">
                  <v>9.16</v>
                </pt>
                <pt idx="459">
                  <v>9.18</v>
                </pt>
                <pt idx="460">
                  <v>9.199999999999999</v>
                </pt>
                <pt idx="461">
                  <v>9.220000000000001</v>
                </pt>
                <pt idx="462">
                  <v>9.24</v>
                </pt>
                <pt idx="463">
                  <v>9.26</v>
                </pt>
                <pt idx="464">
                  <v>9.279999999999999</v>
                </pt>
                <pt idx="465">
                  <v>9.300000000000001</v>
                </pt>
                <pt idx="466">
                  <v>9.32</v>
                </pt>
                <pt idx="467">
                  <v>9.34</v>
                </pt>
                <pt idx="468">
                  <v>9.359999999999999</v>
                </pt>
                <pt idx="469">
                  <v>9.380000000000001</v>
                </pt>
                <pt idx="470">
                  <v>9.4</v>
                </pt>
                <pt idx="471">
                  <v>9.42</v>
                </pt>
                <pt idx="472">
                  <v>9.44</v>
                </pt>
                <pt idx="473">
                  <v>9.460000000000001</v>
                </pt>
                <pt idx="474">
                  <v>9.48</v>
                </pt>
                <pt idx="475">
                  <v>9.5</v>
                </pt>
                <pt idx="476">
                  <v>9.52</v>
                </pt>
                <pt idx="477">
                  <v>9.539999999999999</v>
                </pt>
                <pt idx="478">
                  <v>9.56</v>
                </pt>
                <pt idx="479">
                  <v>9.58</v>
                </pt>
                <pt idx="480">
                  <v>9.6</v>
                </pt>
                <pt idx="481">
                  <v>9.619999999999999</v>
                </pt>
                <pt idx="482">
                  <v>9.640000000000001</v>
                </pt>
                <pt idx="483">
                  <v>9.66</v>
                </pt>
                <pt idx="484">
                  <v>9.68</v>
                </pt>
                <pt idx="485">
                  <v>9.699999999999999</v>
                </pt>
                <pt idx="486">
                  <v>9.720000000000001</v>
                </pt>
                <pt idx="487">
                  <v>9.74</v>
                </pt>
                <pt idx="488">
                  <v>9.76</v>
                </pt>
                <pt idx="489">
                  <v>9.779999999999999</v>
                </pt>
                <pt idx="490">
                  <v>9.800000000000001</v>
                </pt>
                <pt idx="491">
                  <v>9.82</v>
                </pt>
                <pt idx="492">
                  <v>9.84</v>
                </pt>
                <pt idx="493">
                  <v>9.859999999999999</v>
                </pt>
                <pt idx="494">
                  <v>9.880000000000001</v>
                </pt>
                <pt idx="495">
                  <v>9.9</v>
                </pt>
                <pt idx="496">
                  <v>9.92</v>
                </pt>
                <pt idx="497">
                  <v>9.94</v>
                </pt>
                <pt idx="498">
                  <v>9.960000000000001</v>
                </pt>
                <pt idx="499">
                  <v>9.98</v>
                </pt>
                <pt idx="500">
                  <v>10</v>
                </pt>
                <pt idx="501">
                  <v>10.02</v>
                </pt>
                <pt idx="502">
                  <v>10.04</v>
                </pt>
                <pt idx="503">
                  <v>10.06</v>
                </pt>
                <pt idx="504">
                  <v>10.08</v>
                </pt>
                <pt idx="505">
                  <v>10.1</v>
                </pt>
                <pt idx="506">
                  <v>10.12</v>
                </pt>
                <pt idx="507">
                  <v>10.14</v>
                </pt>
                <pt idx="508">
                  <v>10.16</v>
                </pt>
                <pt idx="509">
                  <v>10.18</v>
                </pt>
                <pt idx="510">
                  <v>10.2</v>
                </pt>
                <pt idx="511">
                  <v>10.22</v>
                </pt>
                <pt idx="512">
                  <v>10.24</v>
                </pt>
                <pt idx="513">
                  <v>10.26</v>
                </pt>
                <pt idx="514">
                  <v>10.28</v>
                </pt>
                <pt idx="515">
                  <v>10.3</v>
                </pt>
                <pt idx="516">
                  <v>10.32</v>
                </pt>
                <pt idx="517">
                  <v>10.34</v>
                </pt>
                <pt idx="518">
                  <v>10.36</v>
                </pt>
                <pt idx="519">
                  <v>10.38</v>
                </pt>
                <pt idx="520">
                  <v>10.4</v>
                </pt>
                <pt idx="521">
                  <v>10.42</v>
                </pt>
                <pt idx="522">
                  <v>10.44</v>
                </pt>
                <pt idx="523">
                  <v>10.46</v>
                </pt>
                <pt idx="524">
                  <v>10.48</v>
                </pt>
                <pt idx="525">
                  <v>10.5</v>
                </pt>
                <pt idx="526">
                  <v>10.52</v>
                </pt>
                <pt idx="527">
                  <v>10.54</v>
                </pt>
                <pt idx="528">
                  <v>10.56</v>
                </pt>
                <pt idx="529">
                  <v>10.58</v>
                </pt>
                <pt idx="530">
                  <v>10.6</v>
                </pt>
                <pt idx="531">
                  <v>10.62</v>
                </pt>
                <pt idx="532">
                  <v>10.64</v>
                </pt>
                <pt idx="533">
                  <v>10.66</v>
                </pt>
                <pt idx="534">
                  <v>10.68</v>
                </pt>
                <pt idx="535">
                  <v>10.7</v>
                </pt>
                <pt idx="536">
                  <v>10.72</v>
                </pt>
                <pt idx="537">
                  <v>10.74</v>
                </pt>
                <pt idx="538">
                  <v>10.76</v>
                </pt>
                <pt idx="539">
                  <v>10.78</v>
                </pt>
                <pt idx="540">
                  <v>10.8</v>
                </pt>
                <pt idx="541">
                  <v>10.82</v>
                </pt>
                <pt idx="542">
                  <v>10.84</v>
                </pt>
                <pt idx="543">
                  <v>10.86</v>
                </pt>
                <pt idx="544">
                  <v>10.88</v>
                </pt>
                <pt idx="545">
                  <v>10.9</v>
                </pt>
                <pt idx="546">
                  <v>10.92</v>
                </pt>
                <pt idx="547">
                  <v>10.94</v>
                </pt>
                <pt idx="548">
                  <v>10.96</v>
                </pt>
                <pt idx="549">
                  <v>10.98</v>
                </pt>
                <pt idx="550">
                  <v>11</v>
                </pt>
                <pt idx="551">
                  <v>11.02</v>
                </pt>
                <pt idx="552">
                  <v>11.04</v>
                </pt>
                <pt idx="553">
                  <v>11.06</v>
                </pt>
                <pt idx="554">
                  <v>11.08</v>
                </pt>
                <pt idx="555">
                  <v>11.1</v>
                </pt>
                <pt idx="556">
                  <v>11.12</v>
                </pt>
                <pt idx="557">
                  <v>11.14</v>
                </pt>
                <pt idx="558">
                  <v>11.16</v>
                </pt>
                <pt idx="559">
                  <v>11.18</v>
                </pt>
                <pt idx="560">
                  <v>11.2</v>
                </pt>
                <pt idx="561">
                  <v>11.22</v>
                </pt>
                <pt idx="562">
                  <v>11.24</v>
                </pt>
                <pt idx="563">
                  <v>11.26</v>
                </pt>
                <pt idx="564">
                  <v>11.28</v>
                </pt>
                <pt idx="565">
                  <v>11.3</v>
                </pt>
                <pt idx="566">
                  <v>11.32</v>
                </pt>
                <pt idx="567">
                  <v>11.34</v>
                </pt>
                <pt idx="568">
                  <v>11.36</v>
                </pt>
                <pt idx="569">
                  <v>11.38</v>
                </pt>
                <pt idx="570">
                  <v>11.4</v>
                </pt>
                <pt idx="571">
                  <v>11.42</v>
                </pt>
                <pt idx="572">
                  <v>11.44</v>
                </pt>
                <pt idx="573">
                  <v>11.46</v>
                </pt>
                <pt idx="574">
                  <v>11.48</v>
                </pt>
                <pt idx="575">
                  <v>11.5</v>
                </pt>
                <pt idx="576">
                  <v>11.52</v>
                </pt>
                <pt idx="577">
                  <v>11.54</v>
                </pt>
                <pt idx="578">
                  <v>11.56</v>
                </pt>
                <pt idx="579">
                  <v>11.58</v>
                </pt>
                <pt idx="580">
                  <v>11.6</v>
                </pt>
                <pt idx="581">
                  <v>11.62</v>
                </pt>
                <pt idx="582">
                  <v>11.64</v>
                </pt>
                <pt idx="583">
                  <v>11.66</v>
                </pt>
                <pt idx="584">
                  <v>11.68</v>
                </pt>
                <pt idx="585">
                  <v>11.7</v>
                </pt>
                <pt idx="586">
                  <v>11.72</v>
                </pt>
                <pt idx="587">
                  <v>11.74</v>
                </pt>
                <pt idx="588">
                  <v>11.76</v>
                </pt>
                <pt idx="589">
                  <v>11.78</v>
                </pt>
                <pt idx="590">
                  <v>11.8</v>
                </pt>
                <pt idx="591">
                  <v>11.82</v>
                </pt>
                <pt idx="592">
                  <v>11.84</v>
                </pt>
                <pt idx="593">
                  <v>11.86</v>
                </pt>
                <pt idx="594">
                  <v>11.88</v>
                </pt>
                <pt idx="595">
                  <v>11.9</v>
                </pt>
                <pt idx="596">
                  <v>11.92</v>
                </pt>
                <pt idx="597">
                  <v>11.94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265674544"/>
        <axId val="1265672880"/>
      </scatterChart>
      <valAx>
        <axId val="1265674544"/>
        <scaling>
          <orientation val="minMax"/>
          <max val="15"/>
          <min val="0"/>
        </scaling>
        <delete val="0"/>
        <axPos val="t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2880"/>
        <crosses val="autoZero"/>
        <crossBetween val="midCat"/>
      </valAx>
      <valAx>
        <axId val="1265672880"/>
        <scaling>
          <orientation val="maxMin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4544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tx>
            <strRef>
              <f>'CPT data reduction'!$X$2</f>
              <strCache>
                <ptCount val="1"/>
                <pt idx="0">
                  <v>cu (kPa)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'CPT data reduction'!$Z$3:$Z$600</f>
              <numCache>
                <formatCode>0.0</formatCode>
                <ptCount val="598"/>
                <pt idx="0">
                  <v>0.544</v>
                </pt>
                <pt idx="1">
                  <v>2.3128</v>
                </pt>
                <pt idx="2">
                  <v>3.25</v>
                </pt>
                <pt idx="3">
                  <v>4.5452</v>
                </pt>
                <pt idx="4">
                  <v>6.0612</v>
                </pt>
                <pt idx="5">
                  <v>7.6444</v>
                </pt>
                <pt idx="6">
                  <v>9.494</v>
                </pt>
                <pt idx="7">
                  <v>10.8384</v>
                </pt>
                <pt idx="8">
                  <v>10.1396</v>
                </pt>
                <pt idx="9">
                  <v>8.3568</v>
                </pt>
                <pt idx="10">
                  <v>6.9704</v>
                </pt>
                <pt idx="11">
                  <v>5.8964</v>
                </pt>
                <pt idx="12">
                  <v>4.91</v>
                </pt>
                <pt idx="13">
                  <v>4.166</v>
                </pt>
                <pt idx="14">
                  <v>3.5728</v>
                </pt>
                <pt idx="15">
                  <v>3.1516</v>
                </pt>
                <pt idx="16">
                  <v>2.9308</v>
                </pt>
                <pt idx="17">
                  <v>2.9412</v>
                </pt>
                <pt idx="18">
                  <v>2.8112</v>
                </pt>
                <pt idx="19">
                  <v>2.5236</v>
                </pt>
                <pt idx="20">
                  <v>2.45</v>
                </pt>
                <pt idx="21">
                  <v>2.3656</v>
                </pt>
                <pt idx="22">
                  <v>2.2604</v>
                </pt>
                <pt idx="23">
                  <v>2.134</v>
                </pt>
                <pt idx="24">
                  <v>2.0568</v>
                </pt>
                <pt idx="25">
                  <v>1.9408</v>
                </pt>
                <pt idx="26">
                  <v>1.8636</v>
                </pt>
                <pt idx="27">
                  <v>1.7828</v>
                </pt>
                <pt idx="28">
                  <v>1.7444</v>
                </pt>
                <pt idx="29">
                  <v>1.8112</v>
                </pt>
                <pt idx="30">
                  <v>1.748</v>
                </pt>
                <pt idx="31">
                  <v>1.5092</v>
                </pt>
                <pt idx="32">
                  <v>1.4076</v>
                </pt>
                <pt idx="33">
                  <v>1.3196</v>
                </pt>
                <pt idx="34">
                  <v>1.302</v>
                </pt>
                <pt idx="35">
                  <v>1.3968</v>
                </pt>
                <pt idx="36">
                  <v>1.4672</v>
                </pt>
                <pt idx="37">
                  <v>1.5304</v>
                </pt>
                <pt idx="38">
                  <v>1.4496</v>
                </pt>
                <pt idx="39">
                  <v>1.4004</v>
                </pt>
                <pt idx="40">
                  <v>1.3372</v>
                </pt>
                <pt idx="41">
                  <v>1.2072</v>
                </pt>
                <pt idx="42">
                  <v>1.1056</v>
                </pt>
                <pt idx="43">
                  <v>1.018</v>
                </pt>
                <pt idx="44">
                  <v>0.9616</v>
                </pt>
                <pt idx="45">
                  <v>0.9232</v>
                </pt>
                <pt idx="46">
                  <v>0.8492</v>
                </pt>
                <pt idx="47">
                  <v>1.0284</v>
                </pt>
                <pt idx="48">
                  <v>1.5548</v>
                </pt>
                <pt idx="49">
                  <v>2.1972</v>
                </pt>
                <pt idx="50">
                  <v>2.3236</v>
                </pt>
                <pt idx="51">
                  <v>2.2604</v>
                </pt>
                <pt idx="52">
                  <v>1.976</v>
                </pt>
                <pt idx="53">
                  <v>1.7024</v>
                </pt>
                <pt idx="54">
                  <v>1.288</v>
                </pt>
                <pt idx="55">
                  <v>1.204</v>
                </pt>
                <pt idx="56">
                  <v>1.432</v>
                </pt>
                <pt idx="57">
                  <v>1.6636</v>
                </pt>
                <pt idx="58">
                  <v>1.9516</v>
                </pt>
                <pt idx="59">
                  <v>1.9516</v>
                </pt>
                <pt idx="60">
                  <v>1.6392</v>
                </pt>
                <pt idx="61">
                  <v>1.6884</v>
                </pt>
                <pt idx="62">
                  <v>1.6884</v>
                </pt>
                <pt idx="63">
                  <v>1.502</v>
                </pt>
                <pt idx="64">
                  <v>1.2108</v>
                </pt>
                <pt idx="65">
                  <v>0.9932</v>
                </pt>
                <pt idx="66">
                  <v>0.8492</v>
                </pt>
                <pt idx="67">
                  <v>0.7792</v>
                </pt>
                <pt idx="68">
                  <v>0.6667999999999999</v>
                </pt>
                <pt idx="69">
                  <v>0.5684</v>
                </pt>
                <pt idx="70">
                  <v>0.474</v>
                </pt>
                <pt idx="71">
                  <v>0.428</v>
                </pt>
                <pt idx="72">
                  <v>0.3684</v>
                </pt>
                <pt idx="73">
                  <v>0.3264</v>
                </pt>
                <pt idx="74">
                  <v>0.3404</v>
                </pt>
                <pt idx="75">
                  <v>0.3404</v>
                </pt>
                <pt idx="76">
                  <v>0.3652</v>
                </pt>
                <pt idx="77">
                  <v>0.3684</v>
                </pt>
                <pt idx="78">
                  <v>0.3192</v>
                </pt>
                <pt idx="79">
                  <v>0.2844</v>
                </pt>
                <pt idx="80">
                  <v>0.3228</v>
                </pt>
                <pt idx="81">
                  <v>0.3124</v>
                </pt>
                <pt idx="82">
                  <v>0.2948</v>
                </pt>
                <pt idx="83">
                  <v>0.2808</v>
                </pt>
                <pt idx="84">
                  <v>0.2736</v>
                </pt>
                <pt idx="85">
                  <v>0.2704</v>
                </pt>
                <pt idx="86">
                  <v>0.2808</v>
                </pt>
                <pt idx="87">
                  <v>0.288</v>
                </pt>
                <pt idx="88">
                  <v>0.288</v>
                </pt>
                <pt idx="89">
                  <v>0.2736</v>
                </pt>
                <pt idx="90">
                  <v>0.2492</v>
                </pt>
                <pt idx="91">
                  <v>0.2316</v>
                </pt>
                <pt idx="92">
                  <v>0.2352</v>
                </pt>
                <pt idx="93">
                  <v>0.2456</v>
                </pt>
                <pt idx="94">
                  <v>0.2456</v>
                </pt>
                <pt idx="95">
                  <v>0.2388</v>
                </pt>
                <pt idx="96">
                  <v>0.2316</v>
                </pt>
                <pt idx="97">
                  <v>0.242</v>
                </pt>
                <pt idx="98">
                  <v>0.2528</v>
                </pt>
                <pt idx="99">
                  <v>0.2564</v>
                </pt>
                <pt idx="100">
                  <v>0.2456</v>
                </pt>
                <pt idx="101">
                  <v>0.2528</v>
                </pt>
                <pt idx="102">
                  <v>0.2736</v>
                </pt>
                <pt idx="103">
                  <v>0.2772</v>
                </pt>
                <pt idx="104">
                  <v>0.2668</v>
                </pt>
                <pt idx="105">
                  <v>0.2564</v>
                </pt>
                <pt idx="106">
                  <v>0.2456</v>
                </pt>
                <pt idx="107">
                  <v>0.2492</v>
                </pt>
                <pt idx="108">
                  <v>0.2176</v>
                </pt>
                <pt idx="109">
                  <v>0.2212</v>
                </pt>
                <pt idx="110">
                  <v>0.2176</v>
                </pt>
                <pt idx="111">
                  <v>0.2176</v>
                </pt>
                <pt idx="112">
                  <v>0.2248</v>
                </pt>
                <pt idx="113">
                  <v>0.228</v>
                </pt>
                <pt idx="114">
                  <v>0.2248</v>
                </pt>
                <pt idx="115">
                  <v>0.2248</v>
                </pt>
                <pt idx="116">
                  <v>0.2248</v>
                </pt>
                <pt idx="117">
                  <v>0.2248</v>
                </pt>
                <pt idx="118">
                  <v>0.2176</v>
                </pt>
                <pt idx="119">
                  <v>0.2104</v>
                </pt>
                <pt idx="120">
                  <v>0.2104</v>
                </pt>
                <pt idx="121">
                  <v>0.2176</v>
                </pt>
                <pt idx="122">
                  <v>0.228</v>
                </pt>
                <pt idx="123">
                  <v>0.2248</v>
                </pt>
                <pt idx="124">
                  <v>0.2176</v>
                </pt>
                <pt idx="125">
                  <v>0.2176</v>
                </pt>
                <pt idx="126">
                  <v>0.228</v>
                </pt>
                <pt idx="127">
                  <v>0.2456</v>
                </pt>
                <pt idx="128">
                  <v>0.2704</v>
                </pt>
                <pt idx="129">
                  <v>0.2844</v>
                </pt>
                <pt idx="130">
                  <v>0.302</v>
                </pt>
                <pt idx="131">
                  <v>0.3124</v>
                </pt>
                <pt idx="132">
                  <v>0.3124</v>
                </pt>
                <pt idx="133">
                  <v>0.2808</v>
                </pt>
                <pt idx="134">
                  <v>0.2668</v>
                </pt>
                <pt idx="135">
                  <v>0.2596</v>
                </pt>
                <pt idx="136">
                  <v>0.2316</v>
                </pt>
                <pt idx="137">
                  <v>0.2248</v>
                </pt>
                <pt idx="138">
                  <v>0.2248</v>
                </pt>
                <pt idx="139">
                  <v>0.228</v>
                </pt>
                <pt idx="140">
                  <v>0.228</v>
                </pt>
                <pt idx="141">
                  <v>0.2212</v>
                </pt>
                <pt idx="142">
                  <v>0.2176</v>
                </pt>
                <pt idx="143">
                  <v>0.2176</v>
                </pt>
                <pt idx="144">
                  <v>0.2176</v>
                </pt>
                <pt idx="145">
                  <v>0.228</v>
                </pt>
                <pt idx="146">
                  <v>0.2316</v>
                </pt>
                <pt idx="147">
                  <v>0.242</v>
                </pt>
                <pt idx="148">
                  <v>0.2456</v>
                </pt>
                <pt idx="149">
                  <v>0.2492</v>
                </pt>
                <pt idx="150">
                  <v>0.2492</v>
                </pt>
                <pt idx="151">
                  <v>0.2492</v>
                </pt>
                <pt idx="152">
                  <v>0.2456</v>
                </pt>
                <pt idx="153">
                  <v>0.2456</v>
                </pt>
                <pt idx="154">
                  <v>0.2388</v>
                </pt>
                <pt idx="155">
                  <v>0.2388</v>
                </pt>
                <pt idx="156">
                  <v>0.228</v>
                </pt>
                <pt idx="157">
                  <v>0.228</v>
                </pt>
                <pt idx="158">
                  <v>0.2248</v>
                </pt>
                <pt idx="159">
                  <v>0.2772</v>
                </pt>
                <pt idx="160">
                  <v>0.2808</v>
                </pt>
                <pt idx="161">
                  <v>0.2808</v>
                </pt>
                <pt idx="162">
                  <v>0.288</v>
                </pt>
                <pt idx="163">
                  <v>0.2948</v>
                </pt>
                <pt idx="164">
                  <v>0.3088</v>
                </pt>
                <pt idx="165">
                  <v>0.3228</v>
                </pt>
                <pt idx="166">
                  <v>0.316</v>
                </pt>
                <pt idx="167">
                  <v>0.316</v>
                </pt>
                <pt idx="168">
                  <v>0.316</v>
                </pt>
                <pt idx="169">
                  <v>0.3336</v>
                </pt>
                <pt idx="170">
                  <v>0.33</v>
                </pt>
                <pt idx="171">
                  <v>0.33</v>
                </pt>
                <pt idx="172">
                  <v>0.3368</v>
                </pt>
                <pt idx="173">
                  <v>0.3368</v>
                </pt>
                <pt idx="174">
                  <v>0.3336</v>
                </pt>
                <pt idx="175">
                  <v>0.33</v>
                </pt>
                <pt idx="176">
                  <v>0.3368</v>
                </pt>
                <pt idx="177">
                  <v>0.33</v>
                </pt>
                <pt idx="178">
                  <v>0.3264</v>
                </pt>
                <pt idx="179">
                  <v>0.3228</v>
                </pt>
                <pt idx="180">
                  <v>0.3264</v>
                </pt>
                <pt idx="181">
                  <v>0.3264</v>
                </pt>
                <pt idx="182">
                  <v>0.33</v>
                </pt>
                <pt idx="183">
                  <v>0.3228</v>
                </pt>
                <pt idx="184">
                  <v>0.3228</v>
                </pt>
                <pt idx="185">
                  <v>0.3264</v>
                </pt>
                <pt idx="186">
                  <v>0.3264</v>
                </pt>
                <pt idx="187">
                  <v>0.3228</v>
                </pt>
                <pt idx="188">
                  <v>0.33</v>
                </pt>
                <pt idx="189">
                  <v>0.3336</v>
                </pt>
                <pt idx="190">
                  <v>0.3336</v>
                </pt>
                <pt idx="191">
                  <v>0.3404</v>
                </pt>
                <pt idx="192">
                  <v>0.3476</v>
                </pt>
                <pt idx="193">
                  <v>0.3476</v>
                </pt>
                <pt idx="194">
                  <v>0.358</v>
                </pt>
                <pt idx="195">
                  <v>0.3616</v>
                </pt>
                <pt idx="196">
                  <v>0.3508</v>
                </pt>
                <pt idx="197">
                  <v>0.3476</v>
                </pt>
                <pt idx="198">
                  <v>0.3476</v>
                </pt>
                <pt idx="199">
                  <v>0.3476</v>
                </pt>
                <pt idx="200">
                  <v>0.3508</v>
                </pt>
                <pt idx="201">
                  <v>0.358</v>
                </pt>
                <pt idx="202">
                  <v>0.3616</v>
                </pt>
                <pt idx="203">
                  <v>0.3616</v>
                </pt>
                <pt idx="204">
                  <v>0.3616</v>
                </pt>
                <pt idx="205">
                  <v>0.358</v>
                </pt>
                <pt idx="206">
                  <v>0.358</v>
                </pt>
                <pt idx="207">
                  <v>0.3544</v>
                </pt>
                <pt idx="208">
                  <v>0.358</v>
                </pt>
                <pt idx="209">
                  <v>0.372</v>
                </pt>
                <pt idx="210">
                  <v>0.3684</v>
                </pt>
                <pt idx="211">
                  <v>0.3684</v>
                </pt>
                <pt idx="212">
                  <v>0.372</v>
                </pt>
                <pt idx="213">
                  <v>0.3756</v>
                </pt>
                <pt idx="214">
                  <v>0.3824</v>
                </pt>
                <pt idx="215">
                  <v>0.386</v>
                </pt>
                <pt idx="216">
                  <v>0.3896</v>
                </pt>
                <pt idx="217">
                  <v>0.3968</v>
                </pt>
                <pt idx="218">
                  <v>0.4108</v>
                </pt>
                <pt idx="219">
                  <v>0.428</v>
                </pt>
                <pt idx="220">
                  <v>0.428</v>
                </pt>
                <pt idx="221">
                  <v>0.4212</v>
                </pt>
                <pt idx="222">
                  <v>0.4176</v>
                </pt>
                <pt idx="223">
                  <v>0.4248</v>
                </pt>
                <pt idx="224">
                  <v>0.4316</v>
                </pt>
                <pt idx="225">
                  <v>0.4316</v>
                </pt>
                <pt idx="226">
                  <v>0.4388</v>
                </pt>
                <pt idx="227">
                  <v>0.4212</v>
                </pt>
                <pt idx="228">
                  <v>0.4248</v>
                </pt>
                <pt idx="229">
                  <v>0.4176</v>
                </pt>
                <pt idx="230">
                  <v>0.428</v>
                </pt>
                <pt idx="231">
                  <v>0.428</v>
                </pt>
                <pt idx="232">
                  <v>0.4316</v>
                </pt>
                <pt idx="233">
                  <v>0.4316</v>
                </pt>
                <pt idx="234">
                  <v>0.4388</v>
                </pt>
                <pt idx="235">
                  <v>0.4596</v>
                </pt>
                <pt idx="236">
                  <v>0.4772</v>
                </pt>
                <pt idx="237">
                  <v>0.4948</v>
                </pt>
                <pt idx="238">
                  <v>0.474</v>
                </pt>
                <pt idx="239">
                  <v>0.4772</v>
                </pt>
                <pt idx="240">
                  <v>0.488</v>
                </pt>
                <pt idx="241">
                  <v>0.4492</v>
                </pt>
                <pt idx="242">
                  <v>0.428</v>
                </pt>
                <pt idx="243">
                  <v>0.4176</v>
                </pt>
                <pt idx="244">
                  <v>0.4176</v>
                </pt>
                <pt idx="245">
                  <v>0.414</v>
                </pt>
                <pt idx="246">
                  <v>0.4352</v>
                </pt>
                <pt idx="247">
                  <v>0.4316</v>
                </pt>
                <pt idx="248">
                  <v>0.4424</v>
                </pt>
                <pt idx="249">
                  <v>0.4632</v>
                </pt>
                <pt idx="250">
                  <v>0.4844</v>
                </pt>
                <pt idx="251">
                  <v>0.4984</v>
                </pt>
                <pt idx="252">
                  <v>0.5088</v>
                </pt>
                <pt idx="253">
                  <v>0.5124</v>
                </pt>
                <pt idx="254">
                  <v>0.544</v>
                </pt>
                <pt idx="255">
                  <v>0.5580000000000001</v>
                </pt>
                <pt idx="256">
                  <v>0.5616</v>
                </pt>
                <pt idx="257">
                  <v>0.5828</v>
                </pt>
                <pt idx="258">
                  <v>0.6</v>
                </pt>
                <pt idx="259">
                  <v>0.6143999999999999</v>
                </pt>
                <pt idx="260">
                  <v>0.6212</v>
                </pt>
                <pt idx="261">
                  <v>0.6108</v>
                </pt>
                <pt idx="262">
                  <v>0.6072</v>
                </pt>
                <pt idx="263">
                  <v>0.6176</v>
                </pt>
                <pt idx="264">
                  <v>0.6248</v>
                </pt>
                <pt idx="265">
                  <v>0.6284</v>
                </pt>
                <pt idx="266">
                  <v>0.6456</v>
                </pt>
                <pt idx="267">
                  <v>0.66</v>
                </pt>
                <pt idx="268">
                  <v>0.6564</v>
                </pt>
                <pt idx="269">
                  <v>0.6564</v>
                </pt>
                <pt idx="270">
                  <v>0.6632</v>
                </pt>
                <pt idx="271">
                  <v>0.6564</v>
                </pt>
                <pt idx="272">
                  <v>0.6352</v>
                </pt>
                <pt idx="273">
                  <v>0.6248</v>
                </pt>
                <pt idx="274">
                  <v>0.6176</v>
                </pt>
                <pt idx="275">
                  <v>0.6036</v>
                </pt>
                <pt idx="276">
                  <v>0.6</v>
                </pt>
                <pt idx="277">
                  <v>0.6072</v>
                </pt>
                <pt idx="278">
                  <v>0.6143999999999999</v>
                </pt>
                <pt idx="279">
                  <v>0.6284</v>
                </pt>
                <pt idx="280">
                  <v>0.6492</v>
                </pt>
                <pt idx="281">
                  <v>0.6316000000000001</v>
                </pt>
                <pt idx="282">
                  <v>0.6248</v>
                </pt>
                <pt idx="283">
                  <v>0.6212</v>
                </pt>
                <pt idx="284">
                  <v>0.6036</v>
                </pt>
                <pt idx="285">
                  <v>0.5896</v>
                </pt>
                <pt idx="286">
                  <v>0.6072</v>
                </pt>
                <pt idx="287">
                  <v>0.6143999999999999</v>
                </pt>
                <pt idx="288">
                  <v>0.6</v>
                </pt>
                <pt idx="289">
                  <v>0.6143999999999999</v>
                </pt>
                <pt idx="290">
                  <v>0.6352</v>
                </pt>
                <pt idx="291">
                  <v>0.6316000000000001</v>
                </pt>
                <pt idx="292">
                  <v>0.6564</v>
                </pt>
                <pt idx="293">
                  <v>0.66</v>
                </pt>
                <pt idx="294">
                  <v>0.6879999999999999</v>
                </pt>
                <pt idx="295">
                  <v>0.702</v>
                </pt>
                <pt idx="296">
                  <v>0.7264</v>
                </pt>
                <pt idx="297">
                  <v>0.7232</v>
                </pt>
                <pt idx="298">
                  <v>0.7056</v>
                </pt>
                <pt idx="299">
                  <v>0.6844</v>
                </pt>
                <pt idx="300">
                  <v>0.674</v>
                </pt>
                <pt idx="301">
                  <v>0.66</v>
                </pt>
                <pt idx="302">
                  <v>0.6564</v>
                </pt>
                <pt idx="303">
                  <v>0.6667999999999999</v>
                </pt>
                <pt idx="304">
                  <v>0.6667999999999999</v>
                </pt>
                <pt idx="305">
                  <v>0.6704</v>
                </pt>
                <pt idx="306">
                  <v>0.6667999999999999</v>
                </pt>
                <pt idx="307">
                  <v>0.6916</v>
                </pt>
                <pt idx="308">
                  <v>0.7124</v>
                </pt>
                <pt idx="309">
                  <v>0.716</v>
                </pt>
                <pt idx="310">
                  <v>0.6984</v>
                </pt>
                <pt idx="311">
                  <v>0.6844</v>
                </pt>
                <pt idx="312">
                  <v>0.7372</v>
                </pt>
                <pt idx="313">
                  <v>0.7403999999999999</v>
                </pt>
                <pt idx="314">
                  <v>0.7476</v>
                </pt>
                <pt idx="315">
                  <v>0.744</v>
                </pt>
                <pt idx="316">
                  <v>0.7336</v>
                </pt>
                <pt idx="317">
                  <v>0.7476</v>
                </pt>
                <pt idx="318">
                  <v>0.7403999999999999</v>
                </pt>
                <pt idx="319">
                  <v>0.7088</v>
                </pt>
                <pt idx="320">
                  <v>0.6772</v>
                </pt>
                <pt idx="321">
                  <v>0.6492</v>
                </pt>
                <pt idx="322">
                  <v>0.6424</v>
                </pt>
                <pt idx="323">
                  <v>0.6492</v>
                </pt>
                <pt idx="324">
                  <v>0.6667999999999999</v>
                </pt>
                <pt idx="325">
                  <v>0.6879999999999999</v>
                </pt>
                <pt idx="326">
                  <v>0.7124</v>
                </pt>
                <pt idx="327">
                  <v>0.7264</v>
                </pt>
                <pt idx="328">
                  <v>0.7264</v>
                </pt>
                <pt idx="329">
                  <v>0.7336</v>
                </pt>
                <pt idx="330">
                  <v>0.7372</v>
                </pt>
                <pt idx="331">
                  <v>0.7372</v>
                </pt>
                <pt idx="332">
                  <v>0.7476</v>
                </pt>
                <pt idx="333">
                  <v>0.7828000000000001</v>
                </pt>
                <pt idx="334">
                  <v>0.7896</v>
                </pt>
                <pt idx="335">
                  <v>0.8004</v>
                </pt>
                <pt idx="336">
                  <v>0.8212</v>
                </pt>
                <pt idx="337">
                  <v>0.8284</v>
                </pt>
                <pt idx="338">
                  <v>0.8212</v>
                </pt>
                <pt idx="339">
                  <v>0.8248</v>
                </pt>
                <pt idx="340">
                  <v>0.846</v>
                </pt>
                <pt idx="341">
                  <v>0.8388</v>
                </pt>
                <pt idx="342">
                  <v>0.832</v>
                </pt>
                <pt idx="343">
                  <v>0.8492</v>
                </pt>
                <pt idx="344">
                  <v>0.8636</v>
                </pt>
                <pt idx="345">
                  <v>0.93</v>
                </pt>
                <pt idx="346">
                  <v>0.9756</v>
                </pt>
                <pt idx="347">
                  <v>1.046</v>
                </pt>
                <pt idx="348">
                  <v>1.0528</v>
                </pt>
                <pt idx="349">
                  <v>1.0812</v>
                </pt>
                <pt idx="350">
                  <v>1.102</v>
                </pt>
                <pt idx="351">
                  <v>1.0812</v>
                </pt>
                <pt idx="352">
                  <v>1.0352</v>
                </pt>
                <pt idx="353">
                  <v>0.9792</v>
                </pt>
                <pt idx="354">
                  <v>0.944</v>
                </pt>
                <pt idx="355">
                  <v>0.9336</v>
                </pt>
                <pt idx="356">
                  <v>0.916</v>
                </pt>
                <pt idx="357">
                  <v>0.916</v>
                </pt>
                <pt idx="358">
                  <v>0.9124</v>
                </pt>
                <pt idx="359">
                  <v>0.874</v>
                </pt>
                <pt idx="360">
                  <v>0.8776</v>
                </pt>
                <pt idx="361">
                  <v>0.8844</v>
                </pt>
                <pt idx="362">
                  <v>0.8948</v>
                </pt>
                <pt idx="363">
                  <v>0.93</v>
                </pt>
                <pt idx="364">
                  <v>0.9196</v>
                </pt>
                <pt idx="365">
                  <v>0.8844</v>
                </pt>
                <pt idx="366">
                  <v>0.9092</v>
                </pt>
                <pt idx="367">
                  <v>0.9548</v>
                </pt>
                <pt idx="368">
                  <v>1.032</v>
                </pt>
                <pt idx="369">
                  <v>1.0984</v>
                </pt>
                <pt idx="370">
                  <v>1.1268</v>
                </pt>
                <pt idx="371">
                  <v>1.7056</v>
                </pt>
                <pt idx="372">
                  <v>2.562</v>
                </pt>
                <pt idx="373">
                  <v>3.0112</v>
                </pt>
                <pt idx="374">
                  <v>2.1516</v>
                </pt>
                <pt idx="375">
                  <v>2.218</v>
                </pt>
                <pt idx="376">
                  <v>3.0324</v>
                </pt>
                <pt idx="377">
                  <v>3.5484</v>
                </pt>
                <pt idx="378">
                  <v>3.106</v>
                </pt>
                <pt idx="379">
                  <v>2.4356</v>
                </pt>
                <pt idx="380">
                  <v>2.032</v>
                </pt>
                <pt idx="381">
                  <v>1.3792</v>
                </pt>
                <pt idx="382">
                  <v>1.3372</v>
                </pt>
                <pt idx="383">
                  <v>2.3444</v>
                </pt>
                <pt idx="384">
                  <v>3.9064</v>
                </pt>
                <pt idx="385">
                  <v>4.2364</v>
                </pt>
                <pt idx="386">
                  <v>4.324</v>
                </pt>
                <pt idx="387">
                  <v>3.222</v>
                </pt>
                <pt idx="388">
                  <v>2.4604</v>
                </pt>
                <pt idx="389">
                  <v>2.2324</v>
                </pt>
                <pt idx="390">
                  <v>2.6008</v>
                </pt>
                <pt idx="391">
                  <v>2.9236</v>
                </pt>
                <pt idx="392">
                  <v>2.2884</v>
                </pt>
                <pt idx="393">
                  <v>3.0888</v>
                </pt>
                <pt idx="394">
                  <v>3.4608</v>
                </pt>
                <pt idx="395">
                  <v>3.25</v>
                </pt>
                <pt idx="396">
                  <v>2.5096</v>
                </pt>
                <pt idx="397">
                  <v>1.7724</v>
                </pt>
                <pt idx="398">
                  <v>4.524</v>
                </pt>
                <pt idx="399">
                  <v>6.4652</v>
                </pt>
                <pt idx="400">
                  <v>8.9148</v>
                </pt>
                <pt idx="401">
                  <v>12.3124</v>
                </pt>
                <pt idx="402">
                  <v>12.0736</v>
                </pt>
                <pt idx="403">
                  <v>10.3048</v>
                </pt>
                <pt idx="404">
                  <v>10.5012</v>
                </pt>
                <pt idx="405">
                  <v>10.9364</v>
                </pt>
                <pt idx="406">
                  <v>10.7296</v>
                </pt>
                <pt idx="407">
                  <v>10.7644</v>
                </pt>
                <pt idx="408">
                  <v>11.3752</v>
                </pt>
                <pt idx="409">
                  <v>9.2516</v>
                </pt>
                <pt idx="410">
                  <v>8.834</v>
                </pt>
                <pt idx="411">
                  <v>8.5184</v>
                </pt>
                <pt idx="412">
                  <v>7.7392</v>
                </pt>
                <pt idx="413">
                  <v>6.6896</v>
                </pt>
                <pt idx="414">
                  <v>5.928</v>
                </pt>
                <pt idx="415">
                  <v>4.2224</v>
                </pt>
                <pt idx="416">
                  <v>3.1764</v>
                </pt>
                <pt idx="417">
                  <v>2.4604</v>
                </pt>
                <pt idx="418">
                  <v>1.9724</v>
                </pt>
                <pt idx="419">
                  <v>1.8144</v>
                </pt>
                <pt idx="420">
                  <v>1.6952</v>
                </pt>
                <pt idx="421">
                  <v>1.5232</v>
                </pt>
                <pt idx="422">
                  <v>1.7656</v>
                </pt>
                <pt idx="423">
                  <v>5.0156</v>
                </pt>
                <pt idx="424">
                  <v>16.9488</v>
                </pt>
                <pt idx="425">
                  <v>19.6932</v>
                </pt>
                <pt idx="426">
                  <v>18.528</v>
                </pt>
                <pt idx="427">
                  <v>16.4924</v>
                </pt>
                <pt idx="428">
                  <v>14.5552</v>
                </pt>
                <pt idx="429">
                  <v>12.7616</v>
                </pt>
                <pt idx="430">
                  <v>12.1928</v>
                </pt>
                <pt idx="431">
                  <v>10.6836</v>
                </pt>
                <pt idx="432">
                  <v>8.992000000000001</v>
                </pt>
                <pt idx="433">
                  <v>8.662000000000001</v>
                </pt>
                <pt idx="434">
                  <v>8.5464</v>
                </pt>
                <pt idx="435">
                  <v>6.7388</v>
                </pt>
                <pt idx="436">
                  <v>5.8788</v>
                </pt>
                <pt idx="437">
                  <v>5.198</v>
                </pt>
                <pt idx="438">
                  <v>4.282</v>
                </pt>
                <pt idx="439">
                  <v>4.2188</v>
                </pt>
                <pt idx="440">
                  <v>4.496</v>
                </pt>
                <pt idx="441">
                  <v>3.9556</v>
                </pt>
                <pt idx="442">
                  <v>3.1868</v>
                </pt>
                <pt idx="443">
                  <v>3.6852</v>
                </pt>
                <pt idx="444">
                  <v>6.6896</v>
                </pt>
                <pt idx="445">
                  <v>7.5108</v>
                </pt>
                <pt idx="446">
                  <v>4.1696</v>
                </pt>
                <pt idx="447">
                  <v>3.2116</v>
                </pt>
                <pt idx="448">
                  <v>2.0776</v>
                </pt>
                <pt idx="449">
                  <v>1.6076</v>
                </pt>
                <pt idx="450">
                  <v>1.5968</v>
                </pt>
                <pt idx="451">
                  <v>1.618</v>
                </pt>
                <pt idx="452">
                  <v>1.5724</v>
                </pt>
                <pt idx="453">
                  <v>1.5652</v>
                </pt>
                <pt idx="454">
                  <v>1.4988</v>
                </pt>
                <pt idx="455">
                  <v>1.3968</v>
                </pt>
                <pt idx="456">
                  <v>1.3792</v>
                </pt>
                <pt idx="457">
                  <v>1.3688</v>
                </pt>
                <pt idx="458">
                  <v>1.3688</v>
                </pt>
                <pt idx="459">
                  <v>1.3616</v>
                </pt>
                <pt idx="460">
                  <v>1.3304</v>
                </pt>
                <pt idx="461">
                  <v>1.3092</v>
                </pt>
                <pt idx="462">
                  <v>1.2916</v>
                </pt>
                <pt idx="463">
                  <v>1.2988</v>
                </pt>
                <pt idx="464">
                  <v>1.3092</v>
                </pt>
                <pt idx="465">
                  <v>1.316</v>
                </pt>
                <pt idx="466">
                  <v>1.3128</v>
                </pt>
                <pt idx="467">
                  <v>1.3232</v>
                </pt>
                <pt idx="468">
                  <v>1.3512</v>
                </pt>
                <pt idx="469">
                  <v>1.3444</v>
                </pt>
                <pt idx="470">
                  <v>1.3512</v>
                </pt>
                <pt idx="471">
                  <v>1.3616</v>
                </pt>
                <pt idx="472">
                  <v>1.3724</v>
                </pt>
                <pt idx="473">
                  <v>1.3724</v>
                </pt>
                <pt idx="474">
                  <v>1.4004</v>
                </pt>
                <pt idx="475">
                  <v>1.4076</v>
                </pt>
                <pt idx="476">
                  <v>1.4108</v>
                </pt>
                <pt idx="477">
                  <v>1.4356</v>
                </pt>
                <pt idx="478">
                  <v>1.446</v>
                </pt>
                <pt idx="479">
                  <v>2.2252</v>
                </pt>
                <pt idx="480">
                  <v>2.3584</v>
                </pt>
                <pt idx="481">
                  <v>2.018</v>
                </pt>
                <pt idx="482">
                  <v>1.7092</v>
                </pt>
                <pt idx="483">
                  <v>1.5936</v>
                </pt>
                <pt idx="484">
                  <v>1.5796</v>
                </pt>
                <pt idx="485">
                  <v>1.5968</v>
                </pt>
                <pt idx="486">
                  <v>1.4916</v>
                </pt>
                <pt idx="487">
                  <v>1.4636</v>
                </pt>
                <pt idx="488">
                  <v>1.4392</v>
                </pt>
                <pt idx="489">
                  <v>1.3864</v>
                </pt>
                <pt idx="490">
                  <v>1.4356</v>
                </pt>
                <pt idx="491">
                  <v>1.46</v>
                </pt>
                <pt idx="492">
                  <v>1.4776</v>
                </pt>
                <pt idx="493">
                  <v>1.5056</v>
                </pt>
                <pt idx="494">
                  <v>1.548</v>
                </pt>
                <pt idx="495">
                  <v>1.6568</v>
                </pt>
                <pt idx="496">
                  <v>1.7408</v>
                </pt>
                <pt idx="497">
                  <v>1.7408</v>
                </pt>
                <pt idx="498">
                  <v>1.7828</v>
                </pt>
                <pt idx="499">
                  <v>3.8012</v>
                </pt>
                <pt idx="500">
                  <v>7.4688</v>
                </pt>
                <pt idx="501">
                  <v>6.686</v>
                </pt>
                <pt idx="502">
                  <v>4.1344</v>
                </pt>
                <pt idx="503">
                  <v>3.1588</v>
                </pt>
                <pt idx="504">
                  <v>2.2952</v>
                </pt>
                <pt idx="505">
                  <v>1.832</v>
                </pt>
                <pt idx="506">
                  <v>1.804</v>
                </pt>
                <pt idx="507">
                  <v>1.8076</v>
                </pt>
                <pt idx="508">
                  <v>1.6952</v>
                </pt>
                <pt idx="509">
                  <v>1.6952</v>
                </pt>
                <pt idx="510">
                  <v>1.5128</v>
                </pt>
                <pt idx="511">
                  <v>1.4672</v>
                </pt>
                <pt idx="512">
                  <v>1.4564</v>
                </pt>
                <pt idx="513">
                  <v>1.4636</v>
                </pt>
                <pt idx="514">
                  <v>1.4704</v>
                </pt>
                <pt idx="515">
                  <v>1.502</v>
                </pt>
                <pt idx="516">
                  <v>1.646</v>
                </pt>
                <pt idx="517">
                  <v>1.7056</v>
                </pt>
                <pt idx="518">
                  <v>1.7584</v>
                </pt>
                <pt idx="519">
                  <v>1.6776</v>
                </pt>
                <pt idx="520">
                  <v>1.4564</v>
                </pt>
                <pt idx="521">
                  <v>1.4672</v>
                </pt>
                <pt idx="522">
                  <v>1.4988</v>
                </pt>
                <pt idx="523">
                  <v>1.5968</v>
                </pt>
                <pt idx="524">
                  <v>1.646</v>
                </pt>
                <pt idx="525">
                  <v>1.5828</v>
                </pt>
                <pt idx="526">
                  <v>1.5444</v>
                </pt>
                <pt idx="527">
                  <v>1.5444</v>
                </pt>
                <pt idx="528">
                  <v>1.8848</v>
                </pt>
                <pt idx="529">
                  <v>2.0604</v>
                </pt>
                <pt idx="530">
                  <v>2.1972</v>
                </pt>
                <pt idx="531">
                  <v>1.8112</v>
                </pt>
                <pt idx="532">
                  <v>1.4952</v>
                </pt>
                <pt idx="533">
                  <v>1.4672</v>
                </pt>
                <pt idx="534">
                  <v>1.46</v>
                </pt>
                <pt idx="535">
                  <v>1.4496</v>
                </pt>
                <pt idx="536">
                  <v>1.4424</v>
                </pt>
                <pt idx="537">
                  <v>1.4496</v>
                </pt>
                <pt idx="538">
                  <v>1.446</v>
                </pt>
                <pt idx="539">
                  <v>1.4636</v>
                </pt>
                <pt idx="540">
                  <v>1.4636</v>
                </pt>
                <pt idx="541">
                  <v>1.4776</v>
                </pt>
                <pt idx="542">
                  <v>1.4952</v>
                </pt>
                <pt idx="543">
                  <v>1.5128</v>
                </pt>
                <pt idx="544">
                  <v>1.488</v>
                </pt>
                <pt idx="545">
                  <v>1.4988</v>
                </pt>
                <pt idx="546">
                  <v>1.5304</v>
                </pt>
                <pt idx="547">
                  <v>1.5688</v>
                </pt>
                <pt idx="548">
                  <v>1.618</v>
                </pt>
                <pt idx="549">
                  <v>1.7232</v>
                </pt>
                <pt idx="550">
                  <v>1.7656</v>
                </pt>
                <pt idx="551">
                  <v>1.7724</v>
                </pt>
                <pt idx="552">
                  <v>1.7268</v>
                </pt>
                <pt idx="553">
                  <v>2.134</v>
                </pt>
                <pt idx="554">
                  <v>5.8052</v>
                </pt>
                <pt idx="555">
                  <v>5.4752</v>
                </pt>
                <pt idx="556">
                  <v>4.5628</v>
                </pt>
                <pt idx="557">
                  <v>5.686</v>
                </pt>
                <pt idx="558">
                  <v>8.289999999999999</v>
                </pt>
                <pt idx="559">
                  <v>7.9988</v>
                </pt>
                <pt idx="560">
                  <v>6.0788</v>
                </pt>
                <pt idx="561">
                  <v>4.7908</v>
                </pt>
                <pt idx="562">
                  <v>2.664</v>
                </pt>
                <pt idx="563">
                  <v>2.1692</v>
                </pt>
                <pt idx="564">
                  <v>2.106</v>
                </pt>
                <pt idx="565">
                  <v>2.218</v>
                </pt>
                <pt idx="566">
                  <v>2.3096</v>
                </pt>
                <pt idx="567">
                  <v>2.2428</v>
                </pt>
                <pt idx="568">
                  <v>2.6008</v>
                </pt>
                <pt idx="569">
                  <v>4.1064</v>
                </pt>
                <pt idx="570">
                  <v>4.5416</v>
                </pt>
                <pt idx="571">
                  <v>3.6572</v>
                </pt>
                <pt idx="572">
                  <v>2.706</v>
                </pt>
                <pt idx="573">
                  <v>2.2076</v>
                </pt>
                <pt idx="574">
                  <v>3.078</v>
                </pt>
                <pt idx="575">
                  <v>6.1104</v>
                </pt>
                <pt idx="576">
                  <v>8.0656</v>
                </pt>
                <pt idx="577">
                  <v>8.0656</v>
                </pt>
                <pt idx="578">
                  <v>8.0656</v>
                </pt>
                <pt idx="579">
                  <v>8.0656</v>
                </pt>
                <pt idx="580">
                  <v>8.0656</v>
                </pt>
                <pt idx="581">
                  <v>8.0656</v>
                </pt>
                <pt idx="582">
                  <v>8.0656</v>
                </pt>
                <pt idx="583">
                  <v>8.0656</v>
                </pt>
                <pt idx="584">
                  <v>8.0656</v>
                </pt>
                <pt idx="585">
                  <v>8.0656</v>
                </pt>
                <pt idx="586">
                  <v>8.0656</v>
                </pt>
                <pt idx="587">
                  <v>8.0656</v>
                </pt>
                <pt idx="588">
                  <v>8.0656</v>
                </pt>
                <pt idx="589">
                  <v>8.0656</v>
                </pt>
                <pt idx="590">
                  <v>8.0656</v>
                </pt>
                <pt idx="591">
                  <v>8.0656</v>
                </pt>
                <pt idx="592">
                  <v>8.0656</v>
                </pt>
                <pt idx="593">
                  <v>8.0656</v>
                </pt>
                <pt idx="594">
                  <v>8.0656</v>
                </pt>
                <pt idx="595">
                  <v>8.0656</v>
                </pt>
                <pt idx="596">
                  <v>8.0656</v>
                </pt>
                <pt idx="597">
                  <v>8.0656</v>
                </pt>
              </numCache>
            </numRef>
          </xVal>
          <yVal>
            <numRef>
              <f>'CPT data reduction'!$A$3:$A$600</f>
              <numCache>
                <formatCode>General</formatCode>
                <ptCount val="598"/>
                <pt idx="0">
                  <v>0</v>
                </pt>
                <pt idx="1">
                  <v>0.02</v>
                </pt>
                <pt idx="2">
                  <v>0.04</v>
                </pt>
                <pt idx="3">
                  <v>0.06</v>
                </pt>
                <pt idx="4">
                  <v>0.08</v>
                </pt>
                <pt idx="5">
                  <v>0.1</v>
                </pt>
                <pt idx="6">
                  <v>0.12</v>
                </pt>
                <pt idx="7">
                  <v>0.14</v>
                </pt>
                <pt idx="8">
                  <v>0.16</v>
                </pt>
                <pt idx="9">
                  <v>0.18</v>
                </pt>
                <pt idx="10">
                  <v>0.2</v>
                </pt>
                <pt idx="11">
                  <v>0.22</v>
                </pt>
                <pt idx="12">
                  <v>0.24</v>
                </pt>
                <pt idx="13">
                  <v>0.26</v>
                </pt>
                <pt idx="14">
                  <v>0.28</v>
                </pt>
                <pt idx="15">
                  <v>0.3</v>
                </pt>
                <pt idx="16">
                  <v>0.32</v>
                </pt>
                <pt idx="17">
                  <v>0.34</v>
                </pt>
                <pt idx="18">
                  <v>0.36</v>
                </pt>
                <pt idx="19">
                  <v>0.38</v>
                </pt>
                <pt idx="20">
                  <v>0.4</v>
                </pt>
                <pt idx="21">
                  <v>0.42</v>
                </pt>
                <pt idx="22">
                  <v>0.44</v>
                </pt>
                <pt idx="23">
                  <v>0.46</v>
                </pt>
                <pt idx="24">
                  <v>0.48</v>
                </pt>
                <pt idx="25">
                  <v>0.5</v>
                </pt>
                <pt idx="26">
                  <v>0.52</v>
                </pt>
                <pt idx="27">
                  <v>0.54</v>
                </pt>
                <pt idx="28">
                  <v>0.5600000000000001</v>
                </pt>
                <pt idx="29">
                  <v>0.58</v>
                </pt>
                <pt idx="30">
                  <v>0.6</v>
                </pt>
                <pt idx="31">
                  <v>0.62</v>
                </pt>
                <pt idx="32">
                  <v>0.64</v>
                </pt>
                <pt idx="33">
                  <v>0.66</v>
                </pt>
                <pt idx="34">
                  <v>0.68</v>
                </pt>
                <pt idx="35">
                  <v>0.7</v>
                </pt>
                <pt idx="36">
                  <v>0.72</v>
                </pt>
                <pt idx="37">
                  <v>0.74</v>
                </pt>
                <pt idx="38">
                  <v>0.76</v>
                </pt>
                <pt idx="39">
                  <v>0.78</v>
                </pt>
                <pt idx="40">
                  <v>0.8</v>
                </pt>
                <pt idx="41">
                  <v>0.82</v>
                </pt>
                <pt idx="42">
                  <v>0.84</v>
                </pt>
                <pt idx="43">
                  <v>0.86</v>
                </pt>
                <pt idx="44">
                  <v>0.88</v>
                </pt>
                <pt idx="45">
                  <v>0.9</v>
                </pt>
                <pt idx="46">
                  <v>0.92</v>
                </pt>
                <pt idx="47">
                  <v>0.9399999999999999</v>
                </pt>
                <pt idx="48">
                  <v>0.96</v>
                </pt>
                <pt idx="49">
                  <v>0.98</v>
                </pt>
                <pt idx="50">
                  <v>1</v>
                </pt>
                <pt idx="51">
                  <v>1.02</v>
                </pt>
                <pt idx="52">
                  <v>1.04</v>
                </pt>
                <pt idx="53">
                  <v>1.06</v>
                </pt>
                <pt idx="54">
                  <v>1.08</v>
                </pt>
                <pt idx="55">
                  <v>1.1</v>
                </pt>
                <pt idx="56">
                  <v>1.12</v>
                </pt>
                <pt idx="57">
                  <v>1.14</v>
                </pt>
                <pt idx="58">
                  <v>1.16</v>
                </pt>
                <pt idx="59">
                  <v>1.18</v>
                </pt>
                <pt idx="60">
                  <v>1.2</v>
                </pt>
                <pt idx="61">
                  <v>1.22</v>
                </pt>
                <pt idx="62">
                  <v>1.24</v>
                </pt>
                <pt idx="63">
                  <v>1.26</v>
                </pt>
                <pt idx="64">
                  <v>1.28</v>
                </pt>
                <pt idx="65">
                  <v>1.3</v>
                </pt>
                <pt idx="66">
                  <v>1.32</v>
                </pt>
                <pt idx="67">
                  <v>1.34</v>
                </pt>
                <pt idx="68">
                  <v>1.36</v>
                </pt>
                <pt idx="69">
                  <v>1.38</v>
                </pt>
                <pt idx="70">
                  <v>1.4</v>
                </pt>
                <pt idx="71">
                  <v>1.42</v>
                </pt>
                <pt idx="72">
                  <v>1.44</v>
                </pt>
                <pt idx="73">
                  <v>1.46</v>
                </pt>
                <pt idx="74">
                  <v>1.48</v>
                </pt>
                <pt idx="75">
                  <v>1.5</v>
                </pt>
                <pt idx="76">
                  <v>1.52</v>
                </pt>
                <pt idx="77">
                  <v>1.54</v>
                </pt>
                <pt idx="78">
                  <v>1.56</v>
                </pt>
                <pt idx="79">
                  <v>1.58</v>
                </pt>
                <pt idx="80">
                  <v>1.6</v>
                </pt>
                <pt idx="81">
                  <v>1.62</v>
                </pt>
                <pt idx="82">
                  <v>1.64</v>
                </pt>
                <pt idx="83">
                  <v>1.66</v>
                </pt>
                <pt idx="84">
                  <v>1.68</v>
                </pt>
                <pt idx="85">
                  <v>1.7</v>
                </pt>
                <pt idx="86">
                  <v>1.72</v>
                </pt>
                <pt idx="87">
                  <v>1.74</v>
                </pt>
                <pt idx="88">
                  <v>1.76</v>
                </pt>
                <pt idx="89">
                  <v>1.78</v>
                </pt>
                <pt idx="90">
                  <v>1.8</v>
                </pt>
                <pt idx="91">
                  <v>1.82</v>
                </pt>
                <pt idx="92">
                  <v>1.84</v>
                </pt>
                <pt idx="93">
                  <v>1.86</v>
                </pt>
                <pt idx="94">
                  <v>1.88</v>
                </pt>
                <pt idx="95">
                  <v>1.9</v>
                </pt>
                <pt idx="96">
                  <v>1.92</v>
                </pt>
                <pt idx="97">
                  <v>1.94</v>
                </pt>
                <pt idx="98">
                  <v>1.96</v>
                </pt>
                <pt idx="99">
                  <v>1.98</v>
                </pt>
                <pt idx="100">
                  <v>2</v>
                </pt>
                <pt idx="101">
                  <v>2.02</v>
                </pt>
                <pt idx="102">
                  <v>2.04</v>
                </pt>
                <pt idx="103">
                  <v>2.06</v>
                </pt>
                <pt idx="104">
                  <v>2.08</v>
                </pt>
                <pt idx="105">
                  <v>2.1</v>
                </pt>
                <pt idx="106">
                  <v>2.12</v>
                </pt>
                <pt idx="107">
                  <v>2.14</v>
                </pt>
                <pt idx="108">
                  <v>2.16</v>
                </pt>
                <pt idx="109">
                  <v>2.18</v>
                </pt>
                <pt idx="110">
                  <v>2.2</v>
                </pt>
                <pt idx="111">
                  <v>2.22</v>
                </pt>
                <pt idx="112">
                  <v>2.24</v>
                </pt>
                <pt idx="113">
                  <v>2.26</v>
                </pt>
                <pt idx="114">
                  <v>2.28</v>
                </pt>
                <pt idx="115">
                  <v>2.3</v>
                </pt>
                <pt idx="116">
                  <v>2.32</v>
                </pt>
                <pt idx="117">
                  <v>2.34</v>
                </pt>
                <pt idx="118">
                  <v>2.36</v>
                </pt>
                <pt idx="119">
                  <v>2.38</v>
                </pt>
                <pt idx="120">
                  <v>2.4</v>
                </pt>
                <pt idx="121">
                  <v>2.42</v>
                </pt>
                <pt idx="122">
                  <v>2.44</v>
                </pt>
                <pt idx="123">
                  <v>2.46</v>
                </pt>
                <pt idx="124">
                  <v>2.48</v>
                </pt>
                <pt idx="125">
                  <v>2.5</v>
                </pt>
                <pt idx="126">
                  <v>2.52</v>
                </pt>
                <pt idx="127">
                  <v>2.54</v>
                </pt>
                <pt idx="128">
                  <v>2.56</v>
                </pt>
                <pt idx="129">
                  <v>2.58</v>
                </pt>
                <pt idx="130">
                  <v>2.6</v>
                </pt>
                <pt idx="131">
                  <v>2.62</v>
                </pt>
                <pt idx="132">
                  <v>2.64</v>
                </pt>
                <pt idx="133">
                  <v>2.66</v>
                </pt>
                <pt idx="134">
                  <v>2.68</v>
                </pt>
                <pt idx="135">
                  <v>2.7</v>
                </pt>
                <pt idx="136">
                  <v>2.72</v>
                </pt>
                <pt idx="137">
                  <v>2.74</v>
                </pt>
                <pt idx="138">
                  <v>2.76</v>
                </pt>
                <pt idx="139">
                  <v>2.78</v>
                </pt>
                <pt idx="140">
                  <v>2.8</v>
                </pt>
                <pt idx="141">
                  <v>2.82</v>
                </pt>
                <pt idx="142">
                  <v>2.84</v>
                </pt>
                <pt idx="143">
                  <v>2.86</v>
                </pt>
                <pt idx="144">
                  <v>2.88</v>
                </pt>
                <pt idx="145">
                  <v>2.9</v>
                </pt>
                <pt idx="146">
                  <v>2.92</v>
                </pt>
                <pt idx="147">
                  <v>2.94</v>
                </pt>
                <pt idx="148">
                  <v>2.96</v>
                </pt>
                <pt idx="149">
                  <v>2.98</v>
                </pt>
                <pt idx="150">
                  <v>3</v>
                </pt>
                <pt idx="151">
                  <v>3.02</v>
                </pt>
                <pt idx="152">
                  <v>3.04</v>
                </pt>
                <pt idx="153">
                  <v>3.06</v>
                </pt>
                <pt idx="154">
                  <v>3.08</v>
                </pt>
                <pt idx="155">
                  <v>3.1</v>
                </pt>
                <pt idx="156">
                  <v>3.12</v>
                </pt>
                <pt idx="157">
                  <v>3.14</v>
                </pt>
                <pt idx="158">
                  <v>3.16</v>
                </pt>
                <pt idx="159">
                  <v>3.18</v>
                </pt>
                <pt idx="160">
                  <v>3.2</v>
                </pt>
                <pt idx="161">
                  <v>3.22</v>
                </pt>
                <pt idx="162">
                  <v>3.24</v>
                </pt>
                <pt idx="163">
                  <v>3.26</v>
                </pt>
                <pt idx="164">
                  <v>3.28</v>
                </pt>
                <pt idx="165">
                  <v>3.3</v>
                </pt>
                <pt idx="166">
                  <v>3.32</v>
                </pt>
                <pt idx="167">
                  <v>3.34</v>
                </pt>
                <pt idx="168">
                  <v>3.36</v>
                </pt>
                <pt idx="169">
                  <v>3.38</v>
                </pt>
                <pt idx="170">
                  <v>3.4</v>
                </pt>
                <pt idx="171">
                  <v>3.42</v>
                </pt>
                <pt idx="172">
                  <v>3.44</v>
                </pt>
                <pt idx="173">
                  <v>3.46</v>
                </pt>
                <pt idx="174">
                  <v>3.48</v>
                </pt>
                <pt idx="175">
                  <v>3.5</v>
                </pt>
                <pt idx="176">
                  <v>3.52</v>
                </pt>
                <pt idx="177">
                  <v>3.54</v>
                </pt>
                <pt idx="178">
                  <v>3.56</v>
                </pt>
                <pt idx="179">
                  <v>3.58</v>
                </pt>
                <pt idx="180">
                  <v>3.6</v>
                </pt>
                <pt idx="181">
                  <v>3.62</v>
                </pt>
                <pt idx="182">
                  <v>3.64</v>
                </pt>
                <pt idx="183">
                  <v>3.66</v>
                </pt>
                <pt idx="184">
                  <v>3.68</v>
                </pt>
                <pt idx="185">
                  <v>3.7</v>
                </pt>
                <pt idx="186">
                  <v>3.72</v>
                </pt>
                <pt idx="187">
                  <v>3.74</v>
                </pt>
                <pt idx="188">
                  <v>3.76</v>
                </pt>
                <pt idx="189">
                  <v>3.78</v>
                </pt>
                <pt idx="190">
                  <v>3.8</v>
                </pt>
                <pt idx="191">
                  <v>3.82</v>
                </pt>
                <pt idx="192">
                  <v>3.84</v>
                </pt>
                <pt idx="193">
                  <v>3.86</v>
                </pt>
                <pt idx="194">
                  <v>3.88</v>
                </pt>
                <pt idx="195">
                  <v>3.9</v>
                </pt>
                <pt idx="196">
                  <v>3.92</v>
                </pt>
                <pt idx="197">
                  <v>3.94</v>
                </pt>
                <pt idx="198">
                  <v>3.96</v>
                </pt>
                <pt idx="199">
                  <v>3.98</v>
                </pt>
                <pt idx="200">
                  <v>4</v>
                </pt>
                <pt idx="201">
                  <v>4.02</v>
                </pt>
                <pt idx="202">
                  <v>4.04</v>
                </pt>
                <pt idx="203">
                  <v>4.06</v>
                </pt>
                <pt idx="204">
                  <v>4.08</v>
                </pt>
                <pt idx="205">
                  <v>4.1</v>
                </pt>
                <pt idx="206">
                  <v>4.12</v>
                </pt>
                <pt idx="207">
                  <v>4.14</v>
                </pt>
                <pt idx="208">
                  <v>4.16</v>
                </pt>
                <pt idx="209">
                  <v>4.18</v>
                </pt>
                <pt idx="210">
                  <v>4.2</v>
                </pt>
                <pt idx="211">
                  <v>4.22</v>
                </pt>
                <pt idx="212">
                  <v>4.24</v>
                </pt>
                <pt idx="213">
                  <v>4.26</v>
                </pt>
                <pt idx="214">
                  <v>4.28</v>
                </pt>
                <pt idx="215">
                  <v>4.3</v>
                </pt>
                <pt idx="216">
                  <v>4.32</v>
                </pt>
                <pt idx="217">
                  <v>4.34</v>
                </pt>
                <pt idx="218">
                  <v>4.36</v>
                </pt>
                <pt idx="219">
                  <v>4.38</v>
                </pt>
                <pt idx="220">
                  <v>4.4</v>
                </pt>
                <pt idx="221">
                  <v>4.42</v>
                </pt>
                <pt idx="222">
                  <v>4.44</v>
                </pt>
                <pt idx="223">
                  <v>4.46</v>
                </pt>
                <pt idx="224">
                  <v>4.48</v>
                </pt>
                <pt idx="225">
                  <v>4.5</v>
                </pt>
                <pt idx="226">
                  <v>4.52</v>
                </pt>
                <pt idx="227">
                  <v>4.54</v>
                </pt>
                <pt idx="228">
                  <v>4.56</v>
                </pt>
                <pt idx="229">
                  <v>4.58</v>
                </pt>
                <pt idx="230">
                  <v>4.6</v>
                </pt>
                <pt idx="231">
                  <v>4.62</v>
                </pt>
                <pt idx="232">
                  <v>4.64</v>
                </pt>
                <pt idx="233">
                  <v>4.66</v>
                </pt>
                <pt idx="234">
                  <v>4.68</v>
                </pt>
                <pt idx="235">
                  <v>4.7</v>
                </pt>
                <pt idx="236">
                  <v>4.72</v>
                </pt>
                <pt idx="237">
                  <v>4.74</v>
                </pt>
                <pt idx="238">
                  <v>4.76</v>
                </pt>
                <pt idx="239">
                  <v>4.78</v>
                </pt>
                <pt idx="240">
                  <v>4.8</v>
                </pt>
                <pt idx="241">
                  <v>4.82</v>
                </pt>
                <pt idx="242">
                  <v>4.84</v>
                </pt>
                <pt idx="243">
                  <v>4.86</v>
                </pt>
                <pt idx="244">
                  <v>4.88</v>
                </pt>
                <pt idx="245">
                  <v>4.9</v>
                </pt>
                <pt idx="246">
                  <v>4.92</v>
                </pt>
                <pt idx="247">
                  <v>4.94</v>
                </pt>
                <pt idx="248">
                  <v>4.96</v>
                </pt>
                <pt idx="249">
                  <v>4.98</v>
                </pt>
                <pt idx="250">
                  <v>5</v>
                </pt>
                <pt idx="251">
                  <v>5.02</v>
                </pt>
                <pt idx="252">
                  <v>5.04</v>
                </pt>
                <pt idx="253">
                  <v>5.06</v>
                </pt>
                <pt idx="254">
                  <v>5.08</v>
                </pt>
                <pt idx="255">
                  <v>5.1</v>
                </pt>
                <pt idx="256">
                  <v>5.12</v>
                </pt>
                <pt idx="257">
                  <v>5.14</v>
                </pt>
                <pt idx="258">
                  <v>5.16</v>
                </pt>
                <pt idx="259">
                  <v>5.18</v>
                </pt>
                <pt idx="260">
                  <v>5.2</v>
                </pt>
                <pt idx="261">
                  <v>5.22</v>
                </pt>
                <pt idx="262">
                  <v>5.24</v>
                </pt>
                <pt idx="263">
                  <v>5.26</v>
                </pt>
                <pt idx="264">
                  <v>5.28</v>
                </pt>
                <pt idx="265">
                  <v>5.3</v>
                </pt>
                <pt idx="266">
                  <v>5.32</v>
                </pt>
                <pt idx="267">
                  <v>5.34</v>
                </pt>
                <pt idx="268">
                  <v>5.36</v>
                </pt>
                <pt idx="269">
                  <v>5.38</v>
                </pt>
                <pt idx="270">
                  <v>5.4</v>
                </pt>
                <pt idx="271">
                  <v>5.42</v>
                </pt>
                <pt idx="272">
                  <v>5.44</v>
                </pt>
                <pt idx="273">
                  <v>5.46</v>
                </pt>
                <pt idx="274">
                  <v>5.48</v>
                </pt>
                <pt idx="275">
                  <v>5.5</v>
                </pt>
                <pt idx="276">
                  <v>5.52</v>
                </pt>
                <pt idx="277">
                  <v>5.54</v>
                </pt>
                <pt idx="278">
                  <v>5.56</v>
                </pt>
                <pt idx="279">
                  <v>5.58</v>
                </pt>
                <pt idx="280">
                  <v>5.6</v>
                </pt>
                <pt idx="281">
                  <v>5.62</v>
                </pt>
                <pt idx="282">
                  <v>5.64</v>
                </pt>
                <pt idx="283">
                  <v>5.66</v>
                </pt>
                <pt idx="284">
                  <v>5.68</v>
                </pt>
                <pt idx="285">
                  <v>5.7</v>
                </pt>
                <pt idx="286">
                  <v>5.72</v>
                </pt>
                <pt idx="287">
                  <v>5.74</v>
                </pt>
                <pt idx="288">
                  <v>5.76</v>
                </pt>
                <pt idx="289">
                  <v>5.78</v>
                </pt>
                <pt idx="290">
                  <v>5.8</v>
                </pt>
                <pt idx="291">
                  <v>5.82</v>
                </pt>
                <pt idx="292">
                  <v>5.84</v>
                </pt>
                <pt idx="293">
                  <v>5.86</v>
                </pt>
                <pt idx="294">
                  <v>5.88</v>
                </pt>
                <pt idx="295">
                  <v>5.9</v>
                </pt>
                <pt idx="296">
                  <v>5.92</v>
                </pt>
                <pt idx="297">
                  <v>5.94</v>
                </pt>
                <pt idx="298">
                  <v>5.96</v>
                </pt>
                <pt idx="299">
                  <v>5.98</v>
                </pt>
                <pt idx="300">
                  <v>6</v>
                </pt>
                <pt idx="301">
                  <v>6.02</v>
                </pt>
                <pt idx="302">
                  <v>6.04</v>
                </pt>
                <pt idx="303">
                  <v>6.06</v>
                </pt>
                <pt idx="304">
                  <v>6.08</v>
                </pt>
                <pt idx="305">
                  <v>6.1</v>
                </pt>
                <pt idx="306">
                  <v>6.12</v>
                </pt>
                <pt idx="307">
                  <v>6.14</v>
                </pt>
                <pt idx="308">
                  <v>6.16</v>
                </pt>
                <pt idx="309">
                  <v>6.18</v>
                </pt>
                <pt idx="310">
                  <v>6.2</v>
                </pt>
                <pt idx="311">
                  <v>6.22</v>
                </pt>
                <pt idx="312">
                  <v>6.24</v>
                </pt>
                <pt idx="313">
                  <v>6.26</v>
                </pt>
                <pt idx="314">
                  <v>6.28</v>
                </pt>
                <pt idx="315">
                  <v>6.3</v>
                </pt>
                <pt idx="316">
                  <v>6.32</v>
                </pt>
                <pt idx="317">
                  <v>6.34</v>
                </pt>
                <pt idx="318">
                  <v>6.36</v>
                </pt>
                <pt idx="319">
                  <v>6.38</v>
                </pt>
                <pt idx="320">
                  <v>6.4</v>
                </pt>
                <pt idx="321">
                  <v>6.42</v>
                </pt>
                <pt idx="322">
                  <v>6.44</v>
                </pt>
                <pt idx="323">
                  <v>6.46</v>
                </pt>
                <pt idx="324">
                  <v>6.48</v>
                </pt>
                <pt idx="325">
                  <v>6.5</v>
                </pt>
                <pt idx="326">
                  <v>6.52</v>
                </pt>
                <pt idx="327">
                  <v>6.54</v>
                </pt>
                <pt idx="328">
                  <v>6.56</v>
                </pt>
                <pt idx="329">
                  <v>6.58</v>
                </pt>
                <pt idx="330">
                  <v>6.6</v>
                </pt>
                <pt idx="331">
                  <v>6.62</v>
                </pt>
                <pt idx="332">
                  <v>6.64</v>
                </pt>
                <pt idx="333">
                  <v>6.66</v>
                </pt>
                <pt idx="334">
                  <v>6.68</v>
                </pt>
                <pt idx="335">
                  <v>6.7</v>
                </pt>
                <pt idx="336">
                  <v>6.72</v>
                </pt>
                <pt idx="337">
                  <v>6.74</v>
                </pt>
                <pt idx="338">
                  <v>6.76</v>
                </pt>
                <pt idx="339">
                  <v>6.78</v>
                </pt>
                <pt idx="340">
                  <v>6.8</v>
                </pt>
                <pt idx="341">
                  <v>6.82</v>
                </pt>
                <pt idx="342">
                  <v>6.84</v>
                </pt>
                <pt idx="343">
                  <v>6.86</v>
                </pt>
                <pt idx="344">
                  <v>6.88</v>
                </pt>
                <pt idx="345">
                  <v>6.9</v>
                </pt>
                <pt idx="346">
                  <v>6.92</v>
                </pt>
                <pt idx="347">
                  <v>6.94</v>
                </pt>
                <pt idx="348">
                  <v>6.96</v>
                </pt>
                <pt idx="349">
                  <v>6.98</v>
                </pt>
                <pt idx="350">
                  <v>7</v>
                </pt>
                <pt idx="351">
                  <v>7.02</v>
                </pt>
                <pt idx="352">
                  <v>7.04</v>
                </pt>
                <pt idx="353">
                  <v>7.06</v>
                </pt>
                <pt idx="354">
                  <v>7.08</v>
                </pt>
                <pt idx="355">
                  <v>7.1</v>
                </pt>
                <pt idx="356">
                  <v>7.12</v>
                </pt>
                <pt idx="357">
                  <v>7.14</v>
                </pt>
                <pt idx="358">
                  <v>7.16</v>
                </pt>
                <pt idx="359">
                  <v>7.18</v>
                </pt>
                <pt idx="360">
                  <v>7.2</v>
                </pt>
                <pt idx="361">
                  <v>7.22</v>
                </pt>
                <pt idx="362">
                  <v>7.24</v>
                </pt>
                <pt idx="363">
                  <v>7.26</v>
                </pt>
                <pt idx="364">
                  <v>7.28</v>
                </pt>
                <pt idx="365">
                  <v>7.3</v>
                </pt>
                <pt idx="366">
                  <v>7.32</v>
                </pt>
                <pt idx="367">
                  <v>7.34</v>
                </pt>
                <pt idx="368">
                  <v>7.36</v>
                </pt>
                <pt idx="369">
                  <v>7.38</v>
                </pt>
                <pt idx="370">
                  <v>7.4</v>
                </pt>
                <pt idx="371">
                  <v>7.42</v>
                </pt>
                <pt idx="372">
                  <v>7.44</v>
                </pt>
                <pt idx="373">
                  <v>7.46</v>
                </pt>
                <pt idx="374">
                  <v>7.48</v>
                </pt>
                <pt idx="375">
                  <v>7.5</v>
                </pt>
                <pt idx="376">
                  <v>7.52</v>
                </pt>
                <pt idx="377">
                  <v>7.54</v>
                </pt>
                <pt idx="378">
                  <v>7.56</v>
                </pt>
                <pt idx="379">
                  <v>7.58</v>
                </pt>
                <pt idx="380">
                  <v>7.6</v>
                </pt>
                <pt idx="381">
                  <v>7.62</v>
                </pt>
                <pt idx="382">
                  <v>7.64</v>
                </pt>
                <pt idx="383">
                  <v>7.66</v>
                </pt>
                <pt idx="384">
                  <v>7.68</v>
                </pt>
                <pt idx="385">
                  <v>7.7</v>
                </pt>
                <pt idx="386">
                  <v>7.72</v>
                </pt>
                <pt idx="387">
                  <v>7.74</v>
                </pt>
                <pt idx="388">
                  <v>7.76</v>
                </pt>
                <pt idx="389">
                  <v>7.78</v>
                </pt>
                <pt idx="390">
                  <v>7.8</v>
                </pt>
                <pt idx="391">
                  <v>7.82</v>
                </pt>
                <pt idx="392">
                  <v>7.84</v>
                </pt>
                <pt idx="393">
                  <v>7.86</v>
                </pt>
                <pt idx="394">
                  <v>7.88</v>
                </pt>
                <pt idx="395">
                  <v>7.9</v>
                </pt>
                <pt idx="396">
                  <v>7.92</v>
                </pt>
                <pt idx="397">
                  <v>7.94</v>
                </pt>
                <pt idx="398">
                  <v>7.96</v>
                </pt>
                <pt idx="399">
                  <v>7.98</v>
                </pt>
                <pt idx="400">
                  <v>8</v>
                </pt>
                <pt idx="401">
                  <v>8.02</v>
                </pt>
                <pt idx="402">
                  <v>8.039999999999999</v>
                </pt>
                <pt idx="403">
                  <v>8.06</v>
                </pt>
                <pt idx="404">
                  <v>8.08</v>
                </pt>
                <pt idx="405">
                  <v>8.1</v>
                </pt>
                <pt idx="406">
                  <v>8.119999999999999</v>
                </pt>
                <pt idx="407">
                  <v>8.140000000000001</v>
                </pt>
                <pt idx="408">
                  <v>8.16</v>
                </pt>
                <pt idx="409">
                  <v>8.18</v>
                </pt>
                <pt idx="410">
                  <v>8.199999999999999</v>
                </pt>
                <pt idx="411">
                  <v>8.220000000000001</v>
                </pt>
                <pt idx="412">
                  <v>8.24</v>
                </pt>
                <pt idx="413">
                  <v>8.26</v>
                </pt>
                <pt idx="414">
                  <v>8.279999999999999</v>
                </pt>
                <pt idx="415">
                  <v>8.300000000000001</v>
                </pt>
                <pt idx="416">
                  <v>8.32</v>
                </pt>
                <pt idx="417">
                  <v>8.34</v>
                </pt>
                <pt idx="418">
                  <v>8.359999999999999</v>
                </pt>
                <pt idx="419">
                  <v>8.380000000000001</v>
                </pt>
                <pt idx="420">
                  <v>8.4</v>
                </pt>
                <pt idx="421">
                  <v>8.42</v>
                </pt>
                <pt idx="422">
                  <v>8.44</v>
                </pt>
                <pt idx="423">
                  <v>8.460000000000001</v>
                </pt>
                <pt idx="424">
                  <v>8.48</v>
                </pt>
                <pt idx="425">
                  <v>8.5</v>
                </pt>
                <pt idx="426">
                  <v>8.52</v>
                </pt>
                <pt idx="427">
                  <v>8.539999999999999</v>
                </pt>
                <pt idx="428">
                  <v>8.56</v>
                </pt>
                <pt idx="429">
                  <v>8.58</v>
                </pt>
                <pt idx="430">
                  <v>8.6</v>
                </pt>
                <pt idx="431">
                  <v>8.619999999999999</v>
                </pt>
                <pt idx="432">
                  <v>8.640000000000001</v>
                </pt>
                <pt idx="433">
                  <v>8.66</v>
                </pt>
                <pt idx="434">
                  <v>8.68</v>
                </pt>
                <pt idx="435">
                  <v>8.699999999999999</v>
                </pt>
                <pt idx="436">
                  <v>8.720000000000001</v>
                </pt>
                <pt idx="437">
                  <v>8.74</v>
                </pt>
                <pt idx="438">
                  <v>8.76</v>
                </pt>
                <pt idx="439">
                  <v>8.779999999999999</v>
                </pt>
                <pt idx="440">
                  <v>8.800000000000001</v>
                </pt>
                <pt idx="441">
                  <v>8.82</v>
                </pt>
                <pt idx="442">
                  <v>8.84</v>
                </pt>
                <pt idx="443">
                  <v>8.859999999999999</v>
                </pt>
                <pt idx="444">
                  <v>8.880000000000001</v>
                </pt>
                <pt idx="445">
                  <v>8.9</v>
                </pt>
                <pt idx="446">
                  <v>8.92</v>
                </pt>
                <pt idx="447">
                  <v>8.94</v>
                </pt>
                <pt idx="448">
                  <v>8.960000000000001</v>
                </pt>
                <pt idx="449">
                  <v>8.98</v>
                </pt>
                <pt idx="450">
                  <v>9</v>
                </pt>
                <pt idx="451">
                  <v>9.02</v>
                </pt>
                <pt idx="452">
                  <v>9.039999999999999</v>
                </pt>
                <pt idx="453">
                  <v>9.06</v>
                </pt>
                <pt idx="454">
                  <v>9.08</v>
                </pt>
                <pt idx="455">
                  <v>9.1</v>
                </pt>
                <pt idx="456">
                  <v>9.119999999999999</v>
                </pt>
                <pt idx="457">
                  <v>9.140000000000001</v>
                </pt>
                <pt idx="458">
                  <v>9.16</v>
                </pt>
                <pt idx="459">
                  <v>9.18</v>
                </pt>
                <pt idx="460">
                  <v>9.199999999999999</v>
                </pt>
                <pt idx="461">
                  <v>9.220000000000001</v>
                </pt>
                <pt idx="462">
                  <v>9.24</v>
                </pt>
                <pt idx="463">
                  <v>9.26</v>
                </pt>
                <pt idx="464">
                  <v>9.279999999999999</v>
                </pt>
                <pt idx="465">
                  <v>9.300000000000001</v>
                </pt>
                <pt idx="466">
                  <v>9.32</v>
                </pt>
                <pt idx="467">
                  <v>9.34</v>
                </pt>
                <pt idx="468">
                  <v>9.359999999999999</v>
                </pt>
                <pt idx="469">
                  <v>9.380000000000001</v>
                </pt>
                <pt idx="470">
                  <v>9.4</v>
                </pt>
                <pt idx="471">
                  <v>9.42</v>
                </pt>
                <pt idx="472">
                  <v>9.44</v>
                </pt>
                <pt idx="473">
                  <v>9.460000000000001</v>
                </pt>
                <pt idx="474">
                  <v>9.48</v>
                </pt>
                <pt idx="475">
                  <v>9.5</v>
                </pt>
                <pt idx="476">
                  <v>9.52</v>
                </pt>
                <pt idx="477">
                  <v>9.539999999999999</v>
                </pt>
                <pt idx="478">
                  <v>9.56</v>
                </pt>
                <pt idx="479">
                  <v>9.58</v>
                </pt>
                <pt idx="480">
                  <v>9.6</v>
                </pt>
                <pt idx="481">
                  <v>9.619999999999999</v>
                </pt>
                <pt idx="482">
                  <v>9.640000000000001</v>
                </pt>
                <pt idx="483">
                  <v>9.66</v>
                </pt>
                <pt idx="484">
                  <v>9.68</v>
                </pt>
                <pt idx="485">
                  <v>9.699999999999999</v>
                </pt>
                <pt idx="486">
                  <v>9.720000000000001</v>
                </pt>
                <pt idx="487">
                  <v>9.74</v>
                </pt>
                <pt idx="488">
                  <v>9.76</v>
                </pt>
                <pt idx="489">
                  <v>9.779999999999999</v>
                </pt>
                <pt idx="490">
                  <v>9.800000000000001</v>
                </pt>
                <pt idx="491">
                  <v>9.82</v>
                </pt>
                <pt idx="492">
                  <v>9.84</v>
                </pt>
                <pt idx="493">
                  <v>9.859999999999999</v>
                </pt>
                <pt idx="494">
                  <v>9.880000000000001</v>
                </pt>
                <pt idx="495">
                  <v>9.9</v>
                </pt>
                <pt idx="496">
                  <v>9.92</v>
                </pt>
                <pt idx="497">
                  <v>9.94</v>
                </pt>
                <pt idx="498">
                  <v>9.960000000000001</v>
                </pt>
                <pt idx="499">
                  <v>9.98</v>
                </pt>
                <pt idx="500">
                  <v>10</v>
                </pt>
                <pt idx="501">
                  <v>10.02</v>
                </pt>
                <pt idx="502">
                  <v>10.04</v>
                </pt>
                <pt idx="503">
                  <v>10.06</v>
                </pt>
                <pt idx="504">
                  <v>10.08</v>
                </pt>
                <pt idx="505">
                  <v>10.1</v>
                </pt>
                <pt idx="506">
                  <v>10.12</v>
                </pt>
                <pt idx="507">
                  <v>10.14</v>
                </pt>
                <pt idx="508">
                  <v>10.16</v>
                </pt>
                <pt idx="509">
                  <v>10.18</v>
                </pt>
                <pt idx="510">
                  <v>10.2</v>
                </pt>
                <pt idx="511">
                  <v>10.22</v>
                </pt>
                <pt idx="512">
                  <v>10.24</v>
                </pt>
                <pt idx="513">
                  <v>10.26</v>
                </pt>
                <pt idx="514">
                  <v>10.28</v>
                </pt>
                <pt idx="515">
                  <v>10.3</v>
                </pt>
                <pt idx="516">
                  <v>10.32</v>
                </pt>
                <pt idx="517">
                  <v>10.34</v>
                </pt>
                <pt idx="518">
                  <v>10.36</v>
                </pt>
                <pt idx="519">
                  <v>10.38</v>
                </pt>
                <pt idx="520">
                  <v>10.4</v>
                </pt>
                <pt idx="521">
                  <v>10.42</v>
                </pt>
                <pt idx="522">
                  <v>10.44</v>
                </pt>
                <pt idx="523">
                  <v>10.46</v>
                </pt>
                <pt idx="524">
                  <v>10.48</v>
                </pt>
                <pt idx="525">
                  <v>10.5</v>
                </pt>
                <pt idx="526">
                  <v>10.52</v>
                </pt>
                <pt idx="527">
                  <v>10.54</v>
                </pt>
                <pt idx="528">
                  <v>10.56</v>
                </pt>
                <pt idx="529">
                  <v>10.58</v>
                </pt>
                <pt idx="530">
                  <v>10.6</v>
                </pt>
                <pt idx="531">
                  <v>10.62</v>
                </pt>
                <pt idx="532">
                  <v>10.64</v>
                </pt>
                <pt idx="533">
                  <v>10.66</v>
                </pt>
                <pt idx="534">
                  <v>10.68</v>
                </pt>
                <pt idx="535">
                  <v>10.7</v>
                </pt>
                <pt idx="536">
                  <v>10.72</v>
                </pt>
                <pt idx="537">
                  <v>10.74</v>
                </pt>
                <pt idx="538">
                  <v>10.76</v>
                </pt>
                <pt idx="539">
                  <v>10.78</v>
                </pt>
                <pt idx="540">
                  <v>10.8</v>
                </pt>
                <pt idx="541">
                  <v>10.82</v>
                </pt>
                <pt idx="542">
                  <v>10.84</v>
                </pt>
                <pt idx="543">
                  <v>10.86</v>
                </pt>
                <pt idx="544">
                  <v>10.88</v>
                </pt>
                <pt idx="545">
                  <v>10.9</v>
                </pt>
                <pt idx="546">
                  <v>10.92</v>
                </pt>
                <pt idx="547">
                  <v>10.94</v>
                </pt>
                <pt idx="548">
                  <v>10.96</v>
                </pt>
                <pt idx="549">
                  <v>10.98</v>
                </pt>
                <pt idx="550">
                  <v>11</v>
                </pt>
                <pt idx="551">
                  <v>11.02</v>
                </pt>
                <pt idx="552">
                  <v>11.04</v>
                </pt>
                <pt idx="553">
                  <v>11.06</v>
                </pt>
                <pt idx="554">
                  <v>11.08</v>
                </pt>
                <pt idx="555">
                  <v>11.1</v>
                </pt>
                <pt idx="556">
                  <v>11.12</v>
                </pt>
                <pt idx="557">
                  <v>11.14</v>
                </pt>
                <pt idx="558">
                  <v>11.16</v>
                </pt>
                <pt idx="559">
                  <v>11.18</v>
                </pt>
                <pt idx="560">
                  <v>11.2</v>
                </pt>
                <pt idx="561">
                  <v>11.22</v>
                </pt>
                <pt idx="562">
                  <v>11.24</v>
                </pt>
                <pt idx="563">
                  <v>11.26</v>
                </pt>
                <pt idx="564">
                  <v>11.28</v>
                </pt>
                <pt idx="565">
                  <v>11.3</v>
                </pt>
                <pt idx="566">
                  <v>11.32</v>
                </pt>
                <pt idx="567">
                  <v>11.34</v>
                </pt>
                <pt idx="568">
                  <v>11.36</v>
                </pt>
                <pt idx="569">
                  <v>11.38</v>
                </pt>
                <pt idx="570">
                  <v>11.4</v>
                </pt>
                <pt idx="571">
                  <v>11.42</v>
                </pt>
                <pt idx="572">
                  <v>11.44</v>
                </pt>
                <pt idx="573">
                  <v>11.46</v>
                </pt>
                <pt idx="574">
                  <v>11.48</v>
                </pt>
                <pt idx="575">
                  <v>11.5</v>
                </pt>
                <pt idx="576">
                  <v>11.52</v>
                </pt>
                <pt idx="577">
                  <v>11.54</v>
                </pt>
                <pt idx="578">
                  <v>11.56</v>
                </pt>
                <pt idx="579">
                  <v>11.58</v>
                </pt>
                <pt idx="580">
                  <v>11.6</v>
                </pt>
                <pt idx="581">
                  <v>11.62</v>
                </pt>
                <pt idx="582">
                  <v>11.64</v>
                </pt>
                <pt idx="583">
                  <v>11.66</v>
                </pt>
                <pt idx="584">
                  <v>11.68</v>
                </pt>
                <pt idx="585">
                  <v>11.7</v>
                </pt>
                <pt idx="586">
                  <v>11.72</v>
                </pt>
                <pt idx="587">
                  <v>11.74</v>
                </pt>
                <pt idx="588">
                  <v>11.76</v>
                </pt>
                <pt idx="589">
                  <v>11.78</v>
                </pt>
                <pt idx="590">
                  <v>11.8</v>
                </pt>
                <pt idx="591">
                  <v>11.82</v>
                </pt>
                <pt idx="592">
                  <v>11.84</v>
                </pt>
                <pt idx="593">
                  <v>11.86</v>
                </pt>
                <pt idx="594">
                  <v>11.88</v>
                </pt>
                <pt idx="595">
                  <v>11.9</v>
                </pt>
                <pt idx="596">
                  <v>11.92</v>
                </pt>
                <pt idx="597">
                  <v>11.94</v>
                </pt>
              </numCache>
            </numRef>
          </yVal>
          <smooth val="1"/>
        </ser>
        <ser>
          <idx val="1"/>
          <order val="1"/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'CPT data reduction'!$AA$3:$AA$600</f>
              <numCache>
                <formatCode>General</formatCode>
                <ptCount val="598"/>
                <pt idx="0">
                  <v>0.3</v>
                </pt>
                <pt idx="1">
                  <v>0.3028475711892797</v>
                </pt>
                <pt idx="2">
                  <v>0.3056951423785594</v>
                </pt>
                <pt idx="3">
                  <v>0.3085427135678392</v>
                </pt>
                <pt idx="4">
                  <v>0.3113902847571189</v>
                </pt>
                <pt idx="5">
                  <v>0.3142378559463986</v>
                </pt>
                <pt idx="6">
                  <v>0.3170854271356784</v>
                </pt>
                <pt idx="7">
                  <v>0.3199329983249581</v>
                </pt>
                <pt idx="8">
                  <v>0.3227805695142378</v>
                </pt>
                <pt idx="9">
                  <v>0.3256281407035176</v>
                </pt>
                <pt idx="10">
                  <v>0.3284757118927973</v>
                </pt>
                <pt idx="11">
                  <v>0.331323283082077</v>
                </pt>
                <pt idx="12">
                  <v>0.3341708542713568</v>
                </pt>
                <pt idx="13">
                  <v>0.3370184254606365</v>
                </pt>
                <pt idx="14">
                  <v>0.3398659966499162</v>
                </pt>
                <pt idx="15">
                  <v>0.342713567839196</v>
                </pt>
                <pt idx="16">
                  <v>0.3455611390284757</v>
                </pt>
                <pt idx="17">
                  <v>0.3484087102177554</v>
                </pt>
                <pt idx="18">
                  <v>0.3512562814070352</v>
                </pt>
                <pt idx="19">
                  <v>0.3541038525963149</v>
                </pt>
                <pt idx="20">
                  <v>0.3569514237855946</v>
                </pt>
                <pt idx="21">
                  <v>0.3597989949748744</v>
                </pt>
                <pt idx="22">
                  <v>0.3626465661641541</v>
                </pt>
                <pt idx="23">
                  <v>0.3654941373534338</v>
                </pt>
                <pt idx="24">
                  <v>0.3683417085427135</v>
                </pt>
                <pt idx="25">
                  <v>0.3711892797319933</v>
                </pt>
                <pt idx="26">
                  <v>0.374036850921273</v>
                </pt>
                <pt idx="27">
                  <v>0.3768844221105528</v>
                </pt>
                <pt idx="28">
                  <v>0.3797319932998325</v>
                </pt>
                <pt idx="29">
                  <v>0.3825795644891122</v>
                </pt>
                <pt idx="30">
                  <v>0.3854271356783919</v>
                </pt>
                <pt idx="31">
                  <v>0.3882747068676717</v>
                </pt>
                <pt idx="32">
                  <v>0.3911222780569514</v>
                </pt>
                <pt idx="33">
                  <v>0.3939698492462311</v>
                </pt>
                <pt idx="34">
                  <v>0.3968174204355109</v>
                </pt>
                <pt idx="35">
                  <v>0.3996649916247906</v>
                </pt>
                <pt idx="36">
                  <v>0.4025125628140703</v>
                </pt>
                <pt idx="37">
                  <v>0.4053601340033501</v>
                </pt>
                <pt idx="38">
                  <v>0.4082077051926298</v>
                </pt>
                <pt idx="39">
                  <v>0.4110552763819095</v>
                </pt>
                <pt idx="40">
                  <v>0.4139028475711893</v>
                </pt>
                <pt idx="41">
                  <v>0.416750418760469</v>
                </pt>
                <pt idx="42">
                  <v>0.4195979899497487</v>
                </pt>
                <pt idx="43">
                  <v>0.4224455611390285</v>
                </pt>
                <pt idx="44">
                  <v>0.4252931323283082</v>
                </pt>
                <pt idx="45">
                  <v>0.4281407035175879</v>
                </pt>
                <pt idx="46">
                  <v>0.4309882747068677</v>
                </pt>
                <pt idx="47">
                  <v>0.4338358458961474</v>
                </pt>
                <pt idx="48">
                  <v>0.4366834170854271</v>
                </pt>
                <pt idx="49">
                  <v>0.4395309882747069</v>
                </pt>
                <pt idx="50">
                  <v>0.4423785594639866</v>
                </pt>
                <pt idx="51">
                  <v>0.4452261306532663</v>
                </pt>
                <pt idx="52">
                  <v>0.4480737018425461</v>
                </pt>
                <pt idx="53">
                  <v>0.4509212730318258</v>
                </pt>
                <pt idx="54">
                  <v>0.4537688442211055</v>
                </pt>
                <pt idx="55">
                  <v>0.4566164154103853</v>
                </pt>
                <pt idx="56">
                  <v>0.459463986599665</v>
                </pt>
                <pt idx="57">
                  <v>0.4623115577889447</v>
                </pt>
                <pt idx="58">
                  <v>0.4651591289782244</v>
                </pt>
                <pt idx="59">
                  <v>0.4680067001675042</v>
                </pt>
                <pt idx="60">
                  <v>0.4708542713567839</v>
                </pt>
                <pt idx="61">
                  <v>0.4737018425460636</v>
                </pt>
                <pt idx="62">
                  <v>0.4765494137353434</v>
                </pt>
                <pt idx="63">
                  <v>0.4793969849246231</v>
                </pt>
                <pt idx="64">
                  <v>0.4822445561139028</v>
                </pt>
                <pt idx="65">
                  <v>0.4850921273031826</v>
                </pt>
                <pt idx="66">
                  <v>0.4879396984924623</v>
                </pt>
                <pt idx="67">
                  <v>0.4907872696817421</v>
                </pt>
                <pt idx="68">
                  <v>0.4936348408710218</v>
                </pt>
                <pt idx="69">
                  <v>0.4964824120603015</v>
                </pt>
                <pt idx="70">
                  <v>0.4993299832495812</v>
                </pt>
                <pt idx="71">
                  <v>0.5021775544388609</v>
                </pt>
                <pt idx="72">
                  <v>0.5050251256281407</v>
                </pt>
                <pt idx="73">
                  <v>0.5078726968174204</v>
                </pt>
                <pt idx="74">
                  <v>0.5107202680067002</v>
                </pt>
                <pt idx="75">
                  <v>0.5135678391959799</v>
                </pt>
                <pt idx="76">
                  <v>0.5164154103852596</v>
                </pt>
                <pt idx="77">
                  <v>0.5192629815745393</v>
                </pt>
                <pt idx="78">
                  <v>0.5221105527638191</v>
                </pt>
                <pt idx="79">
                  <v>0.5249581239530988</v>
                </pt>
                <pt idx="80">
                  <v>0.5278056951423786</v>
                </pt>
                <pt idx="81">
                  <v>0.5306532663316583</v>
                </pt>
                <pt idx="82">
                  <v>0.533500837520938</v>
                </pt>
                <pt idx="83">
                  <v>0.5363484087102177</v>
                </pt>
                <pt idx="84">
                  <v>0.5391959798994975</v>
                </pt>
                <pt idx="85">
                  <v>0.5420435510887772</v>
                </pt>
                <pt idx="86">
                  <v>0.544891122278057</v>
                </pt>
                <pt idx="87">
                  <v>0.5477386934673367</v>
                </pt>
                <pt idx="88">
                  <v>0.5505862646566164</v>
                </pt>
                <pt idx="89">
                  <v>0.5534338358458961</v>
                </pt>
                <pt idx="90">
                  <v>0.5562814070351759</v>
                </pt>
                <pt idx="91">
                  <v>0.5591289782244556</v>
                </pt>
                <pt idx="92">
                  <v>0.5619765494137354</v>
                </pt>
                <pt idx="93">
                  <v>0.5648241206030151</v>
                </pt>
                <pt idx="94">
                  <v>0.5676716917922948</v>
                </pt>
                <pt idx="95">
                  <v>0.5705192629815745</v>
                </pt>
                <pt idx="96">
                  <v>0.5733668341708542</v>
                </pt>
                <pt idx="97">
                  <v>0.576214405360134</v>
                </pt>
                <pt idx="98">
                  <v>0.5790619765494138</v>
                </pt>
                <pt idx="99">
                  <v>0.5819095477386935</v>
                </pt>
                <pt idx="100">
                  <v>0.5847571189279732</v>
                </pt>
                <pt idx="101">
                  <v>0.5876046901172529</v>
                </pt>
                <pt idx="102">
                  <v>0.5904522613065326</v>
                </pt>
                <pt idx="103">
                  <v>0.5932998324958124</v>
                </pt>
                <pt idx="104">
                  <v>0.5961474036850922</v>
                </pt>
                <pt idx="105">
                  <v>0.5989949748743719</v>
                </pt>
                <pt idx="106">
                  <v>0.6018425460636516</v>
                </pt>
                <pt idx="107">
                  <v>0.6046901172529313</v>
                </pt>
                <pt idx="108">
                  <v>0.6075376884422111</v>
                </pt>
                <pt idx="109">
                  <v>0.6103852596314908</v>
                </pt>
                <pt idx="110">
                  <v>0.6132328308207706</v>
                </pt>
                <pt idx="111">
                  <v>0.6160804020100503</v>
                </pt>
                <pt idx="112">
                  <v>0.61892797319933</v>
                </pt>
                <pt idx="113">
                  <v>0.6217755443886097</v>
                </pt>
                <pt idx="114">
                  <v>0.6246231155778894</v>
                </pt>
                <pt idx="115">
                  <v>0.6274706867671691</v>
                </pt>
                <pt idx="116">
                  <v>0.6303182579564489</v>
                </pt>
                <pt idx="117">
                  <v>0.6331658291457287</v>
                </pt>
                <pt idx="118">
                  <v>0.6360134003350084</v>
                </pt>
                <pt idx="119">
                  <v>0.6388609715242881</v>
                </pt>
                <pt idx="120">
                  <v>0.6417085427135678</v>
                </pt>
                <pt idx="121">
                  <v>0.6445561139028475</v>
                </pt>
                <pt idx="122">
                  <v>0.6474036850921273</v>
                </pt>
                <pt idx="123">
                  <v>0.6502512562814071</v>
                </pt>
                <pt idx="124">
                  <v>0.6530988274706868</v>
                </pt>
                <pt idx="125">
                  <v>0.6559463986599665</v>
                </pt>
                <pt idx="126">
                  <v>0.6587939698492462</v>
                </pt>
                <pt idx="127">
                  <v>0.661641541038526</v>
                </pt>
                <pt idx="128">
                  <v>0.6644891122278057</v>
                </pt>
                <pt idx="129">
                  <v>0.6673366834170855</v>
                </pt>
                <pt idx="130">
                  <v>0.6701842546063652</v>
                </pt>
                <pt idx="131">
                  <v>0.6730318257956449</v>
                </pt>
                <pt idx="132">
                  <v>0.6758793969849246</v>
                </pt>
                <pt idx="133">
                  <v>0.6787269681742044</v>
                </pt>
                <pt idx="134">
                  <v>0.6815745393634842</v>
                </pt>
                <pt idx="135">
                  <v>0.6844221105527639</v>
                </pt>
                <pt idx="136">
                  <v>0.6872696817420436</v>
                </pt>
                <pt idx="137">
                  <v>0.6901172529313233</v>
                </pt>
                <pt idx="138">
                  <v>0.692964824120603</v>
                </pt>
                <pt idx="139">
                  <v>0.6958123953098827</v>
                </pt>
                <pt idx="140">
                  <v>0.6986599664991625</v>
                </pt>
                <pt idx="141">
                  <v>0.7015075376884422</v>
                </pt>
                <pt idx="142">
                  <v>0.704355108877722</v>
                </pt>
                <pt idx="143">
                  <v>0.7072026800670017</v>
                </pt>
                <pt idx="144">
                  <v>0.7100502512562814</v>
                </pt>
                <pt idx="145">
                  <v>0.7128978224455611</v>
                </pt>
                <pt idx="146">
                  <v>0.7157453936348409</v>
                </pt>
                <pt idx="147">
                  <v>0.7185929648241206</v>
                </pt>
                <pt idx="148">
                  <v>0.7214405360134004</v>
                </pt>
                <pt idx="149">
                  <v>0.7242881072026801</v>
                </pt>
                <pt idx="150">
                  <v>0.7271356783919598</v>
                </pt>
                <pt idx="151">
                  <v>0.7299832495812395</v>
                </pt>
                <pt idx="152">
                  <v>0.7328308207705193</v>
                </pt>
                <pt idx="153">
                  <v>0.7356783919597991</v>
                </pt>
                <pt idx="154">
                  <v>0.7385259631490788</v>
                </pt>
                <pt idx="155">
                  <v>0.7413735343383585</v>
                </pt>
                <pt idx="156">
                  <v>0.7442211055276382</v>
                </pt>
                <pt idx="157">
                  <v>0.7470686767169179</v>
                </pt>
                <pt idx="158">
                  <v>0.7499162479061977</v>
                </pt>
                <pt idx="159">
                  <v>0.7527638190954775</v>
                </pt>
                <pt idx="160">
                  <v>0.7556113902847572</v>
                </pt>
                <pt idx="161">
                  <v>0.7584589614740369</v>
                </pt>
                <pt idx="162">
                  <v>0.7613065326633166</v>
                </pt>
                <pt idx="163">
                  <v>0.7641541038525963</v>
                </pt>
                <pt idx="164">
                  <v>0.767001675041876</v>
                </pt>
                <pt idx="165">
                  <v>0.7698492462311558</v>
                </pt>
                <pt idx="166">
                  <v>0.7726968174204355</v>
                </pt>
                <pt idx="167">
                  <v>0.7755443886097153</v>
                </pt>
                <pt idx="168">
                  <v>0.778391959798995</v>
                </pt>
                <pt idx="169">
                  <v>0.7812395309882747</v>
                </pt>
                <pt idx="170">
                  <v>0.7840871021775544</v>
                </pt>
                <pt idx="171">
                  <v>0.7869346733668342</v>
                </pt>
                <pt idx="172">
                  <v>0.789782244556114</v>
                </pt>
                <pt idx="173">
                  <v>0.7926298157453937</v>
                </pt>
                <pt idx="174">
                  <v>0.7954773869346734</v>
                </pt>
                <pt idx="175">
                  <v>0.7983249581239531</v>
                </pt>
                <pt idx="176">
                  <v>0.8011725293132328</v>
                </pt>
                <pt idx="177">
                  <v>0.8040201005025127</v>
                </pt>
                <pt idx="178">
                  <v>0.8068676716917924</v>
                </pt>
                <pt idx="179">
                  <v>0.8097152428810721</v>
                </pt>
                <pt idx="180">
                  <v>0.8125628140703518</v>
                </pt>
                <pt idx="181">
                  <v>0.8154103852596315</v>
                </pt>
                <pt idx="182">
                  <v>0.8182579564489112</v>
                </pt>
                <pt idx="183">
                  <v>0.8211055276381911</v>
                </pt>
                <pt idx="184">
                  <v>0.8239530988274708</v>
                </pt>
                <pt idx="185">
                  <v>0.8268006700167505</v>
                </pt>
                <pt idx="186">
                  <v>0.8296482412060302</v>
                </pt>
                <pt idx="187">
                  <v>0.8324958123953099</v>
                </pt>
                <pt idx="188">
                  <v>0.8353433835845896</v>
                </pt>
                <pt idx="189">
                  <v>0.8381909547738693</v>
                </pt>
                <pt idx="190">
                  <v>0.8410385259631492</v>
                </pt>
                <pt idx="191">
                  <v>0.8438860971524289</v>
                </pt>
                <pt idx="192">
                  <v>0.8467336683417086</v>
                </pt>
                <pt idx="193">
                  <v>0.8495812395309883</v>
                </pt>
                <pt idx="194">
                  <v>0.852428810720268</v>
                </pt>
                <pt idx="195">
                  <v>0.8552763819095477</v>
                </pt>
                <pt idx="196">
                  <v>0.8581239530988276</v>
                </pt>
                <pt idx="197">
                  <v>0.8609715242881073</v>
                </pt>
                <pt idx="198">
                  <v>0.863819095477387</v>
                </pt>
                <pt idx="199">
                  <v>0.8666666666666667</v>
                </pt>
                <pt idx="200">
                  <v>0.8695142378559464</v>
                </pt>
                <pt idx="201">
                  <v>0.8723618090452261</v>
                </pt>
                <pt idx="202">
                  <v>0.875209380234506</v>
                </pt>
                <pt idx="203">
                  <v>0.8780569514237855</v>
                </pt>
                <pt idx="204">
                  <v>0.8809045226130654</v>
                </pt>
                <pt idx="205">
                  <v>0.8837520938023451</v>
                </pt>
                <pt idx="206">
                  <v>0.8865996649916248</v>
                </pt>
                <pt idx="207">
                  <v>0.8894472361809045</v>
                </pt>
                <pt idx="208">
                  <v>0.8922948073701844</v>
                </pt>
                <pt idx="209">
                  <v>0.8951423785594641</v>
                </pt>
                <pt idx="210">
                  <v>0.8979899497487438</v>
                </pt>
                <pt idx="211">
                  <v>0.9008375209380235</v>
                </pt>
                <pt idx="212">
                  <v>0.9036850921273032</v>
                </pt>
                <pt idx="213">
                  <v>0.9065326633165829</v>
                </pt>
                <pt idx="214">
                  <v>0.9093802345058628</v>
                </pt>
                <pt idx="215">
                  <v>0.9122278056951425</v>
                </pt>
                <pt idx="216">
                  <v>0.9150753768844222</v>
                </pt>
                <pt idx="217">
                  <v>0.9179229480737019</v>
                </pt>
                <pt idx="218">
                  <v>0.9207705192629816</v>
                </pt>
                <pt idx="219">
                  <v>0.9236180904522613</v>
                </pt>
                <pt idx="220">
                  <v>0.9264656616415412</v>
                </pt>
                <pt idx="221">
                  <v>0.9293132328308209</v>
                </pt>
                <pt idx="222">
                  <v>0.9321608040201006</v>
                </pt>
                <pt idx="223">
                  <v>0.9350083752093803</v>
                </pt>
                <pt idx="224">
                  <v>0.93785594639866</v>
                </pt>
                <pt idx="225">
                  <v>0.9407035175879397</v>
                </pt>
                <pt idx="226">
                  <v>0.9435510887772194</v>
                </pt>
                <pt idx="227">
                  <v>0.9463986599664993</v>
                </pt>
                <pt idx="228">
                  <v>0.949246231155779</v>
                </pt>
                <pt idx="229">
                  <v>0.9520938023450587</v>
                </pt>
                <pt idx="230">
                  <v>0.9549413735343384</v>
                </pt>
                <pt idx="231">
                  <v>0.9577889447236181</v>
                </pt>
                <pt idx="232">
                  <v>0.9606365159128978</v>
                </pt>
                <pt idx="233">
                  <v>0.9634840871021777</v>
                </pt>
                <pt idx="234">
                  <v>0.9663316582914574</v>
                </pt>
                <pt idx="235">
                  <v>0.9691792294807371</v>
                </pt>
                <pt idx="236">
                  <v>0.9720268006700168</v>
                </pt>
                <pt idx="237">
                  <v>0.9748743718592965</v>
                </pt>
                <pt idx="238">
                  <v>0.9777219430485762</v>
                </pt>
                <pt idx="239">
                  <v>0.9805695142378561</v>
                </pt>
                <pt idx="240">
                  <v>0.9834170854271358</v>
                </pt>
                <pt idx="241">
                  <v>0.9862646566164155</v>
                </pt>
                <pt idx="242">
                  <v>0.9891122278056952</v>
                </pt>
                <pt idx="243">
                  <v>0.9919597989949749</v>
                </pt>
                <pt idx="244">
                  <v>0.9948073701842546</v>
                </pt>
                <pt idx="245">
                  <v>0.9976549413735345</v>
                </pt>
                <pt idx="246">
                  <v>1.000502512562814</v>
                </pt>
                <pt idx="247">
                  <v>1.003350083752094</v>
                </pt>
                <pt idx="248">
                  <v>1.006197654941374</v>
                </pt>
                <pt idx="249">
                  <v>1.009045226130653</v>
                </pt>
                <pt idx="250">
                  <v>1.011892797319933</v>
                </pt>
                <pt idx="251">
                  <v>1.014740368509213</v>
                </pt>
                <pt idx="252">
                  <v>1.017587939698493</v>
                </pt>
                <pt idx="253">
                  <v>1.020435510887772</v>
                </pt>
                <pt idx="254">
                  <v>1.023283082077052</v>
                </pt>
                <pt idx="255">
                  <v>1.026130653266332</v>
                </pt>
                <pt idx="256">
                  <v>1.028978224455611</v>
                </pt>
                <pt idx="257">
                  <v>1.031825795644891</v>
                </pt>
                <pt idx="258">
                  <v>1.034673366834171</v>
                </pt>
                <pt idx="259">
                  <v>1.037520938023451</v>
                </pt>
                <pt idx="260">
                  <v>1.04036850921273</v>
                </pt>
                <pt idx="261">
                  <v>1.04321608040201</v>
                </pt>
                <pt idx="262">
                  <v>1.04606365159129</v>
                </pt>
                <pt idx="263">
                  <v>1.048911222780569</v>
                </pt>
                <pt idx="264">
                  <v>1.051758793969849</v>
                </pt>
                <pt idx="265">
                  <v>1.054606365159129</v>
                </pt>
                <pt idx="266">
                  <v>1.057453936348409</v>
                </pt>
                <pt idx="267">
                  <v>1.060301507537688</v>
                </pt>
                <pt idx="268">
                  <v>1.063149078726968</v>
                </pt>
                <pt idx="269">
                  <v>1.065996649916248</v>
                </pt>
                <pt idx="270">
                  <v>1.068844221105528</v>
                </pt>
                <pt idx="271">
                  <v>1.071691792294807</v>
                </pt>
                <pt idx="272">
                  <v>1.074539363484087</v>
                </pt>
                <pt idx="273">
                  <v>1.077386934673367</v>
                </pt>
                <pt idx="274">
                  <v>1.080234505862647</v>
                </pt>
                <pt idx="275">
                  <v>1.083082077051926</v>
                </pt>
                <pt idx="276">
                  <v>1.085929648241206</v>
                </pt>
                <pt idx="277">
                  <v>1.088777219430486</v>
                </pt>
                <pt idx="278">
                  <v>1.091624790619766</v>
                </pt>
                <pt idx="279">
                  <v>1.094472361809045</v>
                </pt>
                <pt idx="280">
                  <v>1.097319932998325</v>
                </pt>
                <pt idx="281">
                  <v>1.100167504187605</v>
                </pt>
                <pt idx="282">
                  <v>1.103015075376884</v>
                </pt>
                <pt idx="283">
                  <v>1.105862646566164</v>
                </pt>
                <pt idx="284">
                  <v>1.108710217755444</v>
                </pt>
                <pt idx="285">
                  <v>1.111557788944724</v>
                </pt>
                <pt idx="286">
                  <v>1.114405360134003</v>
                </pt>
                <pt idx="287">
                  <v>1.117252931323283</v>
                </pt>
                <pt idx="288">
                  <v>1.120100502512563</v>
                </pt>
                <pt idx="289">
                  <v>1.122948073701843</v>
                </pt>
                <pt idx="290">
                  <v>1.125795644891122</v>
                </pt>
                <pt idx="291">
                  <v>1.128643216080402</v>
                </pt>
                <pt idx="292">
                  <v>1.131490787269682</v>
                </pt>
                <pt idx="293">
                  <v>1.134338358458962</v>
                </pt>
                <pt idx="294">
                  <v>1.137185929648241</v>
                </pt>
                <pt idx="295">
                  <v>1.140033500837521</v>
                </pt>
                <pt idx="296">
                  <v>1.142881072026801</v>
                </pt>
                <pt idx="297">
                  <v>1.14572864321608</v>
                </pt>
                <pt idx="298">
                  <v>1.14857621440536</v>
                </pt>
                <pt idx="299">
                  <v>1.15142378559464</v>
                </pt>
                <pt idx="300">
                  <v>1.15427135678392</v>
                </pt>
                <pt idx="301">
                  <v>1.157118927973199</v>
                </pt>
                <pt idx="302">
                  <v>1.159966499162479</v>
                </pt>
                <pt idx="303">
                  <v>1.162814070351759</v>
                </pt>
                <pt idx="304">
                  <v>1.165661641541039</v>
                </pt>
                <pt idx="305">
                  <v>1.168509212730318</v>
                </pt>
                <pt idx="306">
                  <v>1.171356783919598</v>
                </pt>
                <pt idx="307">
                  <v>1.174204355108878</v>
                </pt>
                <pt idx="308">
                  <v>1.177051926298158</v>
                </pt>
                <pt idx="309">
                  <v>1.179899497487437</v>
                </pt>
                <pt idx="310">
                  <v>1.182747068676717</v>
                </pt>
                <pt idx="311">
                  <v>1.185594639865997</v>
                </pt>
                <pt idx="312">
                  <v>1.188442211055277</v>
                </pt>
                <pt idx="313">
                  <v>1.191289782244556</v>
                </pt>
                <pt idx="314">
                  <v>1.194137353433836</v>
                </pt>
                <pt idx="315">
                  <v>1.196984924623116</v>
                </pt>
                <pt idx="316">
                  <v>1.199832495812395</v>
                </pt>
                <pt idx="317">
                  <v>1.202680067001675</v>
                </pt>
                <pt idx="318">
                  <v>1.205527638190955</v>
                </pt>
                <pt idx="319">
                  <v>1.208375209380235</v>
                </pt>
                <pt idx="320">
                  <v>1.211222780569514</v>
                </pt>
                <pt idx="321">
                  <v>1.214070351758794</v>
                </pt>
                <pt idx="322">
                  <v>1.216917922948074</v>
                </pt>
                <pt idx="323">
                  <v>1.219765494137353</v>
                </pt>
                <pt idx="324">
                  <v>1.222613065326633</v>
                </pt>
                <pt idx="325">
                  <v>1.225460636515913</v>
                </pt>
                <pt idx="326">
                  <v>1.228308207705193</v>
                </pt>
                <pt idx="327">
                  <v>1.231155778894472</v>
                </pt>
                <pt idx="328">
                  <v>1.234003350083752</v>
                </pt>
                <pt idx="329">
                  <v>1.236850921273032</v>
                </pt>
                <pt idx="330">
                  <v>1.239698492462312</v>
                </pt>
                <pt idx="331">
                  <v>1.242546063651591</v>
                </pt>
                <pt idx="332">
                  <v>1.245393634840871</v>
                </pt>
                <pt idx="333">
                  <v>1.248241206030151</v>
                </pt>
                <pt idx="334">
                  <v>1.251088777219431</v>
                </pt>
                <pt idx="335">
                  <v>1.25393634840871</v>
                </pt>
                <pt idx="336">
                  <v>1.25678391959799</v>
                </pt>
                <pt idx="337">
                  <v>1.25963149078727</v>
                </pt>
                <pt idx="338">
                  <v>1.26247906197655</v>
                </pt>
                <pt idx="339">
                  <v>1.265326633165829</v>
                </pt>
                <pt idx="340">
                  <v>1.268174204355109</v>
                </pt>
                <pt idx="341">
                  <v>1.271021775544389</v>
                </pt>
                <pt idx="342">
                  <v>1.273869346733668</v>
                </pt>
                <pt idx="343">
                  <v>1.276716917922948</v>
                </pt>
                <pt idx="344">
                  <v>1.279564489112228</v>
                </pt>
                <pt idx="345">
                  <v>1.282412060301508</v>
                </pt>
                <pt idx="346">
                  <v>1.285259631490787</v>
                </pt>
                <pt idx="347">
                  <v>1.288107202680067</v>
                </pt>
                <pt idx="348">
                  <v>1.290954773869347</v>
                </pt>
                <pt idx="349">
                  <v>1.293802345058627</v>
                </pt>
                <pt idx="350">
                  <v>1.296649916247906</v>
                </pt>
                <pt idx="351">
                  <v>1.299497487437186</v>
                </pt>
                <pt idx="352">
                  <v>1.302345058626466</v>
                </pt>
                <pt idx="353">
                  <v>1.305192629815745</v>
                </pt>
                <pt idx="354">
                  <v>1.308040201005025</v>
                </pt>
                <pt idx="355">
                  <v>1.310887772194305</v>
                </pt>
                <pt idx="356">
                  <v>1.313735343383585</v>
                </pt>
                <pt idx="357">
                  <v>1.316582914572864</v>
                </pt>
                <pt idx="358">
                  <v>1.319430485762144</v>
                </pt>
                <pt idx="359">
                  <v>1.322278056951424</v>
                </pt>
                <pt idx="360">
                  <v>1.325125628140704</v>
                </pt>
                <pt idx="361">
                  <v>1.327973199329983</v>
                </pt>
                <pt idx="362">
                  <v>1.330820770519263</v>
                </pt>
                <pt idx="363">
                  <v>1.333668341708543</v>
                </pt>
                <pt idx="364">
                  <v>1.336515912897823</v>
                </pt>
                <pt idx="365">
                  <v>1.339363484087102</v>
                </pt>
                <pt idx="366">
                  <v>1.342211055276382</v>
                </pt>
                <pt idx="367">
                  <v>1.345058626465662</v>
                </pt>
                <pt idx="368">
                  <v>1.347906197654942</v>
                </pt>
                <pt idx="369">
                  <v>1.350753768844221</v>
                </pt>
                <pt idx="370">
                  <v>1.353601340033501</v>
                </pt>
                <pt idx="371">
                  <v>1.356448911222781</v>
                </pt>
                <pt idx="372">
                  <v>1.359296482412061</v>
                </pt>
                <pt idx="373">
                  <v>1.36214405360134</v>
                </pt>
                <pt idx="374">
                  <v>1.36499162479062</v>
                </pt>
                <pt idx="375">
                  <v>1.3678391959799</v>
                </pt>
                <pt idx="376">
                  <v>1.370686767169179</v>
                </pt>
                <pt idx="377">
                  <v>1.373534338358459</v>
                </pt>
                <pt idx="378">
                  <v>1.376381909547739</v>
                </pt>
                <pt idx="379">
                  <v>1.379229480737019</v>
                </pt>
                <pt idx="380">
                  <v>1.382077051926298</v>
                </pt>
                <pt idx="381">
                  <v>1.384924623115578</v>
                </pt>
                <pt idx="382">
                  <v>1.387772194304858</v>
                </pt>
                <pt idx="383">
                  <v>1.390619765494137</v>
                </pt>
                <pt idx="384">
                  <v>1.393467336683417</v>
                </pt>
                <pt idx="385">
                  <v>1.396314907872697</v>
                </pt>
                <pt idx="386">
                  <v>1.399162479061977</v>
                </pt>
                <pt idx="387">
                  <v>1.402010050251256</v>
                </pt>
                <pt idx="388">
                  <v>1.404857621440536</v>
                </pt>
                <pt idx="389">
                  <v>1.407705192629816</v>
                </pt>
                <pt idx="390">
                  <v>1.410552763819096</v>
                </pt>
                <pt idx="391">
                  <v>1.413400335008375</v>
                </pt>
                <pt idx="392">
                  <v>1.416247906197655</v>
                </pt>
                <pt idx="393">
                  <v>1.419095477386935</v>
                </pt>
                <pt idx="394">
                  <v>1.421943048576215</v>
                </pt>
                <pt idx="395">
                  <v>1.424790619765494</v>
                </pt>
                <pt idx="396">
                  <v>1.427638190954774</v>
                </pt>
                <pt idx="397">
                  <v>1.430485762144054</v>
                </pt>
                <pt idx="398">
                  <v>1.433333333333334</v>
                </pt>
                <pt idx="399">
                  <v>1.436180904522613</v>
                </pt>
                <pt idx="400">
                  <v>1.439028475711893</v>
                </pt>
                <pt idx="401">
                  <v>1.441876046901173</v>
                </pt>
                <pt idx="402">
                  <v>1.444723618090452</v>
                </pt>
                <pt idx="403">
                  <v>1.447571189279732</v>
                </pt>
                <pt idx="404">
                  <v>1.450418760469012</v>
                </pt>
                <pt idx="405">
                  <v>1.453266331658292</v>
                </pt>
                <pt idx="406">
                  <v>1.456113902847571</v>
                </pt>
                <pt idx="407">
                  <v>1.458961474036851</v>
                </pt>
                <pt idx="408">
                  <v>1.461809045226131</v>
                </pt>
                <pt idx="409">
                  <v>1.46465661641541</v>
                </pt>
                <pt idx="410">
                  <v>1.46750418760469</v>
                </pt>
                <pt idx="411">
                  <v>1.47035175879397</v>
                </pt>
                <pt idx="412">
                  <v>1.47319932998325</v>
                </pt>
                <pt idx="413">
                  <v>1.476046901172529</v>
                </pt>
                <pt idx="414">
                  <v>1.478894472361809</v>
                </pt>
                <pt idx="415">
                  <v>1.481742043551089</v>
                </pt>
                <pt idx="416">
                  <v>1.484589614740369</v>
                </pt>
                <pt idx="417">
                  <v>1.487437185929648</v>
                </pt>
                <pt idx="418">
                  <v>1.490284757118928</v>
                </pt>
                <pt idx="419">
                  <v>1.493132328308208</v>
                </pt>
                <pt idx="420">
                  <v>1.495979899497488</v>
                </pt>
                <pt idx="421">
                  <v>1.498827470686767</v>
                </pt>
                <pt idx="422">
                  <v>1.501675041876047</v>
                </pt>
                <pt idx="423">
                  <v>1.504522613065327</v>
                </pt>
                <pt idx="424">
                  <v>1.507370184254607</v>
                </pt>
                <pt idx="425">
                  <v>1.510217755443886</v>
                </pt>
                <pt idx="426">
                  <v>1.513065326633166</v>
                </pt>
                <pt idx="427">
                  <v>1.515912897822446</v>
                </pt>
                <pt idx="428">
                  <v>1.518760469011726</v>
                </pt>
                <pt idx="429">
                  <v>1.521608040201005</v>
                </pt>
                <pt idx="430">
                  <v>1.524455611390285</v>
                </pt>
                <pt idx="431">
                  <v>1.527303182579565</v>
                </pt>
                <pt idx="432">
                  <v>1.530150753768845</v>
                </pt>
                <pt idx="433">
                  <v>1.532998324958124</v>
                </pt>
                <pt idx="434">
                  <v>1.535845896147404</v>
                </pt>
                <pt idx="435">
                  <v>1.538693467336683</v>
                </pt>
                <pt idx="436">
                  <v>1.541541038525963</v>
                </pt>
                <pt idx="437">
                  <v>1.544388609715243</v>
                </pt>
                <pt idx="438">
                  <v>1.547236180904523</v>
                </pt>
                <pt idx="439">
                  <v>1.550083752093802</v>
                </pt>
                <pt idx="440">
                  <v>1.552931323283082</v>
                </pt>
                <pt idx="441">
                  <v>1.555778894472362</v>
                </pt>
                <pt idx="442">
                  <v>1.558626465661642</v>
                </pt>
                <pt idx="443">
                  <v>1.561474036850921</v>
                </pt>
                <pt idx="444">
                  <v>1.564321608040201</v>
                </pt>
                <pt idx="445">
                  <v>1.567169179229481</v>
                </pt>
                <pt idx="446">
                  <v>1.570016750418761</v>
                </pt>
                <pt idx="447">
                  <v>1.57286432160804</v>
                </pt>
                <pt idx="448">
                  <v>1.57571189279732</v>
                </pt>
                <pt idx="449">
                  <v>1.5785594639866</v>
                </pt>
                <pt idx="450">
                  <v>1.58140703517588</v>
                </pt>
                <pt idx="451">
                  <v>1.584254606365159</v>
                </pt>
                <pt idx="452">
                  <v>1.587102177554439</v>
                </pt>
                <pt idx="453">
                  <v>1.589949748743719</v>
                </pt>
                <pt idx="454">
                  <v>1.592797319932999</v>
                </pt>
                <pt idx="455">
                  <v>1.595644891122278</v>
                </pt>
                <pt idx="456">
                  <v>1.598492462311558</v>
                </pt>
                <pt idx="457">
                  <v>1.601340033500838</v>
                </pt>
                <pt idx="458">
                  <v>1.604187604690118</v>
                </pt>
                <pt idx="459">
                  <v>1.607035175879397</v>
                </pt>
                <pt idx="460">
                  <v>1.609882747068677</v>
                </pt>
                <pt idx="461">
                  <v>1.612730318257957</v>
                </pt>
                <pt idx="462">
                  <v>1.615577889447236</v>
                </pt>
                <pt idx="463">
                  <v>1.618425460636516</v>
                </pt>
                <pt idx="464">
                  <v>1.621273031825796</v>
                </pt>
                <pt idx="465">
                  <v>1.624120603015076</v>
                </pt>
                <pt idx="466">
                  <v>1.626968174204355</v>
                </pt>
                <pt idx="467">
                  <v>1.629815745393635</v>
                </pt>
                <pt idx="468">
                  <v>1.632663316582915</v>
                </pt>
                <pt idx="469">
                  <v>1.635510887772195</v>
                </pt>
                <pt idx="470">
                  <v>1.638358458961474</v>
                </pt>
                <pt idx="471">
                  <v>1.641206030150754</v>
                </pt>
                <pt idx="472">
                  <v>1.644053601340034</v>
                </pt>
                <pt idx="473">
                  <v>1.646901172529313</v>
                </pt>
                <pt idx="474">
                  <v>1.649748743718593</v>
                </pt>
                <pt idx="475">
                  <v>1.652596314907873</v>
                </pt>
                <pt idx="476">
                  <v>1.655443886097153</v>
                </pt>
                <pt idx="477">
                  <v>1.658291457286432</v>
                </pt>
                <pt idx="478">
                  <v>1.661139028475712</v>
                </pt>
                <pt idx="479">
                  <v>1.663986599664992</v>
                </pt>
                <pt idx="480">
                  <v>1.666834170854272</v>
                </pt>
                <pt idx="481">
                  <v>1.669681742043551</v>
                </pt>
                <pt idx="482">
                  <v>1.672529313232831</v>
                </pt>
                <pt idx="483">
                  <v>1.675376884422111</v>
                </pt>
                <pt idx="484">
                  <v>1.67822445561139</v>
                </pt>
                <pt idx="485">
                  <v>1.68107202680067</v>
                </pt>
                <pt idx="486">
                  <v>1.68391959798995</v>
                </pt>
                <pt idx="487">
                  <v>1.68676716917923</v>
                </pt>
                <pt idx="488">
                  <v>1.689614740368509</v>
                </pt>
                <pt idx="489">
                  <v>1.692462311557789</v>
                </pt>
                <pt idx="490">
                  <v>1.695309882747069</v>
                </pt>
                <pt idx="491">
                  <v>1.698157453936349</v>
                </pt>
                <pt idx="492">
                  <v>1.701005025125628</v>
                </pt>
                <pt idx="493">
                  <v>1.703852596314908</v>
                </pt>
                <pt idx="494">
                  <v>1.706700167504188</v>
                </pt>
                <pt idx="495">
                  <v>1.709547738693468</v>
                </pt>
                <pt idx="496">
                  <v>1.712395309882747</v>
                </pt>
                <pt idx="497">
                  <v>1.715242881072027</v>
                </pt>
                <pt idx="498">
                  <v>1.718090452261307</v>
                </pt>
                <pt idx="499">
                  <v>1.720938023450586</v>
                </pt>
                <pt idx="500">
                  <v>1.723785594639866</v>
                </pt>
                <pt idx="501">
                  <v>1.726633165829146</v>
                </pt>
                <pt idx="502">
                  <v>1.729480737018426</v>
                </pt>
                <pt idx="503">
                  <v>1.732328308207705</v>
                </pt>
                <pt idx="504">
                  <v>1.735175879396985</v>
                </pt>
                <pt idx="505">
                  <v>1.738023450586265</v>
                </pt>
                <pt idx="506">
                  <v>1.740871021775545</v>
                </pt>
                <pt idx="507">
                  <v>1.743718592964824</v>
                </pt>
                <pt idx="508">
                  <v>1.746566164154104</v>
                </pt>
                <pt idx="509">
                  <v>1.749413735343384</v>
                </pt>
                <pt idx="510">
                  <v>1.752261306532663</v>
                </pt>
                <pt idx="511">
                  <v>1.755108877721943</v>
                </pt>
                <pt idx="512">
                  <v>1.757956448911223</v>
                </pt>
                <pt idx="513">
                  <v>1.760804020100503</v>
                </pt>
                <pt idx="514">
                  <v>1.763651591289782</v>
                </pt>
                <pt idx="515">
                  <v>1.766499162479062</v>
                </pt>
                <pt idx="516">
                  <v>1.769346733668342</v>
                </pt>
                <pt idx="517">
                  <v>1.772194304857622</v>
                </pt>
                <pt idx="518">
                  <v>1.775041876046901</v>
                </pt>
                <pt idx="519">
                  <v>1.777889447236181</v>
                </pt>
                <pt idx="520">
                  <v>1.780737018425461</v>
                </pt>
                <pt idx="521">
                  <v>1.783584589614741</v>
                </pt>
                <pt idx="522">
                  <v>1.78643216080402</v>
                </pt>
                <pt idx="523">
                  <v>1.7892797319933</v>
                </pt>
                <pt idx="524">
                  <v>1.79212730318258</v>
                </pt>
                <pt idx="525">
                  <v>1.794974874371859</v>
                </pt>
                <pt idx="526">
                  <v>1.797822445561139</v>
                </pt>
                <pt idx="527">
                  <v>1.800670016750419</v>
                </pt>
                <pt idx="528">
                  <v>1.803517587939699</v>
                </pt>
                <pt idx="529">
                  <v>1.806365159128978</v>
                </pt>
                <pt idx="530">
                  <v>1.809212730318258</v>
                </pt>
                <pt idx="531">
                  <v>1.812060301507538</v>
                </pt>
                <pt idx="532">
                  <v>1.814907872696818</v>
                </pt>
                <pt idx="533">
                  <v>1.817755443886097</v>
                </pt>
                <pt idx="534">
                  <v>1.820603015075377</v>
                </pt>
                <pt idx="535">
                  <v>1.823450586264657</v>
                </pt>
                <pt idx="536">
                  <v>1.826298157453937</v>
                </pt>
                <pt idx="537">
                  <v>1.829145728643216</v>
                </pt>
                <pt idx="538">
                  <v>1.831993299832496</v>
                </pt>
                <pt idx="539">
                  <v>1.834840871021776</v>
                </pt>
                <pt idx="540">
                  <v>1.837688442211056</v>
                </pt>
                <pt idx="541">
                  <v>1.840536013400335</v>
                </pt>
                <pt idx="542">
                  <v>1.843383584589615</v>
                </pt>
                <pt idx="543">
                  <v>1.846231155778895</v>
                </pt>
                <pt idx="544">
                  <v>1.849078726968175</v>
                </pt>
                <pt idx="545">
                  <v>1.851926298157454</v>
                </pt>
                <pt idx="546">
                  <v>1.854773869346734</v>
                </pt>
                <pt idx="547">
                  <v>1.857621440536014</v>
                </pt>
                <pt idx="548">
                  <v>1.860469011725294</v>
                </pt>
                <pt idx="549">
                  <v>1.863316582914573</v>
                </pt>
                <pt idx="550">
                  <v>1.866164154103853</v>
                </pt>
                <pt idx="551">
                  <v>1.869011725293132</v>
                </pt>
                <pt idx="552">
                  <v>1.871859296482412</v>
                </pt>
                <pt idx="553">
                  <v>1.874706867671692</v>
                </pt>
                <pt idx="554">
                  <v>1.877554438860972</v>
                </pt>
                <pt idx="555">
                  <v>1.880402010050251</v>
                </pt>
                <pt idx="556">
                  <v>1.883249581239531</v>
                </pt>
                <pt idx="557">
                  <v>1.886097152428811</v>
                </pt>
                <pt idx="558">
                  <v>1.888944723618091</v>
                </pt>
                <pt idx="559">
                  <v>1.89179229480737</v>
                </pt>
                <pt idx="560">
                  <v>1.89463986599665</v>
                </pt>
                <pt idx="561">
                  <v>1.89748743718593</v>
                </pt>
                <pt idx="562">
                  <v>1.90033500837521</v>
                </pt>
                <pt idx="563">
                  <v>1.903182579564489</v>
                </pt>
                <pt idx="564">
                  <v>1.906030150753769</v>
                </pt>
                <pt idx="565">
                  <v>1.908877721943049</v>
                </pt>
                <pt idx="566">
                  <v>1.911725293132329</v>
                </pt>
                <pt idx="567">
                  <v>1.914572864321608</v>
                </pt>
                <pt idx="568">
                  <v>1.917420435510888</v>
                </pt>
                <pt idx="569">
                  <v>1.920268006700168</v>
                </pt>
                <pt idx="570">
                  <v>1.923115577889448</v>
                </pt>
                <pt idx="571">
                  <v>1.925963149078727</v>
                </pt>
                <pt idx="572">
                  <v>1.928810720268007</v>
                </pt>
                <pt idx="573">
                  <v>1.931658291457287</v>
                </pt>
                <pt idx="574">
                  <v>1.934505862646567</v>
                </pt>
                <pt idx="575">
                  <v>1.937353433835846</v>
                </pt>
                <pt idx="576">
                  <v>1.940201005025126</v>
                </pt>
                <pt idx="577">
                  <v>1.943048576214405</v>
                </pt>
                <pt idx="578">
                  <v>1.945896147403685</v>
                </pt>
                <pt idx="579">
                  <v>1.948743718592965</v>
                </pt>
                <pt idx="580">
                  <v>1.951591289782245</v>
                </pt>
                <pt idx="581">
                  <v>1.954438860971524</v>
                </pt>
                <pt idx="582">
                  <v>1.957286432160804</v>
                </pt>
                <pt idx="583">
                  <v>1.960134003350084</v>
                </pt>
                <pt idx="584">
                  <v>1.962981574539364</v>
                </pt>
                <pt idx="585">
                  <v>1.965829145728643</v>
                </pt>
                <pt idx="586">
                  <v>1.968676716917923</v>
                </pt>
                <pt idx="587">
                  <v>1.971524288107203</v>
                </pt>
                <pt idx="588">
                  <v>1.974371859296483</v>
                </pt>
                <pt idx="589">
                  <v>1.977219430485762</v>
                </pt>
                <pt idx="590">
                  <v>1.980067001675042</v>
                </pt>
                <pt idx="591">
                  <v>1.982914572864322</v>
                </pt>
                <pt idx="592">
                  <v>1.985762144053602</v>
                </pt>
                <pt idx="593">
                  <v>1.988609715242881</v>
                </pt>
                <pt idx="594">
                  <v>1.991457286432161</v>
                </pt>
                <pt idx="595">
                  <v>1.994304857621441</v>
                </pt>
                <pt idx="596">
                  <v>1.997152428810721</v>
                </pt>
                <pt idx="597">
                  <v>2</v>
                </pt>
              </numCache>
            </numRef>
          </xVal>
          <yVal>
            <numRef>
              <f>'CPT data reduction'!$A$3:$A$600</f>
              <numCache>
                <formatCode>General</formatCode>
                <ptCount val="598"/>
                <pt idx="0">
                  <v>0</v>
                </pt>
                <pt idx="1">
                  <v>0.02</v>
                </pt>
                <pt idx="2">
                  <v>0.04</v>
                </pt>
                <pt idx="3">
                  <v>0.06</v>
                </pt>
                <pt idx="4">
                  <v>0.08</v>
                </pt>
                <pt idx="5">
                  <v>0.1</v>
                </pt>
                <pt idx="6">
                  <v>0.12</v>
                </pt>
                <pt idx="7">
                  <v>0.14</v>
                </pt>
                <pt idx="8">
                  <v>0.16</v>
                </pt>
                <pt idx="9">
                  <v>0.18</v>
                </pt>
                <pt idx="10">
                  <v>0.2</v>
                </pt>
                <pt idx="11">
                  <v>0.22</v>
                </pt>
                <pt idx="12">
                  <v>0.24</v>
                </pt>
                <pt idx="13">
                  <v>0.26</v>
                </pt>
                <pt idx="14">
                  <v>0.28</v>
                </pt>
                <pt idx="15">
                  <v>0.3</v>
                </pt>
                <pt idx="16">
                  <v>0.32</v>
                </pt>
                <pt idx="17">
                  <v>0.34</v>
                </pt>
                <pt idx="18">
                  <v>0.36</v>
                </pt>
                <pt idx="19">
                  <v>0.38</v>
                </pt>
                <pt idx="20">
                  <v>0.4</v>
                </pt>
                <pt idx="21">
                  <v>0.42</v>
                </pt>
                <pt idx="22">
                  <v>0.44</v>
                </pt>
                <pt idx="23">
                  <v>0.46</v>
                </pt>
                <pt idx="24">
                  <v>0.48</v>
                </pt>
                <pt idx="25">
                  <v>0.5</v>
                </pt>
                <pt idx="26">
                  <v>0.52</v>
                </pt>
                <pt idx="27">
                  <v>0.54</v>
                </pt>
                <pt idx="28">
                  <v>0.5600000000000001</v>
                </pt>
                <pt idx="29">
                  <v>0.58</v>
                </pt>
                <pt idx="30">
                  <v>0.6</v>
                </pt>
                <pt idx="31">
                  <v>0.62</v>
                </pt>
                <pt idx="32">
                  <v>0.64</v>
                </pt>
                <pt idx="33">
                  <v>0.66</v>
                </pt>
                <pt idx="34">
                  <v>0.68</v>
                </pt>
                <pt idx="35">
                  <v>0.7</v>
                </pt>
                <pt idx="36">
                  <v>0.72</v>
                </pt>
                <pt idx="37">
                  <v>0.74</v>
                </pt>
                <pt idx="38">
                  <v>0.76</v>
                </pt>
                <pt idx="39">
                  <v>0.78</v>
                </pt>
                <pt idx="40">
                  <v>0.8</v>
                </pt>
                <pt idx="41">
                  <v>0.82</v>
                </pt>
                <pt idx="42">
                  <v>0.84</v>
                </pt>
                <pt idx="43">
                  <v>0.86</v>
                </pt>
                <pt idx="44">
                  <v>0.88</v>
                </pt>
                <pt idx="45">
                  <v>0.9</v>
                </pt>
                <pt idx="46">
                  <v>0.92</v>
                </pt>
                <pt idx="47">
                  <v>0.9399999999999999</v>
                </pt>
                <pt idx="48">
                  <v>0.96</v>
                </pt>
                <pt idx="49">
                  <v>0.98</v>
                </pt>
                <pt idx="50">
                  <v>1</v>
                </pt>
                <pt idx="51">
                  <v>1.02</v>
                </pt>
                <pt idx="52">
                  <v>1.04</v>
                </pt>
                <pt idx="53">
                  <v>1.06</v>
                </pt>
                <pt idx="54">
                  <v>1.08</v>
                </pt>
                <pt idx="55">
                  <v>1.1</v>
                </pt>
                <pt idx="56">
                  <v>1.12</v>
                </pt>
                <pt idx="57">
                  <v>1.14</v>
                </pt>
                <pt idx="58">
                  <v>1.16</v>
                </pt>
                <pt idx="59">
                  <v>1.18</v>
                </pt>
                <pt idx="60">
                  <v>1.2</v>
                </pt>
                <pt idx="61">
                  <v>1.22</v>
                </pt>
                <pt idx="62">
                  <v>1.24</v>
                </pt>
                <pt idx="63">
                  <v>1.26</v>
                </pt>
                <pt idx="64">
                  <v>1.28</v>
                </pt>
                <pt idx="65">
                  <v>1.3</v>
                </pt>
                <pt idx="66">
                  <v>1.32</v>
                </pt>
                <pt idx="67">
                  <v>1.34</v>
                </pt>
                <pt idx="68">
                  <v>1.36</v>
                </pt>
                <pt idx="69">
                  <v>1.38</v>
                </pt>
                <pt idx="70">
                  <v>1.4</v>
                </pt>
                <pt idx="71">
                  <v>1.42</v>
                </pt>
                <pt idx="72">
                  <v>1.44</v>
                </pt>
                <pt idx="73">
                  <v>1.46</v>
                </pt>
                <pt idx="74">
                  <v>1.48</v>
                </pt>
                <pt idx="75">
                  <v>1.5</v>
                </pt>
                <pt idx="76">
                  <v>1.52</v>
                </pt>
                <pt idx="77">
                  <v>1.54</v>
                </pt>
                <pt idx="78">
                  <v>1.56</v>
                </pt>
                <pt idx="79">
                  <v>1.58</v>
                </pt>
                <pt idx="80">
                  <v>1.6</v>
                </pt>
                <pt idx="81">
                  <v>1.62</v>
                </pt>
                <pt idx="82">
                  <v>1.64</v>
                </pt>
                <pt idx="83">
                  <v>1.66</v>
                </pt>
                <pt idx="84">
                  <v>1.68</v>
                </pt>
                <pt idx="85">
                  <v>1.7</v>
                </pt>
                <pt idx="86">
                  <v>1.72</v>
                </pt>
                <pt idx="87">
                  <v>1.74</v>
                </pt>
                <pt idx="88">
                  <v>1.76</v>
                </pt>
                <pt idx="89">
                  <v>1.78</v>
                </pt>
                <pt idx="90">
                  <v>1.8</v>
                </pt>
                <pt idx="91">
                  <v>1.82</v>
                </pt>
                <pt idx="92">
                  <v>1.84</v>
                </pt>
                <pt idx="93">
                  <v>1.86</v>
                </pt>
                <pt idx="94">
                  <v>1.88</v>
                </pt>
                <pt idx="95">
                  <v>1.9</v>
                </pt>
                <pt idx="96">
                  <v>1.92</v>
                </pt>
                <pt idx="97">
                  <v>1.94</v>
                </pt>
                <pt idx="98">
                  <v>1.96</v>
                </pt>
                <pt idx="99">
                  <v>1.98</v>
                </pt>
                <pt idx="100">
                  <v>2</v>
                </pt>
                <pt idx="101">
                  <v>2.02</v>
                </pt>
                <pt idx="102">
                  <v>2.04</v>
                </pt>
                <pt idx="103">
                  <v>2.06</v>
                </pt>
                <pt idx="104">
                  <v>2.08</v>
                </pt>
                <pt idx="105">
                  <v>2.1</v>
                </pt>
                <pt idx="106">
                  <v>2.12</v>
                </pt>
                <pt idx="107">
                  <v>2.14</v>
                </pt>
                <pt idx="108">
                  <v>2.16</v>
                </pt>
                <pt idx="109">
                  <v>2.18</v>
                </pt>
                <pt idx="110">
                  <v>2.2</v>
                </pt>
                <pt idx="111">
                  <v>2.22</v>
                </pt>
                <pt idx="112">
                  <v>2.24</v>
                </pt>
                <pt idx="113">
                  <v>2.26</v>
                </pt>
                <pt idx="114">
                  <v>2.28</v>
                </pt>
                <pt idx="115">
                  <v>2.3</v>
                </pt>
                <pt idx="116">
                  <v>2.32</v>
                </pt>
                <pt idx="117">
                  <v>2.34</v>
                </pt>
                <pt idx="118">
                  <v>2.36</v>
                </pt>
                <pt idx="119">
                  <v>2.38</v>
                </pt>
                <pt idx="120">
                  <v>2.4</v>
                </pt>
                <pt idx="121">
                  <v>2.42</v>
                </pt>
                <pt idx="122">
                  <v>2.44</v>
                </pt>
                <pt idx="123">
                  <v>2.46</v>
                </pt>
                <pt idx="124">
                  <v>2.48</v>
                </pt>
                <pt idx="125">
                  <v>2.5</v>
                </pt>
                <pt idx="126">
                  <v>2.52</v>
                </pt>
                <pt idx="127">
                  <v>2.54</v>
                </pt>
                <pt idx="128">
                  <v>2.56</v>
                </pt>
                <pt idx="129">
                  <v>2.58</v>
                </pt>
                <pt idx="130">
                  <v>2.6</v>
                </pt>
                <pt idx="131">
                  <v>2.62</v>
                </pt>
                <pt idx="132">
                  <v>2.64</v>
                </pt>
                <pt idx="133">
                  <v>2.66</v>
                </pt>
                <pt idx="134">
                  <v>2.68</v>
                </pt>
                <pt idx="135">
                  <v>2.7</v>
                </pt>
                <pt idx="136">
                  <v>2.72</v>
                </pt>
                <pt idx="137">
                  <v>2.74</v>
                </pt>
                <pt idx="138">
                  <v>2.76</v>
                </pt>
                <pt idx="139">
                  <v>2.78</v>
                </pt>
                <pt idx="140">
                  <v>2.8</v>
                </pt>
                <pt idx="141">
                  <v>2.82</v>
                </pt>
                <pt idx="142">
                  <v>2.84</v>
                </pt>
                <pt idx="143">
                  <v>2.86</v>
                </pt>
                <pt idx="144">
                  <v>2.88</v>
                </pt>
                <pt idx="145">
                  <v>2.9</v>
                </pt>
                <pt idx="146">
                  <v>2.92</v>
                </pt>
                <pt idx="147">
                  <v>2.94</v>
                </pt>
                <pt idx="148">
                  <v>2.96</v>
                </pt>
                <pt idx="149">
                  <v>2.98</v>
                </pt>
                <pt idx="150">
                  <v>3</v>
                </pt>
                <pt idx="151">
                  <v>3.02</v>
                </pt>
                <pt idx="152">
                  <v>3.04</v>
                </pt>
                <pt idx="153">
                  <v>3.06</v>
                </pt>
                <pt idx="154">
                  <v>3.08</v>
                </pt>
                <pt idx="155">
                  <v>3.1</v>
                </pt>
                <pt idx="156">
                  <v>3.12</v>
                </pt>
                <pt idx="157">
                  <v>3.14</v>
                </pt>
                <pt idx="158">
                  <v>3.16</v>
                </pt>
                <pt idx="159">
                  <v>3.18</v>
                </pt>
                <pt idx="160">
                  <v>3.2</v>
                </pt>
                <pt idx="161">
                  <v>3.22</v>
                </pt>
                <pt idx="162">
                  <v>3.24</v>
                </pt>
                <pt idx="163">
                  <v>3.26</v>
                </pt>
                <pt idx="164">
                  <v>3.28</v>
                </pt>
                <pt idx="165">
                  <v>3.3</v>
                </pt>
                <pt idx="166">
                  <v>3.32</v>
                </pt>
                <pt idx="167">
                  <v>3.34</v>
                </pt>
                <pt idx="168">
                  <v>3.36</v>
                </pt>
                <pt idx="169">
                  <v>3.38</v>
                </pt>
                <pt idx="170">
                  <v>3.4</v>
                </pt>
                <pt idx="171">
                  <v>3.42</v>
                </pt>
                <pt idx="172">
                  <v>3.44</v>
                </pt>
                <pt idx="173">
                  <v>3.46</v>
                </pt>
                <pt idx="174">
                  <v>3.48</v>
                </pt>
                <pt idx="175">
                  <v>3.5</v>
                </pt>
                <pt idx="176">
                  <v>3.52</v>
                </pt>
                <pt idx="177">
                  <v>3.54</v>
                </pt>
                <pt idx="178">
                  <v>3.56</v>
                </pt>
                <pt idx="179">
                  <v>3.58</v>
                </pt>
                <pt idx="180">
                  <v>3.6</v>
                </pt>
                <pt idx="181">
                  <v>3.62</v>
                </pt>
                <pt idx="182">
                  <v>3.64</v>
                </pt>
                <pt idx="183">
                  <v>3.66</v>
                </pt>
                <pt idx="184">
                  <v>3.68</v>
                </pt>
                <pt idx="185">
                  <v>3.7</v>
                </pt>
                <pt idx="186">
                  <v>3.72</v>
                </pt>
                <pt idx="187">
                  <v>3.74</v>
                </pt>
                <pt idx="188">
                  <v>3.76</v>
                </pt>
                <pt idx="189">
                  <v>3.78</v>
                </pt>
                <pt idx="190">
                  <v>3.8</v>
                </pt>
                <pt idx="191">
                  <v>3.82</v>
                </pt>
                <pt idx="192">
                  <v>3.84</v>
                </pt>
                <pt idx="193">
                  <v>3.86</v>
                </pt>
                <pt idx="194">
                  <v>3.88</v>
                </pt>
                <pt idx="195">
                  <v>3.9</v>
                </pt>
                <pt idx="196">
                  <v>3.92</v>
                </pt>
                <pt idx="197">
                  <v>3.94</v>
                </pt>
                <pt idx="198">
                  <v>3.96</v>
                </pt>
                <pt idx="199">
                  <v>3.98</v>
                </pt>
                <pt idx="200">
                  <v>4</v>
                </pt>
                <pt idx="201">
                  <v>4.02</v>
                </pt>
                <pt idx="202">
                  <v>4.04</v>
                </pt>
                <pt idx="203">
                  <v>4.06</v>
                </pt>
                <pt idx="204">
                  <v>4.08</v>
                </pt>
                <pt idx="205">
                  <v>4.1</v>
                </pt>
                <pt idx="206">
                  <v>4.12</v>
                </pt>
                <pt idx="207">
                  <v>4.14</v>
                </pt>
                <pt idx="208">
                  <v>4.16</v>
                </pt>
                <pt idx="209">
                  <v>4.18</v>
                </pt>
                <pt idx="210">
                  <v>4.2</v>
                </pt>
                <pt idx="211">
                  <v>4.22</v>
                </pt>
                <pt idx="212">
                  <v>4.24</v>
                </pt>
                <pt idx="213">
                  <v>4.26</v>
                </pt>
                <pt idx="214">
                  <v>4.28</v>
                </pt>
                <pt idx="215">
                  <v>4.3</v>
                </pt>
                <pt idx="216">
                  <v>4.32</v>
                </pt>
                <pt idx="217">
                  <v>4.34</v>
                </pt>
                <pt idx="218">
                  <v>4.36</v>
                </pt>
                <pt idx="219">
                  <v>4.38</v>
                </pt>
                <pt idx="220">
                  <v>4.4</v>
                </pt>
                <pt idx="221">
                  <v>4.42</v>
                </pt>
                <pt idx="222">
                  <v>4.44</v>
                </pt>
                <pt idx="223">
                  <v>4.46</v>
                </pt>
                <pt idx="224">
                  <v>4.48</v>
                </pt>
                <pt idx="225">
                  <v>4.5</v>
                </pt>
                <pt idx="226">
                  <v>4.52</v>
                </pt>
                <pt idx="227">
                  <v>4.54</v>
                </pt>
                <pt idx="228">
                  <v>4.56</v>
                </pt>
                <pt idx="229">
                  <v>4.58</v>
                </pt>
                <pt idx="230">
                  <v>4.6</v>
                </pt>
                <pt idx="231">
                  <v>4.62</v>
                </pt>
                <pt idx="232">
                  <v>4.64</v>
                </pt>
                <pt idx="233">
                  <v>4.66</v>
                </pt>
                <pt idx="234">
                  <v>4.68</v>
                </pt>
                <pt idx="235">
                  <v>4.7</v>
                </pt>
                <pt idx="236">
                  <v>4.72</v>
                </pt>
                <pt idx="237">
                  <v>4.74</v>
                </pt>
                <pt idx="238">
                  <v>4.76</v>
                </pt>
                <pt idx="239">
                  <v>4.78</v>
                </pt>
                <pt idx="240">
                  <v>4.8</v>
                </pt>
                <pt idx="241">
                  <v>4.82</v>
                </pt>
                <pt idx="242">
                  <v>4.84</v>
                </pt>
                <pt idx="243">
                  <v>4.86</v>
                </pt>
                <pt idx="244">
                  <v>4.88</v>
                </pt>
                <pt idx="245">
                  <v>4.9</v>
                </pt>
                <pt idx="246">
                  <v>4.92</v>
                </pt>
                <pt idx="247">
                  <v>4.94</v>
                </pt>
                <pt idx="248">
                  <v>4.96</v>
                </pt>
                <pt idx="249">
                  <v>4.98</v>
                </pt>
                <pt idx="250">
                  <v>5</v>
                </pt>
                <pt idx="251">
                  <v>5.02</v>
                </pt>
                <pt idx="252">
                  <v>5.04</v>
                </pt>
                <pt idx="253">
                  <v>5.06</v>
                </pt>
                <pt idx="254">
                  <v>5.08</v>
                </pt>
                <pt idx="255">
                  <v>5.1</v>
                </pt>
                <pt idx="256">
                  <v>5.12</v>
                </pt>
                <pt idx="257">
                  <v>5.14</v>
                </pt>
                <pt idx="258">
                  <v>5.16</v>
                </pt>
                <pt idx="259">
                  <v>5.18</v>
                </pt>
                <pt idx="260">
                  <v>5.2</v>
                </pt>
                <pt idx="261">
                  <v>5.22</v>
                </pt>
                <pt idx="262">
                  <v>5.24</v>
                </pt>
                <pt idx="263">
                  <v>5.26</v>
                </pt>
                <pt idx="264">
                  <v>5.28</v>
                </pt>
                <pt idx="265">
                  <v>5.3</v>
                </pt>
                <pt idx="266">
                  <v>5.32</v>
                </pt>
                <pt idx="267">
                  <v>5.34</v>
                </pt>
                <pt idx="268">
                  <v>5.36</v>
                </pt>
                <pt idx="269">
                  <v>5.38</v>
                </pt>
                <pt idx="270">
                  <v>5.4</v>
                </pt>
                <pt idx="271">
                  <v>5.42</v>
                </pt>
                <pt idx="272">
                  <v>5.44</v>
                </pt>
                <pt idx="273">
                  <v>5.46</v>
                </pt>
                <pt idx="274">
                  <v>5.48</v>
                </pt>
                <pt idx="275">
                  <v>5.5</v>
                </pt>
                <pt idx="276">
                  <v>5.52</v>
                </pt>
                <pt idx="277">
                  <v>5.54</v>
                </pt>
                <pt idx="278">
                  <v>5.56</v>
                </pt>
                <pt idx="279">
                  <v>5.58</v>
                </pt>
                <pt idx="280">
                  <v>5.6</v>
                </pt>
                <pt idx="281">
                  <v>5.62</v>
                </pt>
                <pt idx="282">
                  <v>5.64</v>
                </pt>
                <pt idx="283">
                  <v>5.66</v>
                </pt>
                <pt idx="284">
                  <v>5.68</v>
                </pt>
                <pt idx="285">
                  <v>5.7</v>
                </pt>
                <pt idx="286">
                  <v>5.72</v>
                </pt>
                <pt idx="287">
                  <v>5.74</v>
                </pt>
                <pt idx="288">
                  <v>5.76</v>
                </pt>
                <pt idx="289">
                  <v>5.78</v>
                </pt>
                <pt idx="290">
                  <v>5.8</v>
                </pt>
                <pt idx="291">
                  <v>5.82</v>
                </pt>
                <pt idx="292">
                  <v>5.84</v>
                </pt>
                <pt idx="293">
                  <v>5.86</v>
                </pt>
                <pt idx="294">
                  <v>5.88</v>
                </pt>
                <pt idx="295">
                  <v>5.9</v>
                </pt>
                <pt idx="296">
                  <v>5.92</v>
                </pt>
                <pt idx="297">
                  <v>5.94</v>
                </pt>
                <pt idx="298">
                  <v>5.96</v>
                </pt>
                <pt idx="299">
                  <v>5.98</v>
                </pt>
                <pt idx="300">
                  <v>6</v>
                </pt>
                <pt idx="301">
                  <v>6.02</v>
                </pt>
                <pt idx="302">
                  <v>6.04</v>
                </pt>
                <pt idx="303">
                  <v>6.06</v>
                </pt>
                <pt idx="304">
                  <v>6.08</v>
                </pt>
                <pt idx="305">
                  <v>6.1</v>
                </pt>
                <pt idx="306">
                  <v>6.12</v>
                </pt>
                <pt idx="307">
                  <v>6.14</v>
                </pt>
                <pt idx="308">
                  <v>6.16</v>
                </pt>
                <pt idx="309">
                  <v>6.18</v>
                </pt>
                <pt idx="310">
                  <v>6.2</v>
                </pt>
                <pt idx="311">
                  <v>6.22</v>
                </pt>
                <pt idx="312">
                  <v>6.24</v>
                </pt>
                <pt idx="313">
                  <v>6.26</v>
                </pt>
                <pt idx="314">
                  <v>6.28</v>
                </pt>
                <pt idx="315">
                  <v>6.3</v>
                </pt>
                <pt idx="316">
                  <v>6.32</v>
                </pt>
                <pt idx="317">
                  <v>6.34</v>
                </pt>
                <pt idx="318">
                  <v>6.36</v>
                </pt>
                <pt idx="319">
                  <v>6.38</v>
                </pt>
                <pt idx="320">
                  <v>6.4</v>
                </pt>
                <pt idx="321">
                  <v>6.42</v>
                </pt>
                <pt idx="322">
                  <v>6.44</v>
                </pt>
                <pt idx="323">
                  <v>6.46</v>
                </pt>
                <pt idx="324">
                  <v>6.48</v>
                </pt>
                <pt idx="325">
                  <v>6.5</v>
                </pt>
                <pt idx="326">
                  <v>6.52</v>
                </pt>
                <pt idx="327">
                  <v>6.54</v>
                </pt>
                <pt idx="328">
                  <v>6.56</v>
                </pt>
                <pt idx="329">
                  <v>6.58</v>
                </pt>
                <pt idx="330">
                  <v>6.6</v>
                </pt>
                <pt idx="331">
                  <v>6.62</v>
                </pt>
                <pt idx="332">
                  <v>6.64</v>
                </pt>
                <pt idx="333">
                  <v>6.66</v>
                </pt>
                <pt idx="334">
                  <v>6.68</v>
                </pt>
                <pt idx="335">
                  <v>6.7</v>
                </pt>
                <pt idx="336">
                  <v>6.72</v>
                </pt>
                <pt idx="337">
                  <v>6.74</v>
                </pt>
                <pt idx="338">
                  <v>6.76</v>
                </pt>
                <pt idx="339">
                  <v>6.78</v>
                </pt>
                <pt idx="340">
                  <v>6.8</v>
                </pt>
                <pt idx="341">
                  <v>6.82</v>
                </pt>
                <pt idx="342">
                  <v>6.84</v>
                </pt>
                <pt idx="343">
                  <v>6.86</v>
                </pt>
                <pt idx="344">
                  <v>6.88</v>
                </pt>
                <pt idx="345">
                  <v>6.9</v>
                </pt>
                <pt idx="346">
                  <v>6.92</v>
                </pt>
                <pt idx="347">
                  <v>6.94</v>
                </pt>
                <pt idx="348">
                  <v>6.96</v>
                </pt>
                <pt idx="349">
                  <v>6.98</v>
                </pt>
                <pt idx="350">
                  <v>7</v>
                </pt>
                <pt idx="351">
                  <v>7.02</v>
                </pt>
                <pt idx="352">
                  <v>7.04</v>
                </pt>
                <pt idx="353">
                  <v>7.06</v>
                </pt>
                <pt idx="354">
                  <v>7.08</v>
                </pt>
                <pt idx="355">
                  <v>7.1</v>
                </pt>
                <pt idx="356">
                  <v>7.12</v>
                </pt>
                <pt idx="357">
                  <v>7.14</v>
                </pt>
                <pt idx="358">
                  <v>7.16</v>
                </pt>
                <pt idx="359">
                  <v>7.18</v>
                </pt>
                <pt idx="360">
                  <v>7.2</v>
                </pt>
                <pt idx="361">
                  <v>7.22</v>
                </pt>
                <pt idx="362">
                  <v>7.24</v>
                </pt>
                <pt idx="363">
                  <v>7.26</v>
                </pt>
                <pt idx="364">
                  <v>7.28</v>
                </pt>
                <pt idx="365">
                  <v>7.3</v>
                </pt>
                <pt idx="366">
                  <v>7.32</v>
                </pt>
                <pt idx="367">
                  <v>7.34</v>
                </pt>
                <pt idx="368">
                  <v>7.36</v>
                </pt>
                <pt idx="369">
                  <v>7.38</v>
                </pt>
                <pt idx="370">
                  <v>7.4</v>
                </pt>
                <pt idx="371">
                  <v>7.42</v>
                </pt>
                <pt idx="372">
                  <v>7.44</v>
                </pt>
                <pt idx="373">
                  <v>7.46</v>
                </pt>
                <pt idx="374">
                  <v>7.48</v>
                </pt>
                <pt idx="375">
                  <v>7.5</v>
                </pt>
                <pt idx="376">
                  <v>7.52</v>
                </pt>
                <pt idx="377">
                  <v>7.54</v>
                </pt>
                <pt idx="378">
                  <v>7.56</v>
                </pt>
                <pt idx="379">
                  <v>7.58</v>
                </pt>
                <pt idx="380">
                  <v>7.6</v>
                </pt>
                <pt idx="381">
                  <v>7.62</v>
                </pt>
                <pt idx="382">
                  <v>7.64</v>
                </pt>
                <pt idx="383">
                  <v>7.66</v>
                </pt>
                <pt idx="384">
                  <v>7.68</v>
                </pt>
                <pt idx="385">
                  <v>7.7</v>
                </pt>
                <pt idx="386">
                  <v>7.72</v>
                </pt>
                <pt idx="387">
                  <v>7.74</v>
                </pt>
                <pt idx="388">
                  <v>7.76</v>
                </pt>
                <pt idx="389">
                  <v>7.78</v>
                </pt>
                <pt idx="390">
                  <v>7.8</v>
                </pt>
                <pt idx="391">
                  <v>7.82</v>
                </pt>
                <pt idx="392">
                  <v>7.84</v>
                </pt>
                <pt idx="393">
                  <v>7.86</v>
                </pt>
                <pt idx="394">
                  <v>7.88</v>
                </pt>
                <pt idx="395">
                  <v>7.9</v>
                </pt>
                <pt idx="396">
                  <v>7.92</v>
                </pt>
                <pt idx="397">
                  <v>7.94</v>
                </pt>
                <pt idx="398">
                  <v>7.96</v>
                </pt>
                <pt idx="399">
                  <v>7.98</v>
                </pt>
                <pt idx="400">
                  <v>8</v>
                </pt>
                <pt idx="401">
                  <v>8.02</v>
                </pt>
                <pt idx="402">
                  <v>8.039999999999999</v>
                </pt>
                <pt idx="403">
                  <v>8.06</v>
                </pt>
                <pt idx="404">
                  <v>8.08</v>
                </pt>
                <pt idx="405">
                  <v>8.1</v>
                </pt>
                <pt idx="406">
                  <v>8.119999999999999</v>
                </pt>
                <pt idx="407">
                  <v>8.140000000000001</v>
                </pt>
                <pt idx="408">
                  <v>8.16</v>
                </pt>
                <pt idx="409">
                  <v>8.18</v>
                </pt>
                <pt idx="410">
                  <v>8.199999999999999</v>
                </pt>
                <pt idx="411">
                  <v>8.220000000000001</v>
                </pt>
                <pt idx="412">
                  <v>8.24</v>
                </pt>
                <pt idx="413">
                  <v>8.26</v>
                </pt>
                <pt idx="414">
                  <v>8.279999999999999</v>
                </pt>
                <pt idx="415">
                  <v>8.300000000000001</v>
                </pt>
                <pt idx="416">
                  <v>8.32</v>
                </pt>
                <pt idx="417">
                  <v>8.34</v>
                </pt>
                <pt idx="418">
                  <v>8.359999999999999</v>
                </pt>
                <pt idx="419">
                  <v>8.380000000000001</v>
                </pt>
                <pt idx="420">
                  <v>8.4</v>
                </pt>
                <pt idx="421">
                  <v>8.42</v>
                </pt>
                <pt idx="422">
                  <v>8.44</v>
                </pt>
                <pt idx="423">
                  <v>8.460000000000001</v>
                </pt>
                <pt idx="424">
                  <v>8.48</v>
                </pt>
                <pt idx="425">
                  <v>8.5</v>
                </pt>
                <pt idx="426">
                  <v>8.52</v>
                </pt>
                <pt idx="427">
                  <v>8.539999999999999</v>
                </pt>
                <pt idx="428">
                  <v>8.56</v>
                </pt>
                <pt idx="429">
                  <v>8.58</v>
                </pt>
                <pt idx="430">
                  <v>8.6</v>
                </pt>
                <pt idx="431">
                  <v>8.619999999999999</v>
                </pt>
                <pt idx="432">
                  <v>8.640000000000001</v>
                </pt>
                <pt idx="433">
                  <v>8.66</v>
                </pt>
                <pt idx="434">
                  <v>8.68</v>
                </pt>
                <pt idx="435">
                  <v>8.699999999999999</v>
                </pt>
                <pt idx="436">
                  <v>8.720000000000001</v>
                </pt>
                <pt idx="437">
                  <v>8.74</v>
                </pt>
                <pt idx="438">
                  <v>8.76</v>
                </pt>
                <pt idx="439">
                  <v>8.779999999999999</v>
                </pt>
                <pt idx="440">
                  <v>8.800000000000001</v>
                </pt>
                <pt idx="441">
                  <v>8.82</v>
                </pt>
                <pt idx="442">
                  <v>8.84</v>
                </pt>
                <pt idx="443">
                  <v>8.859999999999999</v>
                </pt>
                <pt idx="444">
                  <v>8.880000000000001</v>
                </pt>
                <pt idx="445">
                  <v>8.9</v>
                </pt>
                <pt idx="446">
                  <v>8.92</v>
                </pt>
                <pt idx="447">
                  <v>8.94</v>
                </pt>
                <pt idx="448">
                  <v>8.960000000000001</v>
                </pt>
                <pt idx="449">
                  <v>8.98</v>
                </pt>
                <pt idx="450">
                  <v>9</v>
                </pt>
                <pt idx="451">
                  <v>9.02</v>
                </pt>
                <pt idx="452">
                  <v>9.039999999999999</v>
                </pt>
                <pt idx="453">
                  <v>9.06</v>
                </pt>
                <pt idx="454">
                  <v>9.08</v>
                </pt>
                <pt idx="455">
                  <v>9.1</v>
                </pt>
                <pt idx="456">
                  <v>9.119999999999999</v>
                </pt>
                <pt idx="457">
                  <v>9.140000000000001</v>
                </pt>
                <pt idx="458">
                  <v>9.16</v>
                </pt>
                <pt idx="459">
                  <v>9.18</v>
                </pt>
                <pt idx="460">
                  <v>9.199999999999999</v>
                </pt>
                <pt idx="461">
                  <v>9.220000000000001</v>
                </pt>
                <pt idx="462">
                  <v>9.24</v>
                </pt>
                <pt idx="463">
                  <v>9.26</v>
                </pt>
                <pt idx="464">
                  <v>9.279999999999999</v>
                </pt>
                <pt idx="465">
                  <v>9.300000000000001</v>
                </pt>
                <pt idx="466">
                  <v>9.32</v>
                </pt>
                <pt idx="467">
                  <v>9.34</v>
                </pt>
                <pt idx="468">
                  <v>9.359999999999999</v>
                </pt>
                <pt idx="469">
                  <v>9.380000000000001</v>
                </pt>
                <pt idx="470">
                  <v>9.4</v>
                </pt>
                <pt idx="471">
                  <v>9.42</v>
                </pt>
                <pt idx="472">
                  <v>9.44</v>
                </pt>
                <pt idx="473">
                  <v>9.460000000000001</v>
                </pt>
                <pt idx="474">
                  <v>9.48</v>
                </pt>
                <pt idx="475">
                  <v>9.5</v>
                </pt>
                <pt idx="476">
                  <v>9.52</v>
                </pt>
                <pt idx="477">
                  <v>9.539999999999999</v>
                </pt>
                <pt idx="478">
                  <v>9.56</v>
                </pt>
                <pt idx="479">
                  <v>9.58</v>
                </pt>
                <pt idx="480">
                  <v>9.6</v>
                </pt>
                <pt idx="481">
                  <v>9.619999999999999</v>
                </pt>
                <pt idx="482">
                  <v>9.640000000000001</v>
                </pt>
                <pt idx="483">
                  <v>9.66</v>
                </pt>
                <pt idx="484">
                  <v>9.68</v>
                </pt>
                <pt idx="485">
                  <v>9.699999999999999</v>
                </pt>
                <pt idx="486">
                  <v>9.720000000000001</v>
                </pt>
                <pt idx="487">
                  <v>9.74</v>
                </pt>
                <pt idx="488">
                  <v>9.76</v>
                </pt>
                <pt idx="489">
                  <v>9.779999999999999</v>
                </pt>
                <pt idx="490">
                  <v>9.800000000000001</v>
                </pt>
                <pt idx="491">
                  <v>9.82</v>
                </pt>
                <pt idx="492">
                  <v>9.84</v>
                </pt>
                <pt idx="493">
                  <v>9.859999999999999</v>
                </pt>
                <pt idx="494">
                  <v>9.880000000000001</v>
                </pt>
                <pt idx="495">
                  <v>9.9</v>
                </pt>
                <pt idx="496">
                  <v>9.92</v>
                </pt>
                <pt idx="497">
                  <v>9.94</v>
                </pt>
                <pt idx="498">
                  <v>9.960000000000001</v>
                </pt>
                <pt idx="499">
                  <v>9.98</v>
                </pt>
                <pt idx="500">
                  <v>10</v>
                </pt>
                <pt idx="501">
                  <v>10.02</v>
                </pt>
                <pt idx="502">
                  <v>10.04</v>
                </pt>
                <pt idx="503">
                  <v>10.06</v>
                </pt>
                <pt idx="504">
                  <v>10.08</v>
                </pt>
                <pt idx="505">
                  <v>10.1</v>
                </pt>
                <pt idx="506">
                  <v>10.12</v>
                </pt>
                <pt idx="507">
                  <v>10.14</v>
                </pt>
                <pt idx="508">
                  <v>10.16</v>
                </pt>
                <pt idx="509">
                  <v>10.18</v>
                </pt>
                <pt idx="510">
                  <v>10.2</v>
                </pt>
                <pt idx="511">
                  <v>10.22</v>
                </pt>
                <pt idx="512">
                  <v>10.24</v>
                </pt>
                <pt idx="513">
                  <v>10.26</v>
                </pt>
                <pt idx="514">
                  <v>10.28</v>
                </pt>
                <pt idx="515">
                  <v>10.3</v>
                </pt>
                <pt idx="516">
                  <v>10.32</v>
                </pt>
                <pt idx="517">
                  <v>10.34</v>
                </pt>
                <pt idx="518">
                  <v>10.36</v>
                </pt>
                <pt idx="519">
                  <v>10.38</v>
                </pt>
                <pt idx="520">
                  <v>10.4</v>
                </pt>
                <pt idx="521">
                  <v>10.42</v>
                </pt>
                <pt idx="522">
                  <v>10.44</v>
                </pt>
                <pt idx="523">
                  <v>10.46</v>
                </pt>
                <pt idx="524">
                  <v>10.48</v>
                </pt>
                <pt idx="525">
                  <v>10.5</v>
                </pt>
                <pt idx="526">
                  <v>10.52</v>
                </pt>
                <pt idx="527">
                  <v>10.54</v>
                </pt>
                <pt idx="528">
                  <v>10.56</v>
                </pt>
                <pt idx="529">
                  <v>10.58</v>
                </pt>
                <pt idx="530">
                  <v>10.6</v>
                </pt>
                <pt idx="531">
                  <v>10.62</v>
                </pt>
                <pt idx="532">
                  <v>10.64</v>
                </pt>
                <pt idx="533">
                  <v>10.66</v>
                </pt>
                <pt idx="534">
                  <v>10.68</v>
                </pt>
                <pt idx="535">
                  <v>10.7</v>
                </pt>
                <pt idx="536">
                  <v>10.72</v>
                </pt>
                <pt idx="537">
                  <v>10.74</v>
                </pt>
                <pt idx="538">
                  <v>10.76</v>
                </pt>
                <pt idx="539">
                  <v>10.78</v>
                </pt>
                <pt idx="540">
                  <v>10.8</v>
                </pt>
                <pt idx="541">
                  <v>10.82</v>
                </pt>
                <pt idx="542">
                  <v>10.84</v>
                </pt>
                <pt idx="543">
                  <v>10.86</v>
                </pt>
                <pt idx="544">
                  <v>10.88</v>
                </pt>
                <pt idx="545">
                  <v>10.9</v>
                </pt>
                <pt idx="546">
                  <v>10.92</v>
                </pt>
                <pt idx="547">
                  <v>10.94</v>
                </pt>
                <pt idx="548">
                  <v>10.96</v>
                </pt>
                <pt idx="549">
                  <v>10.98</v>
                </pt>
                <pt idx="550">
                  <v>11</v>
                </pt>
                <pt idx="551">
                  <v>11.02</v>
                </pt>
                <pt idx="552">
                  <v>11.04</v>
                </pt>
                <pt idx="553">
                  <v>11.06</v>
                </pt>
                <pt idx="554">
                  <v>11.08</v>
                </pt>
                <pt idx="555">
                  <v>11.1</v>
                </pt>
                <pt idx="556">
                  <v>11.12</v>
                </pt>
                <pt idx="557">
                  <v>11.14</v>
                </pt>
                <pt idx="558">
                  <v>11.16</v>
                </pt>
                <pt idx="559">
                  <v>11.18</v>
                </pt>
                <pt idx="560">
                  <v>11.2</v>
                </pt>
                <pt idx="561">
                  <v>11.22</v>
                </pt>
                <pt idx="562">
                  <v>11.24</v>
                </pt>
                <pt idx="563">
                  <v>11.26</v>
                </pt>
                <pt idx="564">
                  <v>11.28</v>
                </pt>
                <pt idx="565">
                  <v>11.3</v>
                </pt>
                <pt idx="566">
                  <v>11.32</v>
                </pt>
                <pt idx="567">
                  <v>11.34</v>
                </pt>
                <pt idx="568">
                  <v>11.36</v>
                </pt>
                <pt idx="569">
                  <v>11.38</v>
                </pt>
                <pt idx="570">
                  <v>11.4</v>
                </pt>
                <pt idx="571">
                  <v>11.42</v>
                </pt>
                <pt idx="572">
                  <v>11.44</v>
                </pt>
                <pt idx="573">
                  <v>11.46</v>
                </pt>
                <pt idx="574">
                  <v>11.48</v>
                </pt>
                <pt idx="575">
                  <v>11.5</v>
                </pt>
                <pt idx="576">
                  <v>11.52</v>
                </pt>
                <pt idx="577">
                  <v>11.54</v>
                </pt>
                <pt idx="578">
                  <v>11.56</v>
                </pt>
                <pt idx="579">
                  <v>11.58</v>
                </pt>
                <pt idx="580">
                  <v>11.6</v>
                </pt>
                <pt idx="581">
                  <v>11.62</v>
                </pt>
                <pt idx="582">
                  <v>11.64</v>
                </pt>
                <pt idx="583">
                  <v>11.66</v>
                </pt>
                <pt idx="584">
                  <v>11.68</v>
                </pt>
                <pt idx="585">
                  <v>11.7</v>
                </pt>
                <pt idx="586">
                  <v>11.72</v>
                </pt>
                <pt idx="587">
                  <v>11.74</v>
                </pt>
                <pt idx="588">
                  <v>11.76</v>
                </pt>
                <pt idx="589">
                  <v>11.78</v>
                </pt>
                <pt idx="590">
                  <v>11.8</v>
                </pt>
                <pt idx="591">
                  <v>11.82</v>
                </pt>
                <pt idx="592">
                  <v>11.84</v>
                </pt>
                <pt idx="593">
                  <v>11.86</v>
                </pt>
                <pt idx="594">
                  <v>11.88</v>
                </pt>
                <pt idx="595">
                  <v>11.9</v>
                </pt>
                <pt idx="596">
                  <v>11.92</v>
                </pt>
                <pt idx="597">
                  <v>11.94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265674544"/>
        <axId val="1265672880"/>
      </scatterChart>
      <valAx>
        <axId val="1265674544"/>
        <scaling>
          <orientation val="minMax"/>
          <max val="4"/>
          <min val="0"/>
        </scaling>
        <delete val="0"/>
        <axPos val="t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Modulus (MPa)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0.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2880"/>
        <crosses val="autoZero"/>
        <crossBetween val="midCat"/>
      </valAx>
      <valAx>
        <axId val="1265672880"/>
        <scaling>
          <orientation val="maxMin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4544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8173706254182296"/>
          <y val="0.04253783290025793"/>
          <w val="0.8723992005538183"/>
          <h val="0.8590782211846573"/>
        </manualLayout>
      </layout>
      <scatterChart>
        <scatterStyle val="smoothMarker"/>
        <varyColors val="0"/>
        <ser>
          <idx val="0"/>
          <order val="0"/>
          <tx>
            <strRef>
              <f>'CPT data reduction'!$I$2</f>
              <strCache>
                <ptCount val="1"/>
                <pt idx="0">
                  <v>g (kN/m3)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'CPT data reduction'!$I$3:$I$600</f>
              <numCache>
                <formatCode>0.00</formatCode>
                <ptCount val="598"/>
                <pt idx="0">
                  <v>13.74810533556571</v>
                </pt>
                <pt idx="1">
                  <v>16.02274846634713</v>
                </pt>
                <pt idx="2">
                  <v>16.45246241583448</v>
                </pt>
                <pt idx="3">
                  <v>16.77285706612586</v>
                </pt>
                <pt idx="4">
                  <v>16.95386469333986</v>
                </pt>
                <pt idx="5">
                  <v>17.19145806250267</v>
                </pt>
                <pt idx="6">
                  <v>17.35067811083691</v>
                </pt>
                <pt idx="7">
                  <v>17.41196753116159</v>
                </pt>
                <pt idx="8">
                  <v>17.25739461557836</v>
                </pt>
                <pt idx="9">
                  <v>17.10671291197366</v>
                </pt>
                <pt idx="10">
                  <v>16.93714818264095</v>
                </pt>
                <pt idx="11">
                  <v>16.91325935964838</v>
                </pt>
                <pt idx="12">
                  <v>16.97958874941868</v>
                </pt>
                <pt idx="13">
                  <v>17.09000962482319</v>
                </pt>
                <pt idx="14">
                  <v>17.3573768618672</v>
                </pt>
                <pt idx="15">
                  <v>17.37116187134354</v>
                </pt>
                <pt idx="16">
                  <v>17.37656707758735</v>
                </pt>
                <pt idx="17">
                  <v>17.38831034352094</v>
                </pt>
                <pt idx="18">
                  <v>17.4180243603651</v>
                </pt>
                <pt idx="19">
                  <v>17.43659142442173</v>
                </pt>
                <pt idx="20">
                  <v>17.49393114046883</v>
                </pt>
                <pt idx="21">
                  <v>17.551510627765</v>
                </pt>
                <pt idx="22">
                  <v>17.58329313165026</v>
                </pt>
                <pt idx="23">
                  <v>17.57565211776425</v>
                </pt>
                <pt idx="24">
                  <v>17.55447623920486</v>
                </pt>
                <pt idx="25">
                  <v>17.47278181190337</v>
                </pt>
                <pt idx="26">
                  <v>17.41187715134399</v>
                </pt>
                <pt idx="27">
                  <v>17.33921592141421</v>
                </pt>
                <pt idx="28">
                  <v>17.27246666924827</v>
                </pt>
                <pt idx="29">
                  <v>17.23659131507056</v>
                </pt>
                <pt idx="30">
                  <v>17.17961887828556</v>
                </pt>
                <pt idx="31">
                  <v>17.08536683083468</v>
                </pt>
                <pt idx="32">
                  <v>17.04757605751128</v>
                </pt>
                <pt idx="33">
                  <v>17.02034592624462</v>
                </pt>
                <pt idx="34">
                  <v>16.99097550125252</v>
                </pt>
                <pt idx="35">
                  <v>16.9828877266941</v>
                </pt>
                <pt idx="36">
                  <v>16.96548680706356</v>
                </pt>
                <pt idx="37">
                  <v>16.88230852625211</v>
                </pt>
                <pt idx="38">
                  <v>16.83388321308773</v>
                </pt>
                <pt idx="39">
                  <v>16.74457876976924</v>
                </pt>
                <pt idx="40">
                  <v>16.71351571302147</v>
                </pt>
                <pt idx="41">
                  <v>16.69895037165856</v>
                </pt>
                <pt idx="42">
                  <v>16.64625782196477</v>
                </pt>
                <pt idx="43">
                  <v>16.58878018755556</v>
                </pt>
                <pt idx="44">
                  <v>16.54387976460368</v>
                </pt>
                <pt idx="45">
                  <v>16.48084424491573</v>
                </pt>
                <pt idx="46">
                  <v>16.44448475694632</v>
                </pt>
                <pt idx="47">
                  <v>16.50847298070345</v>
                </pt>
                <pt idx="48">
                  <v>16.58567789665494</v>
                </pt>
                <pt idx="49">
                  <v>16.78715748887688</v>
                </pt>
                <pt idx="50">
                  <v>16.90571813786125</v>
                </pt>
                <pt idx="51">
                  <v>16.94742615894428</v>
                </pt>
                <pt idx="52">
                  <v>17.0263597539105</v>
                </pt>
                <pt idx="53">
                  <v>16.97411014764521</v>
                </pt>
                <pt idx="54">
                  <v>16.88049686291435</v>
                </pt>
                <pt idx="55">
                  <v>16.90751963824646</v>
                </pt>
                <pt idx="56">
                  <v>16.94116977748746</v>
                </pt>
                <pt idx="57">
                  <v>16.86858464431694</v>
                </pt>
                <pt idx="58">
                  <v>16.72711903074662</v>
                </pt>
                <pt idx="59">
                  <v>16.72711903074662</v>
                </pt>
                <pt idx="60">
                  <v>16.64221977039213</v>
                </pt>
                <pt idx="61">
                  <v>16.8143235279524</v>
                </pt>
                <pt idx="62">
                  <v>16.8143235279524</v>
                </pt>
                <pt idx="63">
                  <v>17.14228976380934</v>
                </pt>
                <pt idx="64">
                  <v>17.14458497697602</v>
                </pt>
                <pt idx="65">
                  <v>17.09598528959051</v>
                </pt>
                <pt idx="66">
                  <v>16.90811486773564</v>
                </pt>
                <pt idx="67">
                  <v>16.72789781848086</v>
                </pt>
                <pt idx="68">
                  <v>16.51635990475056</v>
                </pt>
                <pt idx="69">
                  <v>16.34384030966487</v>
                </pt>
                <pt idx="70">
                  <v>16.12921679032325</v>
                </pt>
                <pt idx="71">
                  <v>15.89591970077382</v>
                </pt>
                <pt idx="72">
                  <v>15.63551693998849</v>
                </pt>
                <pt idx="73">
                  <v>15.41844480090915</v>
                </pt>
                <pt idx="74">
                  <v>15.38685863464545</v>
                </pt>
                <pt idx="75">
                  <v>15.3618221458205</v>
                </pt>
                <pt idx="76">
                  <v>15.31779084450111</v>
                </pt>
                <pt idx="77">
                  <v>15.30773928945486</v>
                </pt>
                <pt idx="78">
                  <v>15.23499809104126</v>
                </pt>
                <pt idx="79">
                  <v>15.18011980807642</v>
                </pt>
                <pt idx="80">
                  <v>15.23997434454387</v>
                </pt>
                <pt idx="81">
                  <v>15.17677247208832</v>
                </pt>
                <pt idx="82">
                  <v>15.11539416210924</v>
                </pt>
                <pt idx="83">
                  <v>15.0873991062111</v>
                </pt>
                <pt idx="84">
                  <v>15.03817545260794</v>
                </pt>
                <pt idx="85">
                  <v>14.96888322990276</v>
                </pt>
                <pt idx="86">
                  <v>14.98465433644336</v>
                </pt>
                <pt idx="87">
                  <v>15.01183469092406</v>
                </pt>
                <pt idx="88">
                  <v>15.01212928157753</v>
                </pt>
                <pt idx="89">
                  <v>14.89721926474733</v>
                </pt>
                <pt idx="90">
                  <v>14.80275588934058</v>
                </pt>
                <pt idx="91">
                  <v>14.74377674052035</v>
                </pt>
                <pt idx="92">
                  <v>14.75008725002916</v>
                </pt>
                <pt idx="93">
                  <v>14.75900323034247</v>
                </pt>
                <pt idx="94">
                  <v>14.79707298732729</v>
                </pt>
                <pt idx="95">
                  <v>14.78507196996723</v>
                </pt>
                <pt idx="96">
                  <v>14.76288452419992</v>
                </pt>
                <pt idx="97">
                  <v>14.74372222671856</v>
                </pt>
                <pt idx="98">
                  <v>14.76225846827291</v>
                </pt>
                <pt idx="99">
                  <v>14.73872328345562</v>
                </pt>
                <pt idx="100">
                  <v>14.68057520948787</v>
                </pt>
                <pt idx="101">
                  <v>14.68254371733375</v>
                </pt>
                <pt idx="102">
                  <v>14.67355763384517</v>
                </pt>
                <pt idx="103">
                  <v>14.66831131905443</v>
                </pt>
                <pt idx="104">
                  <v>14.68455773029257</v>
                </pt>
                <pt idx="105">
                  <v>14.66790475235413</v>
                </pt>
                <pt idx="106">
                  <v>14.64980992775333</v>
                </pt>
                <pt idx="107">
                  <v>14.63440446045924</v>
                </pt>
                <pt idx="108">
                  <v>14.71809446869722</v>
                </pt>
                <pt idx="109">
                  <v>14.71607861554109</v>
                </pt>
                <pt idx="110">
                  <v>14.68974858234136</v>
                </pt>
                <pt idx="111">
                  <v>14.67061769467108</v>
                </pt>
                <pt idx="112">
                  <v>14.67450696354445</v>
                </pt>
                <pt idx="113">
                  <v>14.68063143681939</v>
                </pt>
                <pt idx="114">
                  <v>14.6747637979184</v>
                </pt>
                <pt idx="115">
                  <v>14.67489215062199</v>
                </pt>
                <pt idx="116">
                  <v>14.66497397036532</v>
                </pt>
                <pt idx="117">
                  <v>14.66484566061229</v>
                </pt>
                <pt idx="118">
                  <v>14.67194723344446</v>
                </pt>
                <pt idx="119">
                  <v>14.64753284343378</v>
                </pt>
                <pt idx="120">
                  <v>14.63762415122847</v>
                </pt>
                <pt idx="121">
                  <v>14.6416734840171</v>
                </pt>
                <pt idx="122">
                  <v>14.66196404306723</v>
                </pt>
                <pt idx="123">
                  <v>14.66599890561144</v>
                </pt>
                <pt idx="124">
                  <v>14.65233920144459</v>
                </pt>
                <pt idx="125">
                  <v>14.66251825449729</v>
                </pt>
                <pt idx="126">
                  <v>14.67222495531276</v>
                </pt>
                <pt idx="127">
                  <v>14.71389082865405</v>
                </pt>
                <pt idx="128">
                  <v>14.78403634006482</v>
                </pt>
                <pt idx="129">
                  <v>14.82485483658371</v>
                </pt>
                <pt idx="130">
                  <v>14.840215558538</v>
                </pt>
                <pt idx="131">
                  <v>14.82454217779475</v>
                </pt>
                <pt idx="132">
                  <v>14.82463131602861</v>
                </pt>
                <pt idx="133">
                  <v>14.78110038081125</v>
                </pt>
                <pt idx="134">
                  <v>14.71929020703238</v>
                </pt>
                <pt idx="135">
                  <v>14.70750902140986</v>
                </pt>
                <pt idx="136">
                  <v>14.64988368099304</v>
                </pt>
                <pt idx="137">
                  <v>14.61568391935312</v>
                </pt>
                <pt idx="138">
                  <v>14.57305882094674</v>
                </pt>
                <pt idx="139">
                  <v>14.54553713955749</v>
                </pt>
                <pt idx="140">
                  <v>14.52250683613709</v>
                </pt>
                <pt idx="141">
                  <v>14.48689086598508</v>
                </pt>
                <pt idx="142">
                  <v>14.45677266532769</v>
                </pt>
                <pt idx="143">
                  <v>14.44472736370435</v>
                </pt>
                <pt idx="144">
                  <v>14.45677266532769</v>
                </pt>
                <pt idx="145">
                  <v>14.5007710544341</v>
                </pt>
                <pt idx="146">
                  <v>14.54202108641865</v>
                </pt>
                <pt idx="147">
                  <v>14.57241312600058</v>
                </pt>
                <pt idx="148">
                  <v>14.56722343245571</v>
                </pt>
                <pt idx="149">
                  <v>14.58482993109653</v>
                </pt>
                <pt idx="150">
                  <v>14.58482993109653</v>
                </pt>
                <pt idx="151">
                  <v>14.60739329945295</v>
                </pt>
                <pt idx="152">
                  <v>14.60123882094868</v>
                </pt>
                <pt idx="153">
                  <v>14.61224671159454</v>
                </pt>
                <pt idx="154">
                  <v>14.57856542599899</v>
                </pt>
                <pt idx="155">
                  <v>14.50916998612515</v>
                </pt>
                <pt idx="156">
                  <v>14.4780515709395</v>
                </pt>
                <pt idx="157">
                  <v>14.49009676668393</v>
                </pt>
                <pt idx="158">
                  <v>14.48418326553855</v>
                </pt>
                <pt idx="159">
                  <v>14.80027071749785</v>
                </pt>
                <pt idx="160">
                  <v>14.76615286830279</v>
                </pt>
                <pt idx="161">
                  <v>14.74598978373641</v>
                </pt>
                <pt idx="162">
                  <v>14.735647117185</v>
                </pt>
                <pt idx="163">
                  <v>14.73526333642015</v>
                </pt>
                <pt idx="164">
                  <v>14.74421458646972</v>
                </pt>
                <pt idx="165">
                  <v>14.75161088008191</v>
                </pt>
                <pt idx="166">
                  <v>14.73225248340164</v>
                </pt>
                <pt idx="167">
                  <v>14.72134893452139</v>
                </pt>
                <pt idx="168">
                  <v>14.69957277623524</v>
                </pt>
                <pt idx="169">
                  <v>14.71018008756643</v>
                </pt>
                <pt idx="170">
                  <v>14.73942428400949</v>
                </pt>
                <pt idx="171">
                  <v>14.772159745511</v>
                </pt>
                <pt idx="172">
                  <v>14.7914063695107</v>
                </pt>
                <pt idx="173">
                  <v>14.79156761566136</v>
                </pt>
                <pt idx="174">
                  <v>14.76628988825469</v>
                </pt>
                <pt idx="175">
                  <v>14.77281900799121</v>
                </pt>
                <pt idx="176">
                  <v>14.79156761566136</v>
                </pt>
                <pt idx="177">
                  <v>14.79409095067458</v>
                </pt>
                <pt idx="178">
                  <v>14.77945328038335</v>
                </pt>
                <pt idx="179">
                  <v>14.77493926135386</v>
                </pt>
                <pt idx="180">
                  <v>14.77961963118772</v>
                </pt>
                <pt idx="181">
                  <v>14.74768199008532</v>
                </pt>
                <pt idx="182">
                  <v>14.71894959483662</v>
                </pt>
                <pt idx="183">
                  <v>14.71056651351319</v>
                </pt>
                <pt idx="184">
                  <v>14.69942783481283</v>
                </pt>
                <pt idx="185">
                  <v>14.70384900117497</v>
                </pt>
                <pt idx="186">
                  <v>14.69276476202813</v>
                </pt>
                <pt idx="187">
                  <v>14.66517148482863</v>
                </pt>
                <pt idx="188">
                  <v>14.67412562725143</v>
                </pt>
                <pt idx="189">
                  <v>14.67860658073687</v>
                </pt>
                <pt idx="190">
                  <v>14.69016764080634</v>
                </pt>
                <pt idx="191">
                  <v>14.70987570216668</v>
                </pt>
                <pt idx="192">
                  <v>14.70681898142072</v>
                </pt>
                <pt idx="193">
                  <v>14.70681898142072</v>
                </pt>
                <pt idx="194">
                  <v>14.7073282560046</v>
                </pt>
                <pt idx="195">
                  <v>14.71121614988886</v>
                </pt>
                <pt idx="196">
                  <v>14.69935536130692</v>
                </pt>
                <pt idx="197">
                  <v>14.70759458210486</v>
                </pt>
                <pt idx="198">
                  <v>14.70774951415762</v>
                </pt>
                <pt idx="199">
                  <v>14.71911807869455</v>
                </pt>
                <pt idx="200">
                  <v>14.71130029581689</v>
                </pt>
                <pt idx="201">
                  <v>14.73108692804462</v>
                </pt>
                <pt idx="202">
                  <v>14.7352644489803</v>
                </pt>
                <pt idx="203">
                  <v>14.7353387134928</v>
                </pt>
                <pt idx="204">
                  <v>14.72389269075471</v>
                </pt>
                <pt idx="205">
                  <v>14.70845508811973</v>
                </pt>
                <pt idx="206">
                  <v>14.70853009264969</v>
                </pt>
                <pt idx="207">
                  <v>14.70461472772715</v>
                </pt>
                <pt idx="208">
                  <v>14.70860508251087</v>
                </pt>
                <pt idx="209">
                  <v>14.87704148415698</v>
                </pt>
                <pt idx="210">
                  <v>14.82188368722468</v>
                </pt>
                <pt idx="211">
                  <v>14.8003818313932</v>
                </pt>
                <pt idx="212">
                  <v>14.80441335654794</v>
                </pt>
                <pt idx="213">
                  <v>14.79742843127776</v>
                </pt>
                <pt idx="214">
                  <v>14.81564177887866</v>
                </pt>
                <pt idx="215">
                  <v>14.78642218650123</v>
                </pt>
                <pt idx="216">
                  <v>14.79019087325611</v>
                </pt>
                <pt idx="217">
                  <v>14.83057764428042</v>
                </pt>
                <pt idx="218">
                  <v>14.86594659844783</v>
                </pt>
                <pt idx="219">
                  <v>14.90323690543344</v>
                </pt>
                <pt idx="220">
                  <v>14.92408768423705</v>
                </pt>
                <pt idx="221">
                  <v>14.92819871324299</v>
                </pt>
                <pt idx="222">
                  <v>14.92510845664041</v>
                </pt>
                <pt idx="223">
                  <v>14.93188763365409</v>
                </pt>
                <pt idx="224">
                  <v>14.93818878501644</v>
                </pt>
                <pt idx="225">
                  <v>14.94838505777388</v>
                </pt>
                <pt idx="226">
                  <v>14.96492403074893</v>
                </pt>
                <pt idx="227">
                  <v>14.949134130094</v>
                </pt>
                <pt idx="228">
                  <v>14.95256709766422</v>
                </pt>
                <pt idx="229">
                  <v>14.94617649092017</v>
                </pt>
                <pt idx="230">
                  <v>14.95579184652193</v>
                </pt>
                <pt idx="231">
                  <v>14.95597685561735</v>
                </pt>
                <pt idx="232">
                  <v>14.96924775570212</v>
                </pt>
                <pt idx="233">
                  <v>14.98903398222796</v>
                </pt>
                <pt idx="234">
                  <v>14.98578014618468</v>
                </pt>
                <pt idx="235">
                  <v>15.01391957629932</v>
                </pt>
                <pt idx="236">
                  <v>15.04818114536573</v>
                </pt>
                <pt idx="237">
                  <v>15.07172444588613</v>
                </pt>
                <pt idx="238">
                  <v>15.05518209910585</v>
                </pt>
                <pt idx="239">
                  <v>15.07708083594523</v>
                </pt>
                <pt idx="240">
                  <v>15.09503364420911</v>
                </pt>
                <pt idx="241">
                  <v>15.0537925444886</v>
                </pt>
                <pt idx="242">
                  <v>15.01601837703461</v>
                </pt>
                <pt idx="243">
                  <v>14.99696339254765</v>
                </pt>
                <pt idx="244">
                  <v>14.98740020745724</v>
                </pt>
                <pt idx="245">
                  <v>14.96449271223462</v>
                </pt>
                <pt idx="246">
                  <v>14.92329962793443</v>
                </pt>
                <pt idx="247">
                  <v>14.90992321523693</v>
                </pt>
                <pt idx="248">
                  <v>14.95065620268408</v>
                </pt>
                <pt idx="249">
                  <v>14.97874373602797</v>
                </pt>
                <pt idx="250">
                  <v>14.99626549758999</v>
                </pt>
                <pt idx="251">
                  <v>15.01744310330503</v>
                </pt>
                <pt idx="252">
                  <v>15.03545540964129</v>
                </pt>
                <pt idx="253">
                  <v>15.05798579398105</v>
                </pt>
                <pt idx="254">
                  <v>15.10062515972347</v>
                </pt>
                <pt idx="255">
                  <v>15.1388410487602</v>
                </pt>
                <pt idx="256">
                  <v>15.1414980518607</v>
                </pt>
                <pt idx="257">
                  <v>15.15586245682888</v>
                </pt>
                <pt idx="258">
                  <v>15.15789839121832</v>
                </pt>
                <pt idx="259">
                  <v>15.34361144177351</v>
                </pt>
                <pt idx="260">
                  <v>15.30682824082358</v>
                </pt>
                <pt idx="261">
                  <v>15.26660043374105</v>
                </pt>
                <pt idx="262">
                  <v>15.25596480812064</v>
                </pt>
                <pt idx="263">
                  <v>15.24491093029649</v>
                </pt>
                <pt idx="264">
                  <v>15.25826332564526</v>
                </pt>
                <pt idx="265">
                  <v>15.24295879445291</v>
                </pt>
                <pt idx="266">
                  <v>15.2623170376505</v>
                </pt>
                <pt idx="267">
                  <v>15.27078665655322</v>
                </pt>
                <pt idx="268">
                  <v>15.27752115016603</v>
                </pt>
                <pt idx="269">
                  <v>15.28646579041775</v>
                </pt>
                <pt idx="270">
                  <v>15.29046163492133</v>
                </pt>
                <pt idx="271">
                  <v>15.29542301968037</v>
                </pt>
                <pt idx="272">
                  <v>15.30877529557774</v>
                </pt>
                <pt idx="273">
                  <v>15.34428952623216</v>
                </pt>
                <pt idx="274">
                  <v>15.35622098200621</v>
                </pt>
                <pt idx="275">
                  <v>15.35558855090561</v>
                </pt>
                <pt idx="276">
                  <v>15.36931717949998</v>
                </pt>
                <pt idx="277">
                  <v>15.38185776091666</v>
                </pt>
                <pt idx="278">
                  <v>15.38640587943713</v>
                </pt>
                <pt idx="279">
                  <v>15.38720949928439</v>
                </pt>
                <pt idx="280">
                  <v>15.39175517176052</v>
                </pt>
                <pt idx="281">
                  <v>15.37342920252666</v>
                </pt>
                <pt idx="282">
                  <v>15.37745767815564</v>
                </pt>
                <pt idx="283">
                  <v>15.37527179899271</v>
                </pt>
                <pt idx="284">
                  <v>15.36452991073068</v>
                </pt>
                <pt idx="285">
                  <v>15.33998908284231</v>
                </pt>
                <pt idx="286">
                  <v>15.33481055956694</v>
                </pt>
                <pt idx="287">
                  <v>15.3227893788749</v>
                </pt>
                <pt idx="288">
                  <v>15.29719930982986</v>
                </pt>
                <pt idx="289">
                  <v>15.30636872239126</v>
                </pt>
                <pt idx="290">
                  <v>15.33565787281245</v>
                </pt>
                <pt idx="291">
                  <v>15.35010661560067</v>
                </pt>
                <pt idx="292">
                  <v>15.36485034167125</v>
                </pt>
                <pt idx="293">
                  <v>15.36707158404657</v>
                </pt>
                <pt idx="294">
                  <v>15.37457504787259</v>
                </pt>
                <pt idx="295">
                  <v>15.38240561073892</v>
                </pt>
                <pt idx="296">
                  <v>15.40349985386291</v>
                </pt>
                <pt idx="297">
                  <v>15.40190273804225</v>
                </pt>
                <pt idx="298">
                  <v>15.40905412750522</v>
                </pt>
                <pt idx="299">
                  <v>15.41352191138384</v>
                </pt>
                <pt idx="300">
                  <v>15.41580521933023</v>
                </pt>
                <pt idx="301">
                  <v>15.4235842708373</v>
                </pt>
                <pt idx="302">
                  <v>15.40595092866396</v>
                </pt>
                <pt idx="303">
                  <v>15.41214145039601</v>
                </pt>
                <pt idx="304">
                  <v>15.41198784273609</v>
                </pt>
                <pt idx="305">
                  <v>15.4142069070407</v>
                </pt>
                <pt idx="306">
                  <v>15.39650507026375</v>
                </pt>
                <pt idx="307">
                  <v>15.38610590411524</v>
                </pt>
                <pt idx="308">
                  <v>15.38093805493535</v>
                </pt>
                <pt idx="309">
                  <v>15.54650505035458</v>
                </pt>
                <pt idx="310">
                  <v>15.50102338193705</v>
                </pt>
                <pt idx="311">
                  <v>15.48626209745217</v>
                </pt>
                <pt idx="312">
                  <v>15.49920142281624</v>
                </pt>
                <pt idx="313">
                  <v>15.49336730803919</v>
                </pt>
                <pt idx="314">
                  <v>15.47404110504843</v>
                </pt>
                <pt idx="315">
                  <v>15.47226937417268</v>
                </pt>
                <pt idx="316">
                  <v>15.48247981999749</v>
                </pt>
                <pt idx="317">
                  <v>15.49743130235957</v>
                </pt>
                <pt idx="318">
                  <v>15.47847604535491</v>
                </pt>
                <pt idx="319">
                  <v>15.46232609729188</v>
                </pt>
                <pt idx="320">
                  <v>15.46065400007691</v>
                </pt>
                <pt idx="321">
                  <v>15.45263422856268</v>
                </pt>
                <pt idx="322">
                  <v>15.42598220573378</v>
                </pt>
                <pt idx="323">
                  <v>15.39859540992351</v>
                </pt>
                <pt idx="324">
                  <v>15.40862557651565</v>
                </pt>
                <pt idx="325">
                  <v>15.42837038166578</v>
                </pt>
                <pt idx="326">
                  <v>15.44149617019342</v>
                </pt>
                <pt idx="327">
                  <v>15.41703819615049</v>
                </pt>
                <pt idx="328">
                  <v>15.42507574327201</v>
                </pt>
                <pt idx="329">
                  <v>15.44503881284399</v>
                </pt>
                <pt idx="330">
                  <v>15.44682756079938</v>
                </pt>
                <pt idx="331">
                  <v>15.44693062021022</v>
                </pt>
                <pt idx="332">
                  <v>15.45228377547153</v>
                </pt>
                <pt idx="333">
                  <v>15.46959052283646</v>
                </pt>
                <pt idx="334">
                  <v>15.48091324655408</v>
                </pt>
                <pt idx="335">
                  <v>15.48613466824894</v>
                </pt>
                <pt idx="336">
                  <v>15.48788413547429</v>
                </pt>
                <pt idx="337">
                  <v>15.49910596080686</v>
                </pt>
                <pt idx="338">
                  <v>15.49606783763262</v>
                </pt>
                <pt idx="339">
                  <v>15.49785097727754</v>
                </pt>
                <pt idx="340">
                  <v>15.51524760242869</v>
                </pt>
                <pt idx="341">
                  <v>15.51998293351313</v>
                </pt>
                <pt idx="342">
                  <v>15.54018823972958</v>
                </pt>
                <pt idx="343">
                  <v>15.54786527437209</v>
                </pt>
                <pt idx="344">
                  <v>15.55418596773775</v>
                </pt>
                <pt idx="345">
                  <v>15.59713007335926</v>
                </pt>
                <pt idx="346">
                  <v>15.63001471658121</v>
                </pt>
                <pt idx="347">
                  <v>15.65612910513695</v>
                </pt>
                <pt idx="348">
                  <v>15.68074921164234</v>
                </pt>
                <pt idx="349">
                  <v>15.70533990979269</v>
                </pt>
                <pt idx="350">
                  <v>15.72682740432634</v>
                </pt>
                <pt idx="351">
                  <v>15.71995890297953</v>
                </pt>
                <pt idx="352">
                  <v>15.72492670856907</v>
                </pt>
                <pt idx="353">
                  <v>15.69729974329977</v>
                </pt>
                <pt idx="354">
                  <v>15.66971625489873</v>
                </pt>
                <pt idx="355">
                  <v>15.67984637543294</v>
                </pt>
                <pt idx="356">
                  <v>15.67280214349826</v>
                </pt>
                <pt idx="357">
                  <v>15.67288485785077</v>
                </pt>
                <pt idx="358">
                  <v>15.69928070374645</v>
                </pt>
                <pt idx="359">
                  <v>15.71922447658963</v>
                </pt>
                <pt idx="360">
                  <v>15.65247671116103</v>
                </pt>
                <pt idx="361">
                  <v>15.63417873784369</v>
                </pt>
                <pt idx="362">
                  <v>15.61682443670149</v>
                </pt>
                <pt idx="363">
                  <v>15.60888238575587</v>
                </pt>
                <pt idx="364">
                  <v>15.59740432524228</v>
                </pt>
                <pt idx="365">
                  <v>15.56800693291143</v>
                </pt>
                <pt idx="366">
                  <v>15.55524100521232</v>
                </pt>
                <pt idx="367">
                  <v>15.58110106400669</v>
                </pt>
                <pt idx="368">
                  <v>15.62535089034748</v>
                </pt>
                <pt idx="369">
                  <v>15.64103656864098</v>
                </pt>
                <pt idx="370">
                  <v>15.67353930805652</v>
                </pt>
                <pt idx="371">
                  <v>15.83576562949614</v>
                </pt>
                <pt idx="372">
                  <v>16.02547454578296</v>
                </pt>
                <pt idx="373">
                  <v>16.13610954680474</v>
                </pt>
                <pt idx="374">
                  <v>16.20040499592001</v>
                </pt>
                <pt idx="375">
                  <v>16.52847376702005</v>
                </pt>
                <pt idx="376">
                  <v>16.65997136909831</v>
                </pt>
                <pt idx="377">
                  <v>16.74564206052457</v>
                </pt>
                <pt idx="378">
                  <v>16.59618331228046</v>
                </pt>
                <pt idx="379">
                  <v>16.69835347087455</v>
                </pt>
                <pt idx="380">
                  <v>16.73672431951487</v>
                </pt>
                <pt idx="381">
                  <v>16.51054728708041</v>
                </pt>
                <pt idx="382">
                  <v>16.31890524298088</v>
                </pt>
                <pt idx="383">
                  <v>16.52817146161358</v>
                </pt>
                <pt idx="384">
                  <v>16.70694821749833</v>
                </pt>
                <pt idx="385">
                  <v>16.66605461462733</v>
                </pt>
                <pt idx="386">
                  <v>16.95912274499823</v>
                </pt>
                <pt idx="387">
                  <v>16.8744365377886</v>
                </pt>
                <pt idx="388">
                  <v>16.83631520199806</v>
                </pt>
                <pt idx="389">
                  <v>16.90555422081308</v>
                </pt>
                <pt idx="390">
                  <v>17.00143103299315</v>
                </pt>
                <pt idx="391">
                  <v>17.00105420453843</v>
                </pt>
                <pt idx="392">
                  <v>17.0719564960011</v>
                </pt>
                <pt idx="393">
                  <v>17.07571881599914</v>
                </pt>
                <pt idx="394">
                  <v>17.06482540810827</v>
                </pt>
                <pt idx="395">
                  <v>16.93923886098107</v>
                </pt>
                <pt idx="396">
                  <v>17.18518538095134</v>
                </pt>
                <pt idx="397">
                  <v>17.08686866797306</v>
                </pt>
                <pt idx="398">
                  <v>17.42422422372161</v>
                </pt>
                <pt idx="399">
                  <v>17.42823056050742</v>
                </pt>
                <pt idx="400">
                  <v>17.60145519643028</v>
                </pt>
                <pt idx="401">
                  <v>17.65562847614012</v>
                </pt>
                <pt idx="402">
                  <v>17.77350954780194</v>
                </pt>
                <pt idx="403">
                  <v>17.40900332988675</v>
                </pt>
                <pt idx="404">
                  <v>17.11452535303573</v>
                </pt>
                <pt idx="405">
                  <v>17.19526189341851</v>
                </pt>
                <pt idx="406">
                  <v>17.49756421805336</v>
                </pt>
                <pt idx="407">
                  <v>17.42200609782758</v>
                </pt>
                <pt idx="408">
                  <v>17.39367474133756</v>
                </pt>
                <pt idx="409">
                  <v>17.15238378182755</v>
                </pt>
                <pt idx="410">
                  <v>17.28628912162509</v>
                </pt>
                <pt idx="411">
                  <v>17.35663136278651</v>
                </pt>
                <pt idx="412">
                  <v>17.30990289922072</v>
                </pt>
                <pt idx="413">
                  <v>17.27794481903995</v>
                </pt>
                <pt idx="414">
                  <v>17.35545251417469</v>
                </pt>
                <pt idx="415">
                  <v>17.38735059800896</v>
                </pt>
                <pt idx="416">
                  <v>17.25408438895703</v>
                </pt>
                <pt idx="417">
                  <v>17.2357528421883</v>
                </pt>
                <pt idx="418">
                  <v>17.32663645671684</v>
                </pt>
                <pt idx="419">
                  <v>17.18466367264126</v>
                </pt>
                <pt idx="420">
                  <v>17.0328056649786</v>
                </pt>
                <pt idx="421">
                  <v>16.83491090429188</v>
                </pt>
                <pt idx="422">
                  <v>16.76918925451303</v>
                </pt>
                <pt idx="423">
                  <v>17.03934243048025</v>
                </pt>
                <pt idx="424">
                  <v>17.32114928553039</v>
                </pt>
                <pt idx="425">
                  <v>17.41209708280346</v>
                </pt>
                <pt idx="426">
                  <v>17.51743342899285</v>
                </pt>
                <pt idx="427">
                  <v>17.40216646510006</v>
                </pt>
                <pt idx="428">
                  <v>17.23940729682772</v>
                </pt>
                <pt idx="429">
                  <v>17.21567644998056</v>
                </pt>
                <pt idx="430">
                  <v>17.50373697543595</v>
                </pt>
                <pt idx="431">
                  <v>17.57419902882369</v>
                </pt>
                <pt idx="432">
                  <v>17.41414393716983</v>
                </pt>
                <pt idx="433">
                  <v>17.43860510169809</v>
                </pt>
                <pt idx="434">
                  <v>17.47708821706888</v>
                </pt>
                <pt idx="435">
                  <v>17.48320424698047</v>
                </pt>
                <pt idx="436">
                  <v>17.39362476246804</v>
                </pt>
                <pt idx="437">
                  <v>17.39516590210935</v>
                </pt>
                <pt idx="438">
                  <v>17.48976347356106</v>
                </pt>
                <pt idx="439">
                  <v>17.61778337783641</v>
                </pt>
                <pt idx="440">
                  <v>17.45953313208245</v>
                </pt>
                <pt idx="441">
                  <v>17.46347762312167</v>
                </pt>
                <pt idx="442">
                  <v>17.56470333251979</v>
                </pt>
                <pt idx="443">
                  <v>17.43660505644472</v>
                </pt>
                <pt idx="444">
                  <v>17.58345507488049</v>
                </pt>
                <pt idx="445">
                  <v>17.43441461937213</v>
                </pt>
                <pt idx="446">
                  <v>17.01968310111076</v>
                </pt>
                <pt idx="447">
                  <v>17.04994292695638</v>
                </pt>
                <pt idx="448">
                  <v>17.15174195738064</v>
                </pt>
                <pt idx="449">
                  <v>17.08760821895836</v>
                </pt>
                <pt idx="450">
                  <v>16.90567862457641</v>
                </pt>
                <pt idx="451">
                  <v>16.76282511193707</v>
                </pt>
                <pt idx="452">
                  <v>16.65975763745082</v>
                </pt>
                <pt idx="453">
                  <v>16.56109679528664</v>
                </pt>
                <pt idx="454">
                  <v>16.36883371449559</v>
                </pt>
                <pt idx="455">
                  <v>16.03806298823771</v>
                </pt>
                <pt idx="456">
                  <v>15.72231079776165</v>
                </pt>
                <pt idx="457">
                  <v>15.69619962406159</v>
                </pt>
                <pt idx="458">
                  <v>15.6884002646359</v>
                </pt>
                <pt idx="459">
                  <v>16.07427462032949</v>
                </pt>
                <pt idx="460">
                  <v>15.99570959824207</v>
                </pt>
                <pt idx="461">
                  <v>15.86176233540402</v>
                </pt>
                <pt idx="462">
                  <v>15.75037978414927</v>
                </pt>
                <pt idx="463">
                  <v>15.66769508412512</v>
                </pt>
                <pt idx="464">
                  <v>15.64638609546751</v>
                </pt>
                <pt idx="465">
                  <v>15.62361265666099</v>
                </pt>
                <pt idx="466">
                  <v>15.62298973629934</v>
                </pt>
                <pt idx="467">
                  <v>15.65917459901128</v>
                </pt>
                <pt idx="468">
                  <v>15.68303061374847</v>
                </pt>
                <pt idx="469">
                  <v>15.70539754463889</v>
                </pt>
                <pt idx="470">
                  <v>15.73091521266741</v>
                </pt>
                <pt idx="471">
                  <v>15.75683642415364</v>
                </pt>
                <pt idx="472">
                  <v>15.75990675932561</v>
                </pt>
                <pt idx="473">
                  <v>15.75283830011448</v>
                </pt>
                <pt idx="474">
                  <v>15.76781454384344</v>
                </pt>
                <pt idx="475">
                  <v>15.76991440931472</v>
                </pt>
                <pt idx="476">
                  <v>15.77853061818066</v>
                </pt>
                <pt idx="477">
                  <v>15.80001944132094</v>
                </pt>
                <pt idx="478">
                  <v>15.81752956773229</v>
                </pt>
                <pt idx="479">
                  <v>15.98669790603201</v>
                </pt>
                <pt idx="480">
                  <v>15.99349432533754</v>
                </pt>
                <pt idx="481">
                  <v>16.03331496846099</v>
                </pt>
                <pt idx="482">
                  <v>16.36635992913233</v>
                </pt>
                <pt idx="483">
                  <v>16.35624865371199</v>
                </pt>
                <pt idx="484">
                  <v>16.28092266354638</v>
                </pt>
                <pt idx="485">
                  <v>16.22336235407682</v>
                </pt>
                <pt idx="486">
                  <v>16.19398017475536</v>
                </pt>
                <pt idx="487">
                  <v>16.26959049857841</v>
                </pt>
                <pt idx="488">
                  <v>16.09879518731428</v>
                </pt>
                <pt idx="489">
                  <v>15.93956636841966</v>
                </pt>
                <pt idx="490">
                  <v>15.80676489694951</v>
                </pt>
                <pt idx="491">
                  <v>15.77554675519429</v>
                </pt>
                <pt idx="492">
                  <v>15.80270738323978</v>
                </pt>
                <pt idx="493">
                  <v>15.8317502713356</v>
                </pt>
                <pt idx="494">
                  <v>15.81965997134798</v>
                </pt>
                <pt idx="495">
                  <v>15.85894126543799</v>
                </pt>
                <pt idx="496">
                  <v>15.89175556678232</v>
                </pt>
                <pt idx="497">
                  <v>15.94906007545627</v>
                </pt>
                <pt idx="498">
                  <v>16.03181341471729</v>
                </pt>
                <pt idx="499">
                  <v>16.29454632133923</v>
                </pt>
                <pt idx="500">
                  <v>16.51315726247754</v>
                </pt>
                <pt idx="501">
                  <v>16.58040558984244</v>
                </pt>
                <pt idx="502">
                  <v>16.47682828141726</v>
                </pt>
                <pt idx="503">
                  <v>16.65128147640549</v>
                </pt>
                <pt idx="504">
                  <v>17.07323224796028</v>
                </pt>
                <pt idx="505">
                  <v>17.08074041268616</v>
                </pt>
                <pt idx="506">
                  <v>16.96013023719725</v>
                </pt>
                <pt idx="507">
                  <v>16.90000537467205</v>
                </pt>
                <pt idx="508">
                  <v>16.82769130023429</v>
                </pt>
                <pt idx="509">
                  <v>16.82769130023429</v>
                </pt>
                <pt idx="510">
                  <v>16.49176846513576</v>
                </pt>
                <pt idx="511">
                  <v>16.14838558017903</v>
                </pt>
                <pt idx="512">
                  <v>16.02227292437756</v>
                </pt>
                <pt idx="513">
                  <v>16.02417605904898</v>
                </pt>
                <pt idx="514">
                  <v>16.07533846981707</v>
                </pt>
                <pt idx="515">
                  <v>15.94307091968597</v>
                </pt>
                <pt idx="516">
                  <v>16.02084231020519</v>
                </pt>
                <pt idx="517">
                  <v>16.04014763492588</v>
                </pt>
                <pt idx="518">
                  <v>16.07086329878936</v>
                </pt>
                <pt idx="519">
                  <v>16.18094564465036</v>
                </pt>
                <pt idx="520">
                  <v>16.152415061332</v>
                </pt>
                <pt idx="521">
                  <v>16.13935838240722</v>
                </pt>
                <pt idx="522">
                  <v>16.1472991014848</v>
                </pt>
                <pt idx="523">
                  <v>16.15306630434435</v>
                </pt>
                <pt idx="524">
                  <v>16.16410764222985</v>
                </pt>
                <pt idx="525">
                  <v>16.20045006807959</v>
                </pt>
                <pt idx="526">
                  <v>16.12038646719225</v>
                </pt>
                <pt idx="527">
                  <v>16.07353986726848</v>
                </pt>
                <pt idx="528">
                  <v>16.14976630252396</v>
                </pt>
                <pt idx="529">
                  <v>16.16937722383289</v>
                </pt>
                <pt idx="530">
                  <v>16.32859311247161</v>
                </pt>
                <pt idx="531">
                  <v>16.5398970311563</v>
                </pt>
                <pt idx="532">
                  <v>16.46055559129947</v>
                </pt>
                <pt idx="533">
                  <v>16.3888699949107</v>
                </pt>
                <pt idx="534">
                  <v>16.35564878918953</v>
                </pt>
                <pt idx="535">
                  <v>16.32534120322959</v>
                </pt>
                <pt idx="536">
                  <v>16.31434494133282</v>
                </pt>
                <pt idx="537">
                  <v>16.34471069224197</v>
                </pt>
                <pt idx="538">
                  <v>15.88749385679663</v>
                </pt>
                <pt idx="539">
                  <v>15.89893056580572</v>
                </pt>
                <pt idx="540">
                  <v>15.89234448047611</v>
                </pt>
                <pt idx="541">
                  <v>15.88902022758018</v>
                </pt>
                <pt idx="542">
                  <v>15.9003844538166</v>
                </pt>
                <pt idx="543">
                  <v>15.91165670784749</v>
                </pt>
                <pt idx="544">
                  <v>15.9131346366409</v>
                </pt>
                <pt idx="545">
                  <v>15.92960120424896</v>
                </pt>
                <pt idx="546">
                  <v>15.94390839657939</v>
                </pt>
                <pt idx="547">
                  <v>15.95295196128608</v>
                </pt>
                <pt idx="548">
                  <v>15.96407267040018</v>
                </pt>
                <pt idx="549">
                  <v>16.00023031211081</v>
                </pt>
                <pt idx="550">
                  <v>15.99566181943777</v>
                </pt>
                <pt idx="551">
                  <v>16.08209673468197</v>
                </pt>
                <pt idx="552">
                  <v>16.11027738682876</v>
                </pt>
                <pt idx="553">
                  <v>16.22093928930335</v>
                </pt>
                <pt idx="554">
                  <v>16.63158843604711</v>
                </pt>
                <pt idx="555">
                  <v>16.52581007726602</v>
                </pt>
                <pt idx="556">
                  <v>16.59450699628242</v>
                </pt>
                <pt idx="557">
                  <v>17.24123983189743</v>
                </pt>
                <pt idx="558">
                  <v>17.72249832089526</v>
                </pt>
                <pt idx="559">
                  <v>17.40701162814939</v>
                </pt>
                <pt idx="560">
                  <v>17.34962112538311</v>
                </pt>
                <pt idx="561">
                  <v>17.60258682018549</v>
                </pt>
                <pt idx="562">
                  <v>17.71766386878083</v>
                </pt>
                <pt idx="563">
                  <v>17.71922063575336</v>
                </pt>
                <pt idx="564">
                  <v>17.60687790999957</v>
                </pt>
                <pt idx="565">
                  <v>17.46538562971506</v>
                </pt>
                <pt idx="566">
                  <v>17.423832375001</v>
                </pt>
                <pt idx="567">
                  <v>17.30194130823089</v>
                </pt>
                <pt idx="568">
                  <v>16.99687939568558</v>
                </pt>
                <pt idx="569">
                  <v>16.88017129086689</v>
                </pt>
                <pt idx="570">
                  <v>16.48465584752094</v>
                </pt>
                <pt idx="571">
                  <v>17.02261331359867</v>
                </pt>
                <pt idx="572">
                  <v>17.29184144221777</v>
                </pt>
                <pt idx="573">
                  <v>17.19077780894669</v>
                </pt>
                <pt idx="574">
                  <v>17.20145292723715</v>
                </pt>
                <pt idx="575">
                  <v>17.40816575877095</v>
                </pt>
                <pt idx="576">
                  <v>17.49816883814317</v>
                </pt>
                <pt idx="577">
                  <v>17.66013517065115</v>
                </pt>
                <pt idx="578">
                  <v>17.66013517065115</v>
                </pt>
                <pt idx="579">
                  <v>17.66013517065115</v>
                </pt>
                <pt idx="580">
                  <v>17.66013517065115</v>
                </pt>
                <pt idx="581">
                  <v>17.66013517065115</v>
                </pt>
                <pt idx="582">
                  <v>17.66013517065115</v>
                </pt>
                <pt idx="583">
                  <v>17.66013517065115</v>
                </pt>
                <pt idx="584">
                  <v>17.66013517065115</v>
                </pt>
                <pt idx="585">
                  <v>17.66013517065115</v>
                </pt>
                <pt idx="586">
                  <v>17.66013517065115</v>
                </pt>
                <pt idx="587">
                  <v>17.66013517065115</v>
                </pt>
                <pt idx="588">
                  <v>17.66013517065115</v>
                </pt>
                <pt idx="589">
                  <v>17.66013517065115</v>
                </pt>
                <pt idx="590">
                  <v>17.66013517065115</v>
                </pt>
                <pt idx="591">
                  <v>17.66013517065115</v>
                </pt>
                <pt idx="592">
                  <v>17.66013517065115</v>
                </pt>
                <pt idx="593">
                  <v>17.66013517065115</v>
                </pt>
                <pt idx="594">
                  <v>17.66013517065115</v>
                </pt>
                <pt idx="595">
                  <v>17.66013517065115</v>
                </pt>
                <pt idx="596">
                  <v>17.66013517065115</v>
                </pt>
                <pt idx="597">
                  <v>17.66013517065115</v>
                </pt>
              </numCache>
            </numRef>
          </xVal>
          <yVal>
            <numRef>
              <f>'CPT data reduction'!$A$3:$A$600</f>
              <numCache>
                <formatCode>General</formatCode>
                <ptCount val="598"/>
                <pt idx="0">
                  <v>0</v>
                </pt>
                <pt idx="1">
                  <v>0.02</v>
                </pt>
                <pt idx="2">
                  <v>0.04</v>
                </pt>
                <pt idx="3">
                  <v>0.06</v>
                </pt>
                <pt idx="4">
                  <v>0.08</v>
                </pt>
                <pt idx="5">
                  <v>0.1</v>
                </pt>
                <pt idx="6">
                  <v>0.12</v>
                </pt>
                <pt idx="7">
                  <v>0.14</v>
                </pt>
                <pt idx="8">
                  <v>0.16</v>
                </pt>
                <pt idx="9">
                  <v>0.18</v>
                </pt>
                <pt idx="10">
                  <v>0.2</v>
                </pt>
                <pt idx="11">
                  <v>0.22</v>
                </pt>
                <pt idx="12">
                  <v>0.24</v>
                </pt>
                <pt idx="13">
                  <v>0.26</v>
                </pt>
                <pt idx="14">
                  <v>0.28</v>
                </pt>
                <pt idx="15">
                  <v>0.3</v>
                </pt>
                <pt idx="16">
                  <v>0.32</v>
                </pt>
                <pt idx="17">
                  <v>0.34</v>
                </pt>
                <pt idx="18">
                  <v>0.36</v>
                </pt>
                <pt idx="19">
                  <v>0.38</v>
                </pt>
                <pt idx="20">
                  <v>0.4</v>
                </pt>
                <pt idx="21">
                  <v>0.42</v>
                </pt>
                <pt idx="22">
                  <v>0.44</v>
                </pt>
                <pt idx="23">
                  <v>0.46</v>
                </pt>
                <pt idx="24">
                  <v>0.48</v>
                </pt>
                <pt idx="25">
                  <v>0.5</v>
                </pt>
                <pt idx="26">
                  <v>0.52</v>
                </pt>
                <pt idx="27">
                  <v>0.54</v>
                </pt>
                <pt idx="28">
                  <v>0.5600000000000001</v>
                </pt>
                <pt idx="29">
                  <v>0.58</v>
                </pt>
                <pt idx="30">
                  <v>0.6</v>
                </pt>
                <pt idx="31">
                  <v>0.62</v>
                </pt>
                <pt idx="32">
                  <v>0.64</v>
                </pt>
                <pt idx="33">
                  <v>0.66</v>
                </pt>
                <pt idx="34">
                  <v>0.68</v>
                </pt>
                <pt idx="35">
                  <v>0.7</v>
                </pt>
                <pt idx="36">
                  <v>0.72</v>
                </pt>
                <pt idx="37">
                  <v>0.74</v>
                </pt>
                <pt idx="38">
                  <v>0.76</v>
                </pt>
                <pt idx="39">
                  <v>0.78</v>
                </pt>
                <pt idx="40">
                  <v>0.8</v>
                </pt>
                <pt idx="41">
                  <v>0.82</v>
                </pt>
                <pt idx="42">
                  <v>0.84</v>
                </pt>
                <pt idx="43">
                  <v>0.86</v>
                </pt>
                <pt idx="44">
                  <v>0.88</v>
                </pt>
                <pt idx="45">
                  <v>0.9</v>
                </pt>
                <pt idx="46">
                  <v>0.92</v>
                </pt>
                <pt idx="47">
                  <v>0.9399999999999999</v>
                </pt>
                <pt idx="48">
                  <v>0.96</v>
                </pt>
                <pt idx="49">
                  <v>0.98</v>
                </pt>
                <pt idx="50">
                  <v>1</v>
                </pt>
                <pt idx="51">
                  <v>1.02</v>
                </pt>
                <pt idx="52">
                  <v>1.04</v>
                </pt>
                <pt idx="53">
                  <v>1.06</v>
                </pt>
                <pt idx="54">
                  <v>1.08</v>
                </pt>
                <pt idx="55">
                  <v>1.1</v>
                </pt>
                <pt idx="56">
                  <v>1.12</v>
                </pt>
                <pt idx="57">
                  <v>1.14</v>
                </pt>
                <pt idx="58">
                  <v>1.16</v>
                </pt>
                <pt idx="59">
                  <v>1.18</v>
                </pt>
                <pt idx="60">
                  <v>1.2</v>
                </pt>
                <pt idx="61">
                  <v>1.22</v>
                </pt>
                <pt idx="62">
                  <v>1.24</v>
                </pt>
                <pt idx="63">
                  <v>1.26</v>
                </pt>
                <pt idx="64">
                  <v>1.28</v>
                </pt>
                <pt idx="65">
                  <v>1.3</v>
                </pt>
                <pt idx="66">
                  <v>1.32</v>
                </pt>
                <pt idx="67">
                  <v>1.34</v>
                </pt>
                <pt idx="68">
                  <v>1.36</v>
                </pt>
                <pt idx="69">
                  <v>1.38</v>
                </pt>
                <pt idx="70">
                  <v>1.4</v>
                </pt>
                <pt idx="71">
                  <v>1.42</v>
                </pt>
                <pt idx="72">
                  <v>1.44</v>
                </pt>
                <pt idx="73">
                  <v>1.46</v>
                </pt>
                <pt idx="74">
                  <v>1.48</v>
                </pt>
                <pt idx="75">
                  <v>1.5</v>
                </pt>
                <pt idx="76">
                  <v>1.52</v>
                </pt>
                <pt idx="77">
                  <v>1.54</v>
                </pt>
                <pt idx="78">
                  <v>1.56</v>
                </pt>
                <pt idx="79">
                  <v>1.58</v>
                </pt>
                <pt idx="80">
                  <v>1.6</v>
                </pt>
                <pt idx="81">
                  <v>1.62</v>
                </pt>
                <pt idx="82">
                  <v>1.64</v>
                </pt>
                <pt idx="83">
                  <v>1.66</v>
                </pt>
                <pt idx="84">
                  <v>1.68</v>
                </pt>
                <pt idx="85">
                  <v>1.7</v>
                </pt>
                <pt idx="86">
                  <v>1.72</v>
                </pt>
                <pt idx="87">
                  <v>1.74</v>
                </pt>
                <pt idx="88">
                  <v>1.76</v>
                </pt>
                <pt idx="89">
                  <v>1.78</v>
                </pt>
                <pt idx="90">
                  <v>1.8</v>
                </pt>
                <pt idx="91">
                  <v>1.82</v>
                </pt>
                <pt idx="92">
                  <v>1.84</v>
                </pt>
                <pt idx="93">
                  <v>1.86</v>
                </pt>
                <pt idx="94">
                  <v>1.88</v>
                </pt>
                <pt idx="95">
                  <v>1.9</v>
                </pt>
                <pt idx="96">
                  <v>1.92</v>
                </pt>
                <pt idx="97">
                  <v>1.94</v>
                </pt>
                <pt idx="98">
                  <v>1.96</v>
                </pt>
                <pt idx="99">
                  <v>1.98</v>
                </pt>
                <pt idx="100">
                  <v>2</v>
                </pt>
                <pt idx="101">
                  <v>2.02</v>
                </pt>
                <pt idx="102">
                  <v>2.04</v>
                </pt>
                <pt idx="103">
                  <v>2.06</v>
                </pt>
                <pt idx="104">
                  <v>2.08</v>
                </pt>
                <pt idx="105">
                  <v>2.1</v>
                </pt>
                <pt idx="106">
                  <v>2.12</v>
                </pt>
                <pt idx="107">
                  <v>2.14</v>
                </pt>
                <pt idx="108">
                  <v>2.16</v>
                </pt>
                <pt idx="109">
                  <v>2.18</v>
                </pt>
                <pt idx="110">
                  <v>2.2</v>
                </pt>
                <pt idx="111">
                  <v>2.22</v>
                </pt>
                <pt idx="112">
                  <v>2.24</v>
                </pt>
                <pt idx="113">
                  <v>2.26</v>
                </pt>
                <pt idx="114">
                  <v>2.28</v>
                </pt>
                <pt idx="115">
                  <v>2.3</v>
                </pt>
                <pt idx="116">
                  <v>2.32</v>
                </pt>
                <pt idx="117">
                  <v>2.34</v>
                </pt>
                <pt idx="118">
                  <v>2.36</v>
                </pt>
                <pt idx="119">
                  <v>2.38</v>
                </pt>
                <pt idx="120">
                  <v>2.4</v>
                </pt>
                <pt idx="121">
                  <v>2.42</v>
                </pt>
                <pt idx="122">
                  <v>2.44</v>
                </pt>
                <pt idx="123">
                  <v>2.46</v>
                </pt>
                <pt idx="124">
                  <v>2.48</v>
                </pt>
                <pt idx="125">
                  <v>2.5</v>
                </pt>
                <pt idx="126">
                  <v>2.52</v>
                </pt>
                <pt idx="127">
                  <v>2.54</v>
                </pt>
                <pt idx="128">
                  <v>2.56</v>
                </pt>
                <pt idx="129">
                  <v>2.58</v>
                </pt>
                <pt idx="130">
                  <v>2.6</v>
                </pt>
                <pt idx="131">
                  <v>2.62</v>
                </pt>
                <pt idx="132">
                  <v>2.64</v>
                </pt>
                <pt idx="133">
                  <v>2.66</v>
                </pt>
                <pt idx="134">
                  <v>2.68</v>
                </pt>
                <pt idx="135">
                  <v>2.7</v>
                </pt>
                <pt idx="136">
                  <v>2.72</v>
                </pt>
                <pt idx="137">
                  <v>2.74</v>
                </pt>
                <pt idx="138">
                  <v>2.76</v>
                </pt>
                <pt idx="139">
                  <v>2.78</v>
                </pt>
                <pt idx="140">
                  <v>2.8</v>
                </pt>
                <pt idx="141">
                  <v>2.82</v>
                </pt>
                <pt idx="142">
                  <v>2.84</v>
                </pt>
                <pt idx="143">
                  <v>2.86</v>
                </pt>
                <pt idx="144">
                  <v>2.88</v>
                </pt>
                <pt idx="145">
                  <v>2.9</v>
                </pt>
                <pt idx="146">
                  <v>2.92</v>
                </pt>
                <pt idx="147">
                  <v>2.94</v>
                </pt>
                <pt idx="148">
                  <v>2.96</v>
                </pt>
                <pt idx="149">
                  <v>2.98</v>
                </pt>
                <pt idx="150">
                  <v>3</v>
                </pt>
                <pt idx="151">
                  <v>3.02</v>
                </pt>
                <pt idx="152">
                  <v>3.04</v>
                </pt>
                <pt idx="153">
                  <v>3.06</v>
                </pt>
                <pt idx="154">
                  <v>3.08</v>
                </pt>
                <pt idx="155">
                  <v>3.1</v>
                </pt>
                <pt idx="156">
                  <v>3.12</v>
                </pt>
                <pt idx="157">
                  <v>3.14</v>
                </pt>
                <pt idx="158">
                  <v>3.16</v>
                </pt>
                <pt idx="159">
                  <v>3.18</v>
                </pt>
                <pt idx="160">
                  <v>3.2</v>
                </pt>
                <pt idx="161">
                  <v>3.22</v>
                </pt>
                <pt idx="162">
                  <v>3.24</v>
                </pt>
                <pt idx="163">
                  <v>3.26</v>
                </pt>
                <pt idx="164">
                  <v>3.28</v>
                </pt>
                <pt idx="165">
                  <v>3.3</v>
                </pt>
                <pt idx="166">
                  <v>3.32</v>
                </pt>
                <pt idx="167">
                  <v>3.34</v>
                </pt>
                <pt idx="168">
                  <v>3.36</v>
                </pt>
                <pt idx="169">
                  <v>3.38</v>
                </pt>
                <pt idx="170">
                  <v>3.4</v>
                </pt>
                <pt idx="171">
                  <v>3.42</v>
                </pt>
                <pt idx="172">
                  <v>3.44</v>
                </pt>
                <pt idx="173">
                  <v>3.46</v>
                </pt>
                <pt idx="174">
                  <v>3.48</v>
                </pt>
                <pt idx="175">
                  <v>3.5</v>
                </pt>
                <pt idx="176">
                  <v>3.52</v>
                </pt>
                <pt idx="177">
                  <v>3.54</v>
                </pt>
                <pt idx="178">
                  <v>3.56</v>
                </pt>
                <pt idx="179">
                  <v>3.58</v>
                </pt>
                <pt idx="180">
                  <v>3.6</v>
                </pt>
                <pt idx="181">
                  <v>3.62</v>
                </pt>
                <pt idx="182">
                  <v>3.64</v>
                </pt>
                <pt idx="183">
                  <v>3.66</v>
                </pt>
                <pt idx="184">
                  <v>3.68</v>
                </pt>
                <pt idx="185">
                  <v>3.7</v>
                </pt>
                <pt idx="186">
                  <v>3.72</v>
                </pt>
                <pt idx="187">
                  <v>3.74</v>
                </pt>
                <pt idx="188">
                  <v>3.76</v>
                </pt>
                <pt idx="189">
                  <v>3.78</v>
                </pt>
                <pt idx="190">
                  <v>3.8</v>
                </pt>
                <pt idx="191">
                  <v>3.82</v>
                </pt>
                <pt idx="192">
                  <v>3.84</v>
                </pt>
                <pt idx="193">
                  <v>3.86</v>
                </pt>
                <pt idx="194">
                  <v>3.88</v>
                </pt>
                <pt idx="195">
                  <v>3.9</v>
                </pt>
                <pt idx="196">
                  <v>3.92</v>
                </pt>
                <pt idx="197">
                  <v>3.94</v>
                </pt>
                <pt idx="198">
                  <v>3.96</v>
                </pt>
                <pt idx="199">
                  <v>3.98</v>
                </pt>
                <pt idx="200">
                  <v>4</v>
                </pt>
                <pt idx="201">
                  <v>4.02</v>
                </pt>
                <pt idx="202">
                  <v>4.04</v>
                </pt>
                <pt idx="203">
                  <v>4.06</v>
                </pt>
                <pt idx="204">
                  <v>4.08</v>
                </pt>
                <pt idx="205">
                  <v>4.1</v>
                </pt>
                <pt idx="206">
                  <v>4.12</v>
                </pt>
                <pt idx="207">
                  <v>4.14</v>
                </pt>
                <pt idx="208">
                  <v>4.16</v>
                </pt>
                <pt idx="209">
                  <v>4.18</v>
                </pt>
                <pt idx="210">
                  <v>4.2</v>
                </pt>
                <pt idx="211">
                  <v>4.22</v>
                </pt>
                <pt idx="212">
                  <v>4.24</v>
                </pt>
                <pt idx="213">
                  <v>4.26</v>
                </pt>
                <pt idx="214">
                  <v>4.28</v>
                </pt>
                <pt idx="215">
                  <v>4.3</v>
                </pt>
                <pt idx="216">
                  <v>4.32</v>
                </pt>
                <pt idx="217">
                  <v>4.34</v>
                </pt>
                <pt idx="218">
                  <v>4.36</v>
                </pt>
                <pt idx="219">
                  <v>4.38</v>
                </pt>
                <pt idx="220">
                  <v>4.4</v>
                </pt>
                <pt idx="221">
                  <v>4.42</v>
                </pt>
                <pt idx="222">
                  <v>4.44</v>
                </pt>
                <pt idx="223">
                  <v>4.46</v>
                </pt>
                <pt idx="224">
                  <v>4.48</v>
                </pt>
                <pt idx="225">
                  <v>4.5</v>
                </pt>
                <pt idx="226">
                  <v>4.52</v>
                </pt>
                <pt idx="227">
                  <v>4.54</v>
                </pt>
                <pt idx="228">
                  <v>4.56</v>
                </pt>
                <pt idx="229">
                  <v>4.58</v>
                </pt>
                <pt idx="230">
                  <v>4.6</v>
                </pt>
                <pt idx="231">
                  <v>4.62</v>
                </pt>
                <pt idx="232">
                  <v>4.64</v>
                </pt>
                <pt idx="233">
                  <v>4.66</v>
                </pt>
                <pt idx="234">
                  <v>4.68</v>
                </pt>
                <pt idx="235">
                  <v>4.7</v>
                </pt>
                <pt idx="236">
                  <v>4.72</v>
                </pt>
                <pt idx="237">
                  <v>4.74</v>
                </pt>
                <pt idx="238">
                  <v>4.76</v>
                </pt>
                <pt idx="239">
                  <v>4.78</v>
                </pt>
                <pt idx="240">
                  <v>4.8</v>
                </pt>
                <pt idx="241">
                  <v>4.82</v>
                </pt>
                <pt idx="242">
                  <v>4.84</v>
                </pt>
                <pt idx="243">
                  <v>4.86</v>
                </pt>
                <pt idx="244">
                  <v>4.88</v>
                </pt>
                <pt idx="245">
                  <v>4.9</v>
                </pt>
                <pt idx="246">
                  <v>4.92</v>
                </pt>
                <pt idx="247">
                  <v>4.94</v>
                </pt>
                <pt idx="248">
                  <v>4.96</v>
                </pt>
                <pt idx="249">
                  <v>4.98</v>
                </pt>
                <pt idx="250">
                  <v>5</v>
                </pt>
                <pt idx="251">
                  <v>5.02</v>
                </pt>
                <pt idx="252">
                  <v>5.04</v>
                </pt>
                <pt idx="253">
                  <v>5.06</v>
                </pt>
                <pt idx="254">
                  <v>5.08</v>
                </pt>
                <pt idx="255">
                  <v>5.1</v>
                </pt>
                <pt idx="256">
                  <v>5.12</v>
                </pt>
                <pt idx="257">
                  <v>5.14</v>
                </pt>
                <pt idx="258">
                  <v>5.16</v>
                </pt>
                <pt idx="259">
                  <v>5.18</v>
                </pt>
                <pt idx="260">
                  <v>5.2</v>
                </pt>
                <pt idx="261">
                  <v>5.22</v>
                </pt>
                <pt idx="262">
                  <v>5.24</v>
                </pt>
                <pt idx="263">
                  <v>5.26</v>
                </pt>
                <pt idx="264">
                  <v>5.28</v>
                </pt>
                <pt idx="265">
                  <v>5.3</v>
                </pt>
                <pt idx="266">
                  <v>5.32</v>
                </pt>
                <pt idx="267">
                  <v>5.34</v>
                </pt>
                <pt idx="268">
                  <v>5.36</v>
                </pt>
                <pt idx="269">
                  <v>5.38</v>
                </pt>
                <pt idx="270">
                  <v>5.4</v>
                </pt>
                <pt idx="271">
                  <v>5.42</v>
                </pt>
                <pt idx="272">
                  <v>5.44</v>
                </pt>
                <pt idx="273">
                  <v>5.46</v>
                </pt>
                <pt idx="274">
                  <v>5.48</v>
                </pt>
                <pt idx="275">
                  <v>5.5</v>
                </pt>
                <pt idx="276">
                  <v>5.52</v>
                </pt>
                <pt idx="277">
                  <v>5.54</v>
                </pt>
                <pt idx="278">
                  <v>5.56</v>
                </pt>
                <pt idx="279">
                  <v>5.58</v>
                </pt>
                <pt idx="280">
                  <v>5.6</v>
                </pt>
                <pt idx="281">
                  <v>5.62</v>
                </pt>
                <pt idx="282">
                  <v>5.64</v>
                </pt>
                <pt idx="283">
                  <v>5.66</v>
                </pt>
                <pt idx="284">
                  <v>5.68</v>
                </pt>
                <pt idx="285">
                  <v>5.7</v>
                </pt>
                <pt idx="286">
                  <v>5.72</v>
                </pt>
                <pt idx="287">
                  <v>5.74</v>
                </pt>
                <pt idx="288">
                  <v>5.76</v>
                </pt>
                <pt idx="289">
                  <v>5.78</v>
                </pt>
                <pt idx="290">
                  <v>5.8</v>
                </pt>
                <pt idx="291">
                  <v>5.82</v>
                </pt>
                <pt idx="292">
                  <v>5.84</v>
                </pt>
                <pt idx="293">
                  <v>5.86</v>
                </pt>
                <pt idx="294">
                  <v>5.88</v>
                </pt>
                <pt idx="295">
                  <v>5.9</v>
                </pt>
                <pt idx="296">
                  <v>5.92</v>
                </pt>
                <pt idx="297">
                  <v>5.94</v>
                </pt>
                <pt idx="298">
                  <v>5.96</v>
                </pt>
                <pt idx="299">
                  <v>5.98</v>
                </pt>
                <pt idx="300">
                  <v>6</v>
                </pt>
                <pt idx="301">
                  <v>6.02</v>
                </pt>
                <pt idx="302">
                  <v>6.04</v>
                </pt>
                <pt idx="303">
                  <v>6.06</v>
                </pt>
                <pt idx="304">
                  <v>6.08</v>
                </pt>
                <pt idx="305">
                  <v>6.1</v>
                </pt>
                <pt idx="306">
                  <v>6.12</v>
                </pt>
                <pt idx="307">
                  <v>6.14</v>
                </pt>
                <pt idx="308">
                  <v>6.16</v>
                </pt>
                <pt idx="309">
                  <v>6.18</v>
                </pt>
                <pt idx="310">
                  <v>6.2</v>
                </pt>
                <pt idx="311">
                  <v>6.22</v>
                </pt>
                <pt idx="312">
                  <v>6.24</v>
                </pt>
                <pt idx="313">
                  <v>6.26</v>
                </pt>
                <pt idx="314">
                  <v>6.28</v>
                </pt>
                <pt idx="315">
                  <v>6.3</v>
                </pt>
                <pt idx="316">
                  <v>6.32</v>
                </pt>
                <pt idx="317">
                  <v>6.34</v>
                </pt>
                <pt idx="318">
                  <v>6.36</v>
                </pt>
                <pt idx="319">
                  <v>6.38</v>
                </pt>
                <pt idx="320">
                  <v>6.4</v>
                </pt>
                <pt idx="321">
                  <v>6.42</v>
                </pt>
                <pt idx="322">
                  <v>6.44</v>
                </pt>
                <pt idx="323">
                  <v>6.46</v>
                </pt>
                <pt idx="324">
                  <v>6.48</v>
                </pt>
                <pt idx="325">
                  <v>6.5</v>
                </pt>
                <pt idx="326">
                  <v>6.52</v>
                </pt>
                <pt idx="327">
                  <v>6.54</v>
                </pt>
                <pt idx="328">
                  <v>6.56</v>
                </pt>
                <pt idx="329">
                  <v>6.58</v>
                </pt>
                <pt idx="330">
                  <v>6.6</v>
                </pt>
                <pt idx="331">
                  <v>6.62</v>
                </pt>
                <pt idx="332">
                  <v>6.64</v>
                </pt>
                <pt idx="333">
                  <v>6.66</v>
                </pt>
                <pt idx="334">
                  <v>6.68</v>
                </pt>
                <pt idx="335">
                  <v>6.7</v>
                </pt>
                <pt idx="336">
                  <v>6.72</v>
                </pt>
                <pt idx="337">
                  <v>6.74</v>
                </pt>
                <pt idx="338">
                  <v>6.76</v>
                </pt>
                <pt idx="339">
                  <v>6.78</v>
                </pt>
                <pt idx="340">
                  <v>6.8</v>
                </pt>
                <pt idx="341">
                  <v>6.82</v>
                </pt>
                <pt idx="342">
                  <v>6.84</v>
                </pt>
                <pt idx="343">
                  <v>6.86</v>
                </pt>
                <pt idx="344">
                  <v>6.88</v>
                </pt>
                <pt idx="345">
                  <v>6.9</v>
                </pt>
                <pt idx="346">
                  <v>6.92</v>
                </pt>
                <pt idx="347">
                  <v>6.94</v>
                </pt>
                <pt idx="348">
                  <v>6.96</v>
                </pt>
                <pt idx="349">
                  <v>6.98</v>
                </pt>
                <pt idx="350">
                  <v>7</v>
                </pt>
                <pt idx="351">
                  <v>7.02</v>
                </pt>
                <pt idx="352">
                  <v>7.04</v>
                </pt>
                <pt idx="353">
                  <v>7.06</v>
                </pt>
                <pt idx="354">
                  <v>7.08</v>
                </pt>
                <pt idx="355">
                  <v>7.1</v>
                </pt>
                <pt idx="356">
                  <v>7.12</v>
                </pt>
                <pt idx="357">
                  <v>7.14</v>
                </pt>
                <pt idx="358">
                  <v>7.16</v>
                </pt>
                <pt idx="359">
                  <v>7.18</v>
                </pt>
                <pt idx="360">
                  <v>7.2</v>
                </pt>
                <pt idx="361">
                  <v>7.22</v>
                </pt>
                <pt idx="362">
                  <v>7.24</v>
                </pt>
                <pt idx="363">
                  <v>7.26</v>
                </pt>
                <pt idx="364">
                  <v>7.28</v>
                </pt>
                <pt idx="365">
                  <v>7.3</v>
                </pt>
                <pt idx="366">
                  <v>7.32</v>
                </pt>
                <pt idx="367">
                  <v>7.34</v>
                </pt>
                <pt idx="368">
                  <v>7.36</v>
                </pt>
                <pt idx="369">
                  <v>7.38</v>
                </pt>
                <pt idx="370">
                  <v>7.4</v>
                </pt>
                <pt idx="371">
                  <v>7.42</v>
                </pt>
                <pt idx="372">
                  <v>7.44</v>
                </pt>
                <pt idx="373">
                  <v>7.46</v>
                </pt>
                <pt idx="374">
                  <v>7.48</v>
                </pt>
                <pt idx="375">
                  <v>7.5</v>
                </pt>
                <pt idx="376">
                  <v>7.52</v>
                </pt>
                <pt idx="377">
                  <v>7.54</v>
                </pt>
                <pt idx="378">
                  <v>7.56</v>
                </pt>
                <pt idx="379">
                  <v>7.58</v>
                </pt>
                <pt idx="380">
                  <v>7.6</v>
                </pt>
                <pt idx="381">
                  <v>7.62</v>
                </pt>
                <pt idx="382">
                  <v>7.64</v>
                </pt>
                <pt idx="383">
                  <v>7.66</v>
                </pt>
                <pt idx="384">
                  <v>7.68</v>
                </pt>
                <pt idx="385">
                  <v>7.7</v>
                </pt>
                <pt idx="386">
                  <v>7.72</v>
                </pt>
                <pt idx="387">
                  <v>7.74</v>
                </pt>
                <pt idx="388">
                  <v>7.76</v>
                </pt>
                <pt idx="389">
                  <v>7.78</v>
                </pt>
                <pt idx="390">
                  <v>7.8</v>
                </pt>
                <pt idx="391">
                  <v>7.82</v>
                </pt>
                <pt idx="392">
                  <v>7.84</v>
                </pt>
                <pt idx="393">
                  <v>7.86</v>
                </pt>
                <pt idx="394">
                  <v>7.88</v>
                </pt>
                <pt idx="395">
                  <v>7.9</v>
                </pt>
                <pt idx="396">
                  <v>7.92</v>
                </pt>
                <pt idx="397">
                  <v>7.94</v>
                </pt>
                <pt idx="398">
                  <v>7.96</v>
                </pt>
                <pt idx="399">
                  <v>7.98</v>
                </pt>
                <pt idx="400">
                  <v>8</v>
                </pt>
                <pt idx="401">
                  <v>8.02</v>
                </pt>
                <pt idx="402">
                  <v>8.039999999999999</v>
                </pt>
                <pt idx="403">
                  <v>8.06</v>
                </pt>
                <pt idx="404">
                  <v>8.08</v>
                </pt>
                <pt idx="405">
                  <v>8.1</v>
                </pt>
                <pt idx="406">
                  <v>8.119999999999999</v>
                </pt>
                <pt idx="407">
                  <v>8.140000000000001</v>
                </pt>
                <pt idx="408">
                  <v>8.16</v>
                </pt>
                <pt idx="409">
                  <v>8.18</v>
                </pt>
                <pt idx="410">
                  <v>8.199999999999999</v>
                </pt>
                <pt idx="411">
                  <v>8.220000000000001</v>
                </pt>
                <pt idx="412">
                  <v>8.24</v>
                </pt>
                <pt idx="413">
                  <v>8.26</v>
                </pt>
                <pt idx="414">
                  <v>8.279999999999999</v>
                </pt>
                <pt idx="415">
                  <v>8.300000000000001</v>
                </pt>
                <pt idx="416">
                  <v>8.32</v>
                </pt>
                <pt idx="417">
                  <v>8.34</v>
                </pt>
                <pt idx="418">
                  <v>8.359999999999999</v>
                </pt>
                <pt idx="419">
                  <v>8.380000000000001</v>
                </pt>
                <pt idx="420">
                  <v>8.4</v>
                </pt>
                <pt idx="421">
                  <v>8.42</v>
                </pt>
                <pt idx="422">
                  <v>8.44</v>
                </pt>
                <pt idx="423">
                  <v>8.460000000000001</v>
                </pt>
                <pt idx="424">
                  <v>8.48</v>
                </pt>
                <pt idx="425">
                  <v>8.5</v>
                </pt>
                <pt idx="426">
                  <v>8.52</v>
                </pt>
                <pt idx="427">
                  <v>8.539999999999999</v>
                </pt>
                <pt idx="428">
                  <v>8.56</v>
                </pt>
                <pt idx="429">
                  <v>8.58</v>
                </pt>
                <pt idx="430">
                  <v>8.6</v>
                </pt>
                <pt idx="431">
                  <v>8.619999999999999</v>
                </pt>
                <pt idx="432">
                  <v>8.640000000000001</v>
                </pt>
                <pt idx="433">
                  <v>8.66</v>
                </pt>
                <pt idx="434">
                  <v>8.68</v>
                </pt>
                <pt idx="435">
                  <v>8.699999999999999</v>
                </pt>
                <pt idx="436">
                  <v>8.720000000000001</v>
                </pt>
                <pt idx="437">
                  <v>8.74</v>
                </pt>
                <pt idx="438">
                  <v>8.76</v>
                </pt>
                <pt idx="439">
                  <v>8.779999999999999</v>
                </pt>
                <pt idx="440">
                  <v>8.800000000000001</v>
                </pt>
                <pt idx="441">
                  <v>8.82</v>
                </pt>
                <pt idx="442">
                  <v>8.84</v>
                </pt>
                <pt idx="443">
                  <v>8.859999999999999</v>
                </pt>
                <pt idx="444">
                  <v>8.880000000000001</v>
                </pt>
                <pt idx="445">
                  <v>8.9</v>
                </pt>
                <pt idx="446">
                  <v>8.92</v>
                </pt>
                <pt idx="447">
                  <v>8.94</v>
                </pt>
                <pt idx="448">
                  <v>8.960000000000001</v>
                </pt>
                <pt idx="449">
                  <v>8.98</v>
                </pt>
                <pt idx="450">
                  <v>9</v>
                </pt>
                <pt idx="451">
                  <v>9.02</v>
                </pt>
                <pt idx="452">
                  <v>9.039999999999999</v>
                </pt>
                <pt idx="453">
                  <v>9.06</v>
                </pt>
                <pt idx="454">
                  <v>9.08</v>
                </pt>
                <pt idx="455">
                  <v>9.1</v>
                </pt>
                <pt idx="456">
                  <v>9.119999999999999</v>
                </pt>
                <pt idx="457">
                  <v>9.140000000000001</v>
                </pt>
                <pt idx="458">
                  <v>9.16</v>
                </pt>
                <pt idx="459">
                  <v>9.18</v>
                </pt>
                <pt idx="460">
                  <v>9.199999999999999</v>
                </pt>
                <pt idx="461">
                  <v>9.220000000000001</v>
                </pt>
                <pt idx="462">
                  <v>9.24</v>
                </pt>
                <pt idx="463">
                  <v>9.26</v>
                </pt>
                <pt idx="464">
                  <v>9.279999999999999</v>
                </pt>
                <pt idx="465">
                  <v>9.300000000000001</v>
                </pt>
                <pt idx="466">
                  <v>9.32</v>
                </pt>
                <pt idx="467">
                  <v>9.34</v>
                </pt>
                <pt idx="468">
                  <v>9.359999999999999</v>
                </pt>
                <pt idx="469">
                  <v>9.380000000000001</v>
                </pt>
                <pt idx="470">
                  <v>9.4</v>
                </pt>
                <pt idx="471">
                  <v>9.42</v>
                </pt>
                <pt idx="472">
                  <v>9.44</v>
                </pt>
                <pt idx="473">
                  <v>9.460000000000001</v>
                </pt>
                <pt idx="474">
                  <v>9.48</v>
                </pt>
                <pt idx="475">
                  <v>9.5</v>
                </pt>
                <pt idx="476">
                  <v>9.52</v>
                </pt>
                <pt idx="477">
                  <v>9.539999999999999</v>
                </pt>
                <pt idx="478">
                  <v>9.56</v>
                </pt>
                <pt idx="479">
                  <v>9.58</v>
                </pt>
                <pt idx="480">
                  <v>9.6</v>
                </pt>
                <pt idx="481">
                  <v>9.619999999999999</v>
                </pt>
                <pt idx="482">
                  <v>9.640000000000001</v>
                </pt>
                <pt idx="483">
                  <v>9.66</v>
                </pt>
                <pt idx="484">
                  <v>9.68</v>
                </pt>
                <pt idx="485">
                  <v>9.699999999999999</v>
                </pt>
                <pt idx="486">
                  <v>9.720000000000001</v>
                </pt>
                <pt idx="487">
                  <v>9.74</v>
                </pt>
                <pt idx="488">
                  <v>9.76</v>
                </pt>
                <pt idx="489">
                  <v>9.779999999999999</v>
                </pt>
                <pt idx="490">
                  <v>9.800000000000001</v>
                </pt>
                <pt idx="491">
                  <v>9.82</v>
                </pt>
                <pt idx="492">
                  <v>9.84</v>
                </pt>
                <pt idx="493">
                  <v>9.859999999999999</v>
                </pt>
                <pt idx="494">
                  <v>9.880000000000001</v>
                </pt>
                <pt idx="495">
                  <v>9.9</v>
                </pt>
                <pt idx="496">
                  <v>9.92</v>
                </pt>
                <pt idx="497">
                  <v>9.94</v>
                </pt>
                <pt idx="498">
                  <v>9.960000000000001</v>
                </pt>
                <pt idx="499">
                  <v>9.98</v>
                </pt>
                <pt idx="500">
                  <v>10</v>
                </pt>
                <pt idx="501">
                  <v>10.02</v>
                </pt>
                <pt idx="502">
                  <v>10.04</v>
                </pt>
                <pt idx="503">
                  <v>10.06</v>
                </pt>
                <pt idx="504">
                  <v>10.08</v>
                </pt>
                <pt idx="505">
                  <v>10.1</v>
                </pt>
                <pt idx="506">
                  <v>10.12</v>
                </pt>
                <pt idx="507">
                  <v>10.14</v>
                </pt>
                <pt idx="508">
                  <v>10.16</v>
                </pt>
                <pt idx="509">
                  <v>10.18</v>
                </pt>
                <pt idx="510">
                  <v>10.2</v>
                </pt>
                <pt idx="511">
                  <v>10.22</v>
                </pt>
                <pt idx="512">
                  <v>10.24</v>
                </pt>
                <pt idx="513">
                  <v>10.26</v>
                </pt>
                <pt idx="514">
                  <v>10.28</v>
                </pt>
                <pt idx="515">
                  <v>10.3</v>
                </pt>
                <pt idx="516">
                  <v>10.32</v>
                </pt>
                <pt idx="517">
                  <v>10.34</v>
                </pt>
                <pt idx="518">
                  <v>10.36</v>
                </pt>
                <pt idx="519">
                  <v>10.38</v>
                </pt>
                <pt idx="520">
                  <v>10.4</v>
                </pt>
                <pt idx="521">
                  <v>10.42</v>
                </pt>
                <pt idx="522">
                  <v>10.44</v>
                </pt>
                <pt idx="523">
                  <v>10.46</v>
                </pt>
                <pt idx="524">
                  <v>10.48</v>
                </pt>
                <pt idx="525">
                  <v>10.5</v>
                </pt>
                <pt idx="526">
                  <v>10.52</v>
                </pt>
                <pt idx="527">
                  <v>10.54</v>
                </pt>
                <pt idx="528">
                  <v>10.56</v>
                </pt>
                <pt idx="529">
                  <v>10.58</v>
                </pt>
                <pt idx="530">
                  <v>10.6</v>
                </pt>
                <pt idx="531">
                  <v>10.62</v>
                </pt>
                <pt idx="532">
                  <v>10.64</v>
                </pt>
                <pt idx="533">
                  <v>10.66</v>
                </pt>
                <pt idx="534">
                  <v>10.68</v>
                </pt>
                <pt idx="535">
                  <v>10.7</v>
                </pt>
                <pt idx="536">
                  <v>10.72</v>
                </pt>
                <pt idx="537">
                  <v>10.74</v>
                </pt>
                <pt idx="538">
                  <v>10.76</v>
                </pt>
                <pt idx="539">
                  <v>10.78</v>
                </pt>
                <pt idx="540">
                  <v>10.8</v>
                </pt>
                <pt idx="541">
                  <v>10.82</v>
                </pt>
                <pt idx="542">
                  <v>10.84</v>
                </pt>
                <pt idx="543">
                  <v>10.86</v>
                </pt>
                <pt idx="544">
                  <v>10.88</v>
                </pt>
                <pt idx="545">
                  <v>10.9</v>
                </pt>
                <pt idx="546">
                  <v>10.92</v>
                </pt>
                <pt idx="547">
                  <v>10.94</v>
                </pt>
                <pt idx="548">
                  <v>10.96</v>
                </pt>
                <pt idx="549">
                  <v>10.98</v>
                </pt>
                <pt idx="550">
                  <v>11</v>
                </pt>
                <pt idx="551">
                  <v>11.02</v>
                </pt>
                <pt idx="552">
                  <v>11.04</v>
                </pt>
                <pt idx="553">
                  <v>11.06</v>
                </pt>
                <pt idx="554">
                  <v>11.08</v>
                </pt>
                <pt idx="555">
                  <v>11.1</v>
                </pt>
                <pt idx="556">
                  <v>11.12</v>
                </pt>
                <pt idx="557">
                  <v>11.14</v>
                </pt>
                <pt idx="558">
                  <v>11.16</v>
                </pt>
                <pt idx="559">
                  <v>11.18</v>
                </pt>
                <pt idx="560">
                  <v>11.2</v>
                </pt>
                <pt idx="561">
                  <v>11.22</v>
                </pt>
                <pt idx="562">
                  <v>11.24</v>
                </pt>
                <pt idx="563">
                  <v>11.26</v>
                </pt>
                <pt idx="564">
                  <v>11.28</v>
                </pt>
                <pt idx="565">
                  <v>11.3</v>
                </pt>
                <pt idx="566">
                  <v>11.32</v>
                </pt>
                <pt idx="567">
                  <v>11.34</v>
                </pt>
                <pt idx="568">
                  <v>11.36</v>
                </pt>
                <pt idx="569">
                  <v>11.38</v>
                </pt>
                <pt idx="570">
                  <v>11.4</v>
                </pt>
                <pt idx="571">
                  <v>11.42</v>
                </pt>
                <pt idx="572">
                  <v>11.44</v>
                </pt>
                <pt idx="573">
                  <v>11.46</v>
                </pt>
                <pt idx="574">
                  <v>11.48</v>
                </pt>
                <pt idx="575">
                  <v>11.5</v>
                </pt>
                <pt idx="576">
                  <v>11.52</v>
                </pt>
                <pt idx="577">
                  <v>11.54</v>
                </pt>
                <pt idx="578">
                  <v>11.56</v>
                </pt>
                <pt idx="579">
                  <v>11.58</v>
                </pt>
                <pt idx="580">
                  <v>11.6</v>
                </pt>
                <pt idx="581">
                  <v>11.62</v>
                </pt>
                <pt idx="582">
                  <v>11.64</v>
                </pt>
                <pt idx="583">
                  <v>11.66</v>
                </pt>
                <pt idx="584">
                  <v>11.68</v>
                </pt>
                <pt idx="585">
                  <v>11.7</v>
                </pt>
                <pt idx="586">
                  <v>11.72</v>
                </pt>
                <pt idx="587">
                  <v>11.74</v>
                </pt>
                <pt idx="588">
                  <v>11.76</v>
                </pt>
                <pt idx="589">
                  <v>11.78</v>
                </pt>
                <pt idx="590">
                  <v>11.8</v>
                </pt>
                <pt idx="591">
                  <v>11.82</v>
                </pt>
                <pt idx="592">
                  <v>11.84</v>
                </pt>
                <pt idx="593">
                  <v>11.86</v>
                </pt>
                <pt idx="594">
                  <v>11.88</v>
                </pt>
                <pt idx="595">
                  <v>11.9</v>
                </pt>
                <pt idx="596">
                  <v>11.92</v>
                </pt>
                <pt idx="597">
                  <v>11.94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265674544"/>
        <axId val="1265672880"/>
      </scatterChart>
      <valAx>
        <axId val="1265674544"/>
        <scaling>
          <orientation val="minMax"/>
        </scaling>
        <delete val="0"/>
        <axPos val="t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2880"/>
        <crosses val="autoZero"/>
        <crossBetween val="midCat"/>
      </valAx>
      <valAx>
        <axId val="1265672880"/>
        <scaling>
          <orientation val="maxMin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4544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smoothMarker"/>
        <varyColors val="0"/>
        <ser>
          <idx val="0"/>
          <order val="0"/>
          <tx>
            <strRef>
              <f>'CPT data reduction'!$Z$2</f>
              <strCache>
                <ptCount val="1"/>
                <pt idx="0">
                  <v>Es (MPa)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'CPT data reduction'!$Z$3:$Z$368</f>
              <numCache>
                <formatCode>0.0</formatCode>
                <ptCount val="366"/>
                <pt idx="0">
                  <v>0.544</v>
                </pt>
                <pt idx="1">
                  <v>2.3128</v>
                </pt>
                <pt idx="2">
                  <v>3.25</v>
                </pt>
                <pt idx="3">
                  <v>4.5452</v>
                </pt>
                <pt idx="4">
                  <v>6.0612</v>
                </pt>
                <pt idx="5">
                  <v>7.6444</v>
                </pt>
                <pt idx="6">
                  <v>9.494</v>
                </pt>
                <pt idx="7">
                  <v>10.8384</v>
                </pt>
                <pt idx="8">
                  <v>10.1396</v>
                </pt>
                <pt idx="9">
                  <v>8.3568</v>
                </pt>
                <pt idx="10">
                  <v>6.9704</v>
                </pt>
                <pt idx="11">
                  <v>5.8964</v>
                </pt>
                <pt idx="12">
                  <v>4.91</v>
                </pt>
                <pt idx="13">
                  <v>4.166</v>
                </pt>
                <pt idx="14">
                  <v>3.5728</v>
                </pt>
                <pt idx="15">
                  <v>3.1516</v>
                </pt>
                <pt idx="16">
                  <v>2.9308</v>
                </pt>
                <pt idx="17">
                  <v>2.9412</v>
                </pt>
                <pt idx="18">
                  <v>2.8112</v>
                </pt>
                <pt idx="19">
                  <v>2.5236</v>
                </pt>
                <pt idx="20">
                  <v>2.45</v>
                </pt>
                <pt idx="21">
                  <v>2.3656</v>
                </pt>
                <pt idx="22">
                  <v>2.2604</v>
                </pt>
                <pt idx="23">
                  <v>2.134</v>
                </pt>
                <pt idx="24">
                  <v>2.0568</v>
                </pt>
                <pt idx="25">
                  <v>1.9408</v>
                </pt>
                <pt idx="26">
                  <v>1.8636</v>
                </pt>
                <pt idx="27">
                  <v>1.7828</v>
                </pt>
                <pt idx="28">
                  <v>1.7444</v>
                </pt>
                <pt idx="29">
                  <v>1.8112</v>
                </pt>
                <pt idx="30">
                  <v>1.748</v>
                </pt>
                <pt idx="31">
                  <v>1.5092</v>
                </pt>
                <pt idx="32">
                  <v>1.4076</v>
                </pt>
                <pt idx="33">
                  <v>1.3196</v>
                </pt>
                <pt idx="34">
                  <v>1.302</v>
                </pt>
                <pt idx="35">
                  <v>1.3968</v>
                </pt>
                <pt idx="36">
                  <v>1.4672</v>
                </pt>
                <pt idx="37">
                  <v>1.5304</v>
                </pt>
                <pt idx="38">
                  <v>1.4496</v>
                </pt>
                <pt idx="39">
                  <v>1.4004</v>
                </pt>
                <pt idx="40">
                  <v>1.3372</v>
                </pt>
                <pt idx="41">
                  <v>1.2072</v>
                </pt>
                <pt idx="42">
                  <v>1.1056</v>
                </pt>
                <pt idx="43">
                  <v>1.018</v>
                </pt>
                <pt idx="44">
                  <v>0.9616</v>
                </pt>
                <pt idx="45">
                  <v>0.9232</v>
                </pt>
                <pt idx="46">
                  <v>0.8492</v>
                </pt>
                <pt idx="47">
                  <v>1.0284</v>
                </pt>
                <pt idx="48">
                  <v>1.5548</v>
                </pt>
                <pt idx="49">
                  <v>2.1972</v>
                </pt>
                <pt idx="50">
                  <v>2.3236</v>
                </pt>
                <pt idx="51">
                  <v>2.2604</v>
                </pt>
                <pt idx="52">
                  <v>1.976</v>
                </pt>
                <pt idx="53">
                  <v>1.7024</v>
                </pt>
                <pt idx="54">
                  <v>1.288</v>
                </pt>
                <pt idx="55">
                  <v>1.204</v>
                </pt>
                <pt idx="56">
                  <v>1.432</v>
                </pt>
                <pt idx="57">
                  <v>1.6636</v>
                </pt>
                <pt idx="58">
                  <v>1.9516</v>
                </pt>
                <pt idx="59">
                  <v>1.9516</v>
                </pt>
                <pt idx="60">
                  <v>1.6392</v>
                </pt>
                <pt idx="61">
                  <v>1.6884</v>
                </pt>
                <pt idx="62">
                  <v>1.6884</v>
                </pt>
                <pt idx="63">
                  <v>1.502</v>
                </pt>
                <pt idx="64">
                  <v>1.2108</v>
                </pt>
                <pt idx="65">
                  <v>0.9932</v>
                </pt>
                <pt idx="66">
                  <v>0.8492</v>
                </pt>
                <pt idx="67">
                  <v>0.7792</v>
                </pt>
                <pt idx="68">
                  <v>0.6667999999999999</v>
                </pt>
                <pt idx="69">
                  <v>0.5684</v>
                </pt>
                <pt idx="70">
                  <v>0.474</v>
                </pt>
                <pt idx="71">
                  <v>0.428</v>
                </pt>
                <pt idx="72">
                  <v>0.3684</v>
                </pt>
                <pt idx="73">
                  <v>0.3264</v>
                </pt>
                <pt idx="74">
                  <v>0.3404</v>
                </pt>
                <pt idx="75">
                  <v>0.3404</v>
                </pt>
                <pt idx="76">
                  <v>0.3652</v>
                </pt>
                <pt idx="77">
                  <v>0.3684</v>
                </pt>
                <pt idx="78">
                  <v>0.3192</v>
                </pt>
                <pt idx="79">
                  <v>0.2844</v>
                </pt>
                <pt idx="80">
                  <v>0.3228</v>
                </pt>
                <pt idx="81">
                  <v>0.3124</v>
                </pt>
                <pt idx="82">
                  <v>0.2948</v>
                </pt>
                <pt idx="83">
                  <v>0.2808</v>
                </pt>
                <pt idx="84">
                  <v>0.2736</v>
                </pt>
                <pt idx="85">
                  <v>0.2704</v>
                </pt>
                <pt idx="86">
                  <v>0.2808</v>
                </pt>
                <pt idx="87">
                  <v>0.288</v>
                </pt>
                <pt idx="88">
                  <v>0.288</v>
                </pt>
                <pt idx="89">
                  <v>0.2736</v>
                </pt>
                <pt idx="90">
                  <v>0.2492</v>
                </pt>
                <pt idx="91">
                  <v>0.2316</v>
                </pt>
                <pt idx="92">
                  <v>0.2352</v>
                </pt>
                <pt idx="93">
                  <v>0.2456</v>
                </pt>
                <pt idx="94">
                  <v>0.2456</v>
                </pt>
                <pt idx="95">
                  <v>0.2388</v>
                </pt>
                <pt idx="96">
                  <v>0.2316</v>
                </pt>
                <pt idx="97">
                  <v>0.242</v>
                </pt>
                <pt idx="98">
                  <v>0.2528</v>
                </pt>
                <pt idx="99">
                  <v>0.2564</v>
                </pt>
                <pt idx="100">
                  <v>0.2456</v>
                </pt>
                <pt idx="101">
                  <v>0.2528</v>
                </pt>
                <pt idx="102">
                  <v>0.2736</v>
                </pt>
                <pt idx="103">
                  <v>0.2772</v>
                </pt>
                <pt idx="104">
                  <v>0.2668</v>
                </pt>
                <pt idx="105">
                  <v>0.2564</v>
                </pt>
                <pt idx="106">
                  <v>0.2456</v>
                </pt>
                <pt idx="107">
                  <v>0.2492</v>
                </pt>
                <pt idx="108">
                  <v>0.2176</v>
                </pt>
                <pt idx="109">
                  <v>0.2212</v>
                </pt>
                <pt idx="110">
                  <v>0.2176</v>
                </pt>
                <pt idx="111">
                  <v>0.2176</v>
                </pt>
                <pt idx="112">
                  <v>0.2248</v>
                </pt>
                <pt idx="113">
                  <v>0.228</v>
                </pt>
                <pt idx="114">
                  <v>0.2248</v>
                </pt>
                <pt idx="115">
                  <v>0.2248</v>
                </pt>
                <pt idx="116">
                  <v>0.2248</v>
                </pt>
                <pt idx="117">
                  <v>0.2248</v>
                </pt>
                <pt idx="118">
                  <v>0.2176</v>
                </pt>
                <pt idx="119">
                  <v>0.2104</v>
                </pt>
                <pt idx="120">
                  <v>0.2104</v>
                </pt>
                <pt idx="121">
                  <v>0.2176</v>
                </pt>
                <pt idx="122">
                  <v>0.228</v>
                </pt>
                <pt idx="123">
                  <v>0.2248</v>
                </pt>
                <pt idx="124">
                  <v>0.2176</v>
                </pt>
                <pt idx="125">
                  <v>0.2176</v>
                </pt>
                <pt idx="126">
                  <v>0.228</v>
                </pt>
                <pt idx="127">
                  <v>0.2456</v>
                </pt>
                <pt idx="128">
                  <v>0.2704</v>
                </pt>
                <pt idx="129">
                  <v>0.2844</v>
                </pt>
                <pt idx="130">
                  <v>0.302</v>
                </pt>
                <pt idx="131">
                  <v>0.3124</v>
                </pt>
                <pt idx="132">
                  <v>0.3124</v>
                </pt>
                <pt idx="133">
                  <v>0.2808</v>
                </pt>
                <pt idx="134">
                  <v>0.2668</v>
                </pt>
                <pt idx="135">
                  <v>0.2596</v>
                </pt>
                <pt idx="136">
                  <v>0.2316</v>
                </pt>
                <pt idx="137">
                  <v>0.2248</v>
                </pt>
                <pt idx="138">
                  <v>0.2248</v>
                </pt>
                <pt idx="139">
                  <v>0.228</v>
                </pt>
                <pt idx="140">
                  <v>0.228</v>
                </pt>
                <pt idx="141">
                  <v>0.2212</v>
                </pt>
                <pt idx="142">
                  <v>0.2176</v>
                </pt>
                <pt idx="143">
                  <v>0.2176</v>
                </pt>
                <pt idx="144">
                  <v>0.2176</v>
                </pt>
                <pt idx="145">
                  <v>0.228</v>
                </pt>
                <pt idx="146">
                  <v>0.2316</v>
                </pt>
                <pt idx="147">
                  <v>0.242</v>
                </pt>
                <pt idx="148">
                  <v>0.2456</v>
                </pt>
                <pt idx="149">
                  <v>0.2492</v>
                </pt>
                <pt idx="150">
                  <v>0.2492</v>
                </pt>
                <pt idx="151">
                  <v>0.2492</v>
                </pt>
                <pt idx="152">
                  <v>0.2456</v>
                </pt>
                <pt idx="153">
                  <v>0.2456</v>
                </pt>
                <pt idx="154">
                  <v>0.2388</v>
                </pt>
                <pt idx="155">
                  <v>0.2388</v>
                </pt>
                <pt idx="156">
                  <v>0.228</v>
                </pt>
                <pt idx="157">
                  <v>0.228</v>
                </pt>
                <pt idx="158">
                  <v>0.2248</v>
                </pt>
                <pt idx="159">
                  <v>0.2772</v>
                </pt>
                <pt idx="160">
                  <v>0.2808</v>
                </pt>
                <pt idx="161">
                  <v>0.2808</v>
                </pt>
                <pt idx="162">
                  <v>0.288</v>
                </pt>
                <pt idx="163">
                  <v>0.2948</v>
                </pt>
                <pt idx="164">
                  <v>0.3088</v>
                </pt>
                <pt idx="165">
                  <v>0.3228</v>
                </pt>
                <pt idx="166">
                  <v>0.316</v>
                </pt>
                <pt idx="167">
                  <v>0.316</v>
                </pt>
                <pt idx="168">
                  <v>0.316</v>
                </pt>
                <pt idx="169">
                  <v>0.3336</v>
                </pt>
                <pt idx="170">
                  <v>0.33</v>
                </pt>
                <pt idx="171">
                  <v>0.33</v>
                </pt>
                <pt idx="172">
                  <v>0.3368</v>
                </pt>
                <pt idx="173">
                  <v>0.3368</v>
                </pt>
                <pt idx="174">
                  <v>0.3336</v>
                </pt>
                <pt idx="175">
                  <v>0.33</v>
                </pt>
                <pt idx="176">
                  <v>0.3368</v>
                </pt>
                <pt idx="177">
                  <v>0.33</v>
                </pt>
                <pt idx="178">
                  <v>0.3264</v>
                </pt>
                <pt idx="179">
                  <v>0.3228</v>
                </pt>
                <pt idx="180">
                  <v>0.3264</v>
                </pt>
                <pt idx="181">
                  <v>0.3264</v>
                </pt>
                <pt idx="182">
                  <v>0.33</v>
                </pt>
                <pt idx="183">
                  <v>0.3228</v>
                </pt>
                <pt idx="184">
                  <v>0.3228</v>
                </pt>
                <pt idx="185">
                  <v>0.3264</v>
                </pt>
                <pt idx="186">
                  <v>0.3264</v>
                </pt>
                <pt idx="187">
                  <v>0.3228</v>
                </pt>
                <pt idx="188">
                  <v>0.33</v>
                </pt>
                <pt idx="189">
                  <v>0.3336</v>
                </pt>
                <pt idx="190">
                  <v>0.3336</v>
                </pt>
                <pt idx="191">
                  <v>0.3404</v>
                </pt>
                <pt idx="192">
                  <v>0.3476</v>
                </pt>
                <pt idx="193">
                  <v>0.3476</v>
                </pt>
                <pt idx="194">
                  <v>0.358</v>
                </pt>
                <pt idx="195">
                  <v>0.3616</v>
                </pt>
                <pt idx="196">
                  <v>0.3508</v>
                </pt>
                <pt idx="197">
                  <v>0.3476</v>
                </pt>
                <pt idx="198">
                  <v>0.3476</v>
                </pt>
                <pt idx="199">
                  <v>0.3476</v>
                </pt>
                <pt idx="200">
                  <v>0.3508</v>
                </pt>
                <pt idx="201">
                  <v>0.358</v>
                </pt>
                <pt idx="202">
                  <v>0.3616</v>
                </pt>
                <pt idx="203">
                  <v>0.3616</v>
                </pt>
                <pt idx="204">
                  <v>0.3616</v>
                </pt>
                <pt idx="205">
                  <v>0.358</v>
                </pt>
                <pt idx="206">
                  <v>0.358</v>
                </pt>
                <pt idx="207">
                  <v>0.3544</v>
                </pt>
                <pt idx="208">
                  <v>0.358</v>
                </pt>
                <pt idx="209">
                  <v>0.372</v>
                </pt>
                <pt idx="210">
                  <v>0.3684</v>
                </pt>
                <pt idx="211">
                  <v>0.3684</v>
                </pt>
                <pt idx="212">
                  <v>0.372</v>
                </pt>
                <pt idx="213">
                  <v>0.3756</v>
                </pt>
                <pt idx="214">
                  <v>0.3824</v>
                </pt>
                <pt idx="215">
                  <v>0.386</v>
                </pt>
                <pt idx="216">
                  <v>0.3896</v>
                </pt>
                <pt idx="217">
                  <v>0.3968</v>
                </pt>
                <pt idx="218">
                  <v>0.4108</v>
                </pt>
                <pt idx="219">
                  <v>0.428</v>
                </pt>
                <pt idx="220">
                  <v>0.428</v>
                </pt>
                <pt idx="221">
                  <v>0.4212</v>
                </pt>
                <pt idx="222">
                  <v>0.4176</v>
                </pt>
                <pt idx="223">
                  <v>0.4248</v>
                </pt>
                <pt idx="224">
                  <v>0.4316</v>
                </pt>
                <pt idx="225">
                  <v>0.4316</v>
                </pt>
                <pt idx="226">
                  <v>0.4388</v>
                </pt>
                <pt idx="227">
                  <v>0.4212</v>
                </pt>
                <pt idx="228">
                  <v>0.4248</v>
                </pt>
                <pt idx="229">
                  <v>0.4176</v>
                </pt>
                <pt idx="230">
                  <v>0.428</v>
                </pt>
                <pt idx="231">
                  <v>0.428</v>
                </pt>
                <pt idx="232">
                  <v>0.4316</v>
                </pt>
                <pt idx="233">
                  <v>0.4316</v>
                </pt>
                <pt idx="234">
                  <v>0.4388</v>
                </pt>
                <pt idx="235">
                  <v>0.4596</v>
                </pt>
                <pt idx="236">
                  <v>0.4772</v>
                </pt>
                <pt idx="237">
                  <v>0.4948</v>
                </pt>
                <pt idx="238">
                  <v>0.474</v>
                </pt>
                <pt idx="239">
                  <v>0.4772</v>
                </pt>
                <pt idx="240">
                  <v>0.488</v>
                </pt>
                <pt idx="241">
                  <v>0.4492</v>
                </pt>
                <pt idx="242">
                  <v>0.428</v>
                </pt>
                <pt idx="243">
                  <v>0.4176</v>
                </pt>
                <pt idx="244">
                  <v>0.4176</v>
                </pt>
                <pt idx="245">
                  <v>0.414</v>
                </pt>
                <pt idx="246">
                  <v>0.4352</v>
                </pt>
                <pt idx="247">
                  <v>0.4316</v>
                </pt>
                <pt idx="248">
                  <v>0.4424</v>
                </pt>
                <pt idx="249">
                  <v>0.4632</v>
                </pt>
                <pt idx="250">
                  <v>0.4844</v>
                </pt>
                <pt idx="251">
                  <v>0.4984</v>
                </pt>
                <pt idx="252">
                  <v>0.5088</v>
                </pt>
                <pt idx="253">
                  <v>0.5124</v>
                </pt>
                <pt idx="254">
                  <v>0.544</v>
                </pt>
                <pt idx="255">
                  <v>0.5580000000000001</v>
                </pt>
                <pt idx="256">
                  <v>0.5616</v>
                </pt>
                <pt idx="257">
                  <v>0.5828</v>
                </pt>
                <pt idx="258">
                  <v>0.6</v>
                </pt>
                <pt idx="259">
                  <v>0.6143999999999999</v>
                </pt>
                <pt idx="260">
                  <v>0.6212</v>
                </pt>
                <pt idx="261">
                  <v>0.6108</v>
                </pt>
                <pt idx="262">
                  <v>0.6072</v>
                </pt>
                <pt idx="263">
                  <v>0.6176</v>
                </pt>
                <pt idx="264">
                  <v>0.6248</v>
                </pt>
                <pt idx="265">
                  <v>0.6284</v>
                </pt>
                <pt idx="266">
                  <v>0.6456</v>
                </pt>
                <pt idx="267">
                  <v>0.66</v>
                </pt>
                <pt idx="268">
                  <v>0.6564</v>
                </pt>
                <pt idx="269">
                  <v>0.6564</v>
                </pt>
                <pt idx="270">
                  <v>0.6632</v>
                </pt>
                <pt idx="271">
                  <v>0.6564</v>
                </pt>
                <pt idx="272">
                  <v>0.6352</v>
                </pt>
                <pt idx="273">
                  <v>0.6248</v>
                </pt>
                <pt idx="274">
                  <v>0.6176</v>
                </pt>
                <pt idx="275">
                  <v>0.6036</v>
                </pt>
                <pt idx="276">
                  <v>0.6</v>
                </pt>
                <pt idx="277">
                  <v>0.6072</v>
                </pt>
                <pt idx="278">
                  <v>0.6143999999999999</v>
                </pt>
                <pt idx="279">
                  <v>0.6284</v>
                </pt>
                <pt idx="280">
                  <v>0.6492</v>
                </pt>
                <pt idx="281">
                  <v>0.6316000000000001</v>
                </pt>
                <pt idx="282">
                  <v>0.6248</v>
                </pt>
                <pt idx="283">
                  <v>0.6212</v>
                </pt>
                <pt idx="284">
                  <v>0.6036</v>
                </pt>
                <pt idx="285">
                  <v>0.5896</v>
                </pt>
                <pt idx="286">
                  <v>0.6072</v>
                </pt>
                <pt idx="287">
                  <v>0.6143999999999999</v>
                </pt>
                <pt idx="288">
                  <v>0.6</v>
                </pt>
                <pt idx="289">
                  <v>0.6143999999999999</v>
                </pt>
                <pt idx="290">
                  <v>0.6352</v>
                </pt>
                <pt idx="291">
                  <v>0.6316000000000001</v>
                </pt>
                <pt idx="292">
                  <v>0.6564</v>
                </pt>
                <pt idx="293">
                  <v>0.66</v>
                </pt>
                <pt idx="294">
                  <v>0.6879999999999999</v>
                </pt>
                <pt idx="295">
                  <v>0.702</v>
                </pt>
                <pt idx="296">
                  <v>0.7264</v>
                </pt>
                <pt idx="297">
                  <v>0.7232</v>
                </pt>
                <pt idx="298">
                  <v>0.7056</v>
                </pt>
                <pt idx="299">
                  <v>0.6844</v>
                </pt>
                <pt idx="300">
                  <v>0.674</v>
                </pt>
                <pt idx="301">
                  <v>0.66</v>
                </pt>
                <pt idx="302">
                  <v>0.6564</v>
                </pt>
                <pt idx="303">
                  <v>0.6667999999999999</v>
                </pt>
                <pt idx="304">
                  <v>0.6667999999999999</v>
                </pt>
                <pt idx="305">
                  <v>0.6704</v>
                </pt>
                <pt idx="306">
                  <v>0.6667999999999999</v>
                </pt>
                <pt idx="307">
                  <v>0.6916</v>
                </pt>
                <pt idx="308">
                  <v>0.7124</v>
                </pt>
                <pt idx="309">
                  <v>0.716</v>
                </pt>
                <pt idx="310">
                  <v>0.6984</v>
                </pt>
                <pt idx="311">
                  <v>0.6844</v>
                </pt>
                <pt idx="312">
                  <v>0.7372</v>
                </pt>
                <pt idx="313">
                  <v>0.7403999999999999</v>
                </pt>
                <pt idx="314">
                  <v>0.7476</v>
                </pt>
                <pt idx="315">
                  <v>0.744</v>
                </pt>
                <pt idx="316">
                  <v>0.7336</v>
                </pt>
                <pt idx="317">
                  <v>0.7476</v>
                </pt>
                <pt idx="318">
                  <v>0.7403999999999999</v>
                </pt>
                <pt idx="319">
                  <v>0.7088</v>
                </pt>
                <pt idx="320">
                  <v>0.6772</v>
                </pt>
                <pt idx="321">
                  <v>0.6492</v>
                </pt>
                <pt idx="322">
                  <v>0.6424</v>
                </pt>
                <pt idx="323">
                  <v>0.6492</v>
                </pt>
                <pt idx="324">
                  <v>0.6667999999999999</v>
                </pt>
                <pt idx="325">
                  <v>0.6879999999999999</v>
                </pt>
                <pt idx="326">
                  <v>0.7124</v>
                </pt>
                <pt idx="327">
                  <v>0.7264</v>
                </pt>
                <pt idx="328">
                  <v>0.7264</v>
                </pt>
                <pt idx="329">
                  <v>0.7336</v>
                </pt>
                <pt idx="330">
                  <v>0.7372</v>
                </pt>
                <pt idx="331">
                  <v>0.7372</v>
                </pt>
                <pt idx="332">
                  <v>0.7476</v>
                </pt>
                <pt idx="333">
                  <v>0.7828000000000001</v>
                </pt>
                <pt idx="334">
                  <v>0.7896</v>
                </pt>
                <pt idx="335">
                  <v>0.8004</v>
                </pt>
                <pt idx="336">
                  <v>0.8212</v>
                </pt>
                <pt idx="337">
                  <v>0.8284</v>
                </pt>
                <pt idx="338">
                  <v>0.8212</v>
                </pt>
                <pt idx="339">
                  <v>0.8248</v>
                </pt>
                <pt idx="340">
                  <v>0.846</v>
                </pt>
                <pt idx="341">
                  <v>0.8388</v>
                </pt>
                <pt idx="342">
                  <v>0.832</v>
                </pt>
                <pt idx="343">
                  <v>0.8492</v>
                </pt>
                <pt idx="344">
                  <v>0.8636</v>
                </pt>
                <pt idx="345">
                  <v>0.93</v>
                </pt>
                <pt idx="346">
                  <v>0.9756</v>
                </pt>
                <pt idx="347">
                  <v>1.046</v>
                </pt>
                <pt idx="348">
                  <v>1.0528</v>
                </pt>
                <pt idx="349">
                  <v>1.0812</v>
                </pt>
                <pt idx="350">
                  <v>1.102</v>
                </pt>
                <pt idx="351">
                  <v>1.0812</v>
                </pt>
                <pt idx="352">
                  <v>1.0352</v>
                </pt>
                <pt idx="353">
                  <v>0.9792</v>
                </pt>
                <pt idx="354">
                  <v>0.944</v>
                </pt>
                <pt idx="355">
                  <v>0.9336</v>
                </pt>
                <pt idx="356">
                  <v>0.916</v>
                </pt>
                <pt idx="357">
                  <v>0.916</v>
                </pt>
                <pt idx="358">
                  <v>0.9124</v>
                </pt>
                <pt idx="359">
                  <v>0.874</v>
                </pt>
                <pt idx="360">
                  <v>0.8776</v>
                </pt>
                <pt idx="361">
                  <v>0.8844</v>
                </pt>
                <pt idx="362">
                  <v>0.8948</v>
                </pt>
                <pt idx="363">
                  <v>0.93</v>
                </pt>
                <pt idx="364">
                  <v>0.9196</v>
                </pt>
                <pt idx="365">
                  <v>0.8844</v>
                </pt>
              </numCache>
            </numRef>
          </xVal>
          <yVal>
            <numRef>
              <f>'CPT data reduction'!$A$3:$A$368</f>
              <numCache>
                <formatCode>General</formatCode>
                <ptCount val="366"/>
                <pt idx="0">
                  <v>0</v>
                </pt>
                <pt idx="1">
                  <v>0.02</v>
                </pt>
                <pt idx="2">
                  <v>0.04</v>
                </pt>
                <pt idx="3">
                  <v>0.06</v>
                </pt>
                <pt idx="4">
                  <v>0.08</v>
                </pt>
                <pt idx="5">
                  <v>0.1</v>
                </pt>
                <pt idx="6">
                  <v>0.12</v>
                </pt>
                <pt idx="7">
                  <v>0.14</v>
                </pt>
                <pt idx="8">
                  <v>0.16</v>
                </pt>
                <pt idx="9">
                  <v>0.18</v>
                </pt>
                <pt idx="10">
                  <v>0.2</v>
                </pt>
                <pt idx="11">
                  <v>0.22</v>
                </pt>
                <pt idx="12">
                  <v>0.24</v>
                </pt>
                <pt idx="13">
                  <v>0.26</v>
                </pt>
                <pt idx="14">
                  <v>0.28</v>
                </pt>
                <pt idx="15">
                  <v>0.3</v>
                </pt>
                <pt idx="16">
                  <v>0.32</v>
                </pt>
                <pt idx="17">
                  <v>0.34</v>
                </pt>
                <pt idx="18">
                  <v>0.36</v>
                </pt>
                <pt idx="19">
                  <v>0.38</v>
                </pt>
                <pt idx="20">
                  <v>0.4</v>
                </pt>
                <pt idx="21">
                  <v>0.42</v>
                </pt>
                <pt idx="22">
                  <v>0.44</v>
                </pt>
                <pt idx="23">
                  <v>0.46</v>
                </pt>
                <pt idx="24">
                  <v>0.48</v>
                </pt>
                <pt idx="25">
                  <v>0.5</v>
                </pt>
                <pt idx="26">
                  <v>0.52</v>
                </pt>
                <pt idx="27">
                  <v>0.54</v>
                </pt>
                <pt idx="28">
                  <v>0.5600000000000001</v>
                </pt>
                <pt idx="29">
                  <v>0.58</v>
                </pt>
                <pt idx="30">
                  <v>0.6</v>
                </pt>
                <pt idx="31">
                  <v>0.62</v>
                </pt>
                <pt idx="32">
                  <v>0.64</v>
                </pt>
                <pt idx="33">
                  <v>0.66</v>
                </pt>
                <pt idx="34">
                  <v>0.68</v>
                </pt>
                <pt idx="35">
                  <v>0.7</v>
                </pt>
                <pt idx="36">
                  <v>0.72</v>
                </pt>
                <pt idx="37">
                  <v>0.74</v>
                </pt>
                <pt idx="38">
                  <v>0.76</v>
                </pt>
                <pt idx="39">
                  <v>0.78</v>
                </pt>
                <pt idx="40">
                  <v>0.8</v>
                </pt>
                <pt idx="41">
                  <v>0.82</v>
                </pt>
                <pt idx="42">
                  <v>0.84</v>
                </pt>
                <pt idx="43">
                  <v>0.86</v>
                </pt>
                <pt idx="44">
                  <v>0.88</v>
                </pt>
                <pt idx="45">
                  <v>0.9</v>
                </pt>
                <pt idx="46">
                  <v>0.92</v>
                </pt>
                <pt idx="47">
                  <v>0.9399999999999999</v>
                </pt>
                <pt idx="48">
                  <v>0.96</v>
                </pt>
                <pt idx="49">
                  <v>0.98</v>
                </pt>
                <pt idx="50">
                  <v>1</v>
                </pt>
                <pt idx="51">
                  <v>1.02</v>
                </pt>
                <pt idx="52">
                  <v>1.04</v>
                </pt>
                <pt idx="53">
                  <v>1.06</v>
                </pt>
                <pt idx="54">
                  <v>1.08</v>
                </pt>
                <pt idx="55">
                  <v>1.1</v>
                </pt>
                <pt idx="56">
                  <v>1.12</v>
                </pt>
                <pt idx="57">
                  <v>1.14</v>
                </pt>
                <pt idx="58">
                  <v>1.16</v>
                </pt>
                <pt idx="59">
                  <v>1.18</v>
                </pt>
                <pt idx="60">
                  <v>1.2</v>
                </pt>
                <pt idx="61">
                  <v>1.22</v>
                </pt>
                <pt idx="62">
                  <v>1.24</v>
                </pt>
                <pt idx="63">
                  <v>1.26</v>
                </pt>
                <pt idx="64">
                  <v>1.28</v>
                </pt>
                <pt idx="65">
                  <v>1.3</v>
                </pt>
                <pt idx="66">
                  <v>1.32</v>
                </pt>
                <pt idx="67">
                  <v>1.34</v>
                </pt>
                <pt idx="68">
                  <v>1.36</v>
                </pt>
                <pt idx="69">
                  <v>1.38</v>
                </pt>
                <pt idx="70">
                  <v>1.4</v>
                </pt>
                <pt idx="71">
                  <v>1.42</v>
                </pt>
                <pt idx="72">
                  <v>1.44</v>
                </pt>
                <pt idx="73">
                  <v>1.46</v>
                </pt>
                <pt idx="74">
                  <v>1.48</v>
                </pt>
                <pt idx="75">
                  <v>1.5</v>
                </pt>
                <pt idx="76">
                  <v>1.52</v>
                </pt>
                <pt idx="77">
                  <v>1.54</v>
                </pt>
                <pt idx="78">
                  <v>1.56</v>
                </pt>
                <pt idx="79">
                  <v>1.58</v>
                </pt>
                <pt idx="80">
                  <v>1.6</v>
                </pt>
                <pt idx="81">
                  <v>1.62</v>
                </pt>
                <pt idx="82">
                  <v>1.64</v>
                </pt>
                <pt idx="83">
                  <v>1.66</v>
                </pt>
                <pt idx="84">
                  <v>1.68</v>
                </pt>
                <pt idx="85">
                  <v>1.7</v>
                </pt>
                <pt idx="86">
                  <v>1.72</v>
                </pt>
                <pt idx="87">
                  <v>1.74</v>
                </pt>
                <pt idx="88">
                  <v>1.76</v>
                </pt>
                <pt idx="89">
                  <v>1.78</v>
                </pt>
                <pt idx="90">
                  <v>1.8</v>
                </pt>
                <pt idx="91">
                  <v>1.82</v>
                </pt>
                <pt idx="92">
                  <v>1.84</v>
                </pt>
                <pt idx="93">
                  <v>1.86</v>
                </pt>
                <pt idx="94">
                  <v>1.88</v>
                </pt>
                <pt idx="95">
                  <v>1.9</v>
                </pt>
                <pt idx="96">
                  <v>1.92</v>
                </pt>
                <pt idx="97">
                  <v>1.94</v>
                </pt>
                <pt idx="98">
                  <v>1.96</v>
                </pt>
                <pt idx="99">
                  <v>1.98</v>
                </pt>
                <pt idx="100">
                  <v>2</v>
                </pt>
                <pt idx="101">
                  <v>2.02</v>
                </pt>
                <pt idx="102">
                  <v>2.04</v>
                </pt>
                <pt idx="103">
                  <v>2.06</v>
                </pt>
                <pt idx="104">
                  <v>2.08</v>
                </pt>
                <pt idx="105">
                  <v>2.1</v>
                </pt>
                <pt idx="106">
                  <v>2.12</v>
                </pt>
                <pt idx="107">
                  <v>2.14</v>
                </pt>
                <pt idx="108">
                  <v>2.16</v>
                </pt>
                <pt idx="109">
                  <v>2.18</v>
                </pt>
                <pt idx="110">
                  <v>2.2</v>
                </pt>
                <pt idx="111">
                  <v>2.22</v>
                </pt>
                <pt idx="112">
                  <v>2.24</v>
                </pt>
                <pt idx="113">
                  <v>2.26</v>
                </pt>
                <pt idx="114">
                  <v>2.28</v>
                </pt>
                <pt idx="115">
                  <v>2.3</v>
                </pt>
                <pt idx="116">
                  <v>2.32</v>
                </pt>
                <pt idx="117">
                  <v>2.34</v>
                </pt>
                <pt idx="118">
                  <v>2.36</v>
                </pt>
                <pt idx="119">
                  <v>2.38</v>
                </pt>
                <pt idx="120">
                  <v>2.4</v>
                </pt>
                <pt idx="121">
                  <v>2.42</v>
                </pt>
                <pt idx="122">
                  <v>2.44</v>
                </pt>
                <pt idx="123">
                  <v>2.46</v>
                </pt>
                <pt idx="124">
                  <v>2.48</v>
                </pt>
                <pt idx="125">
                  <v>2.5</v>
                </pt>
                <pt idx="126">
                  <v>2.52</v>
                </pt>
                <pt idx="127">
                  <v>2.54</v>
                </pt>
                <pt idx="128">
                  <v>2.56</v>
                </pt>
                <pt idx="129">
                  <v>2.58</v>
                </pt>
                <pt idx="130">
                  <v>2.6</v>
                </pt>
                <pt idx="131">
                  <v>2.62</v>
                </pt>
                <pt idx="132">
                  <v>2.64</v>
                </pt>
                <pt idx="133">
                  <v>2.66</v>
                </pt>
                <pt idx="134">
                  <v>2.68</v>
                </pt>
                <pt idx="135">
                  <v>2.7</v>
                </pt>
                <pt idx="136">
                  <v>2.72</v>
                </pt>
                <pt idx="137">
                  <v>2.74</v>
                </pt>
                <pt idx="138">
                  <v>2.76</v>
                </pt>
                <pt idx="139">
                  <v>2.78</v>
                </pt>
                <pt idx="140">
                  <v>2.8</v>
                </pt>
                <pt idx="141">
                  <v>2.82</v>
                </pt>
                <pt idx="142">
                  <v>2.84</v>
                </pt>
                <pt idx="143">
                  <v>2.86</v>
                </pt>
                <pt idx="144">
                  <v>2.88</v>
                </pt>
                <pt idx="145">
                  <v>2.9</v>
                </pt>
                <pt idx="146">
                  <v>2.92</v>
                </pt>
                <pt idx="147">
                  <v>2.94</v>
                </pt>
                <pt idx="148">
                  <v>2.96</v>
                </pt>
                <pt idx="149">
                  <v>2.98</v>
                </pt>
                <pt idx="150">
                  <v>3</v>
                </pt>
                <pt idx="151">
                  <v>3.02</v>
                </pt>
                <pt idx="152">
                  <v>3.04</v>
                </pt>
                <pt idx="153">
                  <v>3.06</v>
                </pt>
                <pt idx="154">
                  <v>3.08</v>
                </pt>
                <pt idx="155">
                  <v>3.1</v>
                </pt>
                <pt idx="156">
                  <v>3.12</v>
                </pt>
                <pt idx="157">
                  <v>3.14</v>
                </pt>
                <pt idx="158">
                  <v>3.16</v>
                </pt>
                <pt idx="159">
                  <v>3.18</v>
                </pt>
                <pt idx="160">
                  <v>3.2</v>
                </pt>
                <pt idx="161">
                  <v>3.22</v>
                </pt>
                <pt idx="162">
                  <v>3.24</v>
                </pt>
                <pt idx="163">
                  <v>3.26</v>
                </pt>
                <pt idx="164">
                  <v>3.28</v>
                </pt>
                <pt idx="165">
                  <v>3.3</v>
                </pt>
                <pt idx="166">
                  <v>3.32</v>
                </pt>
                <pt idx="167">
                  <v>3.34</v>
                </pt>
                <pt idx="168">
                  <v>3.36</v>
                </pt>
                <pt idx="169">
                  <v>3.38</v>
                </pt>
                <pt idx="170">
                  <v>3.4</v>
                </pt>
                <pt idx="171">
                  <v>3.42</v>
                </pt>
                <pt idx="172">
                  <v>3.44</v>
                </pt>
                <pt idx="173">
                  <v>3.46</v>
                </pt>
                <pt idx="174">
                  <v>3.48</v>
                </pt>
                <pt idx="175">
                  <v>3.5</v>
                </pt>
                <pt idx="176">
                  <v>3.52</v>
                </pt>
                <pt idx="177">
                  <v>3.54</v>
                </pt>
                <pt idx="178">
                  <v>3.56</v>
                </pt>
                <pt idx="179">
                  <v>3.58</v>
                </pt>
                <pt idx="180">
                  <v>3.6</v>
                </pt>
                <pt idx="181">
                  <v>3.62</v>
                </pt>
                <pt idx="182">
                  <v>3.64</v>
                </pt>
                <pt idx="183">
                  <v>3.66</v>
                </pt>
                <pt idx="184">
                  <v>3.68</v>
                </pt>
                <pt idx="185">
                  <v>3.7</v>
                </pt>
                <pt idx="186">
                  <v>3.72</v>
                </pt>
                <pt idx="187">
                  <v>3.74</v>
                </pt>
                <pt idx="188">
                  <v>3.76</v>
                </pt>
                <pt idx="189">
                  <v>3.78</v>
                </pt>
                <pt idx="190">
                  <v>3.8</v>
                </pt>
                <pt idx="191">
                  <v>3.82</v>
                </pt>
                <pt idx="192">
                  <v>3.84</v>
                </pt>
                <pt idx="193">
                  <v>3.86</v>
                </pt>
                <pt idx="194">
                  <v>3.88</v>
                </pt>
                <pt idx="195">
                  <v>3.9</v>
                </pt>
                <pt idx="196">
                  <v>3.92</v>
                </pt>
                <pt idx="197">
                  <v>3.94</v>
                </pt>
                <pt idx="198">
                  <v>3.96</v>
                </pt>
                <pt idx="199">
                  <v>3.98</v>
                </pt>
                <pt idx="200">
                  <v>4</v>
                </pt>
                <pt idx="201">
                  <v>4.02</v>
                </pt>
                <pt idx="202">
                  <v>4.04</v>
                </pt>
                <pt idx="203">
                  <v>4.06</v>
                </pt>
                <pt idx="204">
                  <v>4.08</v>
                </pt>
                <pt idx="205">
                  <v>4.1</v>
                </pt>
                <pt idx="206">
                  <v>4.12</v>
                </pt>
                <pt idx="207">
                  <v>4.14</v>
                </pt>
                <pt idx="208">
                  <v>4.16</v>
                </pt>
                <pt idx="209">
                  <v>4.18</v>
                </pt>
                <pt idx="210">
                  <v>4.2</v>
                </pt>
                <pt idx="211">
                  <v>4.22</v>
                </pt>
                <pt idx="212">
                  <v>4.24</v>
                </pt>
                <pt idx="213">
                  <v>4.26</v>
                </pt>
                <pt idx="214">
                  <v>4.28</v>
                </pt>
                <pt idx="215">
                  <v>4.3</v>
                </pt>
                <pt idx="216">
                  <v>4.32</v>
                </pt>
                <pt idx="217">
                  <v>4.34</v>
                </pt>
                <pt idx="218">
                  <v>4.36</v>
                </pt>
                <pt idx="219">
                  <v>4.38</v>
                </pt>
                <pt idx="220">
                  <v>4.4</v>
                </pt>
                <pt idx="221">
                  <v>4.42</v>
                </pt>
                <pt idx="222">
                  <v>4.44</v>
                </pt>
                <pt idx="223">
                  <v>4.46</v>
                </pt>
                <pt idx="224">
                  <v>4.48</v>
                </pt>
                <pt idx="225">
                  <v>4.5</v>
                </pt>
                <pt idx="226">
                  <v>4.52</v>
                </pt>
                <pt idx="227">
                  <v>4.54</v>
                </pt>
                <pt idx="228">
                  <v>4.56</v>
                </pt>
                <pt idx="229">
                  <v>4.58</v>
                </pt>
                <pt idx="230">
                  <v>4.6</v>
                </pt>
                <pt idx="231">
                  <v>4.62</v>
                </pt>
                <pt idx="232">
                  <v>4.64</v>
                </pt>
                <pt idx="233">
                  <v>4.66</v>
                </pt>
                <pt idx="234">
                  <v>4.68</v>
                </pt>
                <pt idx="235">
                  <v>4.7</v>
                </pt>
                <pt idx="236">
                  <v>4.72</v>
                </pt>
                <pt idx="237">
                  <v>4.74</v>
                </pt>
                <pt idx="238">
                  <v>4.76</v>
                </pt>
                <pt idx="239">
                  <v>4.78</v>
                </pt>
                <pt idx="240">
                  <v>4.8</v>
                </pt>
                <pt idx="241">
                  <v>4.82</v>
                </pt>
                <pt idx="242">
                  <v>4.84</v>
                </pt>
                <pt idx="243">
                  <v>4.86</v>
                </pt>
                <pt idx="244">
                  <v>4.88</v>
                </pt>
                <pt idx="245">
                  <v>4.9</v>
                </pt>
                <pt idx="246">
                  <v>4.92</v>
                </pt>
                <pt idx="247">
                  <v>4.94</v>
                </pt>
                <pt idx="248">
                  <v>4.96</v>
                </pt>
                <pt idx="249">
                  <v>4.98</v>
                </pt>
                <pt idx="250">
                  <v>5</v>
                </pt>
                <pt idx="251">
                  <v>5.02</v>
                </pt>
                <pt idx="252">
                  <v>5.04</v>
                </pt>
                <pt idx="253">
                  <v>5.06</v>
                </pt>
                <pt idx="254">
                  <v>5.08</v>
                </pt>
                <pt idx="255">
                  <v>5.1</v>
                </pt>
                <pt idx="256">
                  <v>5.12</v>
                </pt>
                <pt idx="257">
                  <v>5.14</v>
                </pt>
                <pt idx="258">
                  <v>5.16</v>
                </pt>
                <pt idx="259">
                  <v>5.18</v>
                </pt>
                <pt idx="260">
                  <v>5.2</v>
                </pt>
                <pt idx="261">
                  <v>5.22</v>
                </pt>
                <pt idx="262">
                  <v>5.24</v>
                </pt>
                <pt idx="263">
                  <v>5.26</v>
                </pt>
                <pt idx="264">
                  <v>5.28</v>
                </pt>
                <pt idx="265">
                  <v>5.3</v>
                </pt>
                <pt idx="266">
                  <v>5.32</v>
                </pt>
                <pt idx="267">
                  <v>5.34</v>
                </pt>
                <pt idx="268">
                  <v>5.36</v>
                </pt>
                <pt idx="269">
                  <v>5.38</v>
                </pt>
                <pt idx="270">
                  <v>5.4</v>
                </pt>
                <pt idx="271">
                  <v>5.42</v>
                </pt>
                <pt idx="272">
                  <v>5.44</v>
                </pt>
                <pt idx="273">
                  <v>5.46</v>
                </pt>
                <pt idx="274">
                  <v>5.48</v>
                </pt>
                <pt idx="275">
                  <v>5.5</v>
                </pt>
                <pt idx="276">
                  <v>5.52</v>
                </pt>
                <pt idx="277">
                  <v>5.54</v>
                </pt>
                <pt idx="278">
                  <v>5.56</v>
                </pt>
                <pt idx="279">
                  <v>5.58</v>
                </pt>
                <pt idx="280">
                  <v>5.6</v>
                </pt>
                <pt idx="281">
                  <v>5.62</v>
                </pt>
                <pt idx="282">
                  <v>5.64</v>
                </pt>
                <pt idx="283">
                  <v>5.66</v>
                </pt>
                <pt idx="284">
                  <v>5.68</v>
                </pt>
                <pt idx="285">
                  <v>5.7</v>
                </pt>
                <pt idx="286">
                  <v>5.72</v>
                </pt>
                <pt idx="287">
                  <v>5.74</v>
                </pt>
                <pt idx="288">
                  <v>5.76</v>
                </pt>
                <pt idx="289">
                  <v>5.78</v>
                </pt>
                <pt idx="290">
                  <v>5.8</v>
                </pt>
                <pt idx="291">
                  <v>5.82</v>
                </pt>
                <pt idx="292">
                  <v>5.84</v>
                </pt>
                <pt idx="293">
                  <v>5.86</v>
                </pt>
                <pt idx="294">
                  <v>5.88</v>
                </pt>
                <pt idx="295">
                  <v>5.9</v>
                </pt>
                <pt idx="296">
                  <v>5.92</v>
                </pt>
                <pt idx="297">
                  <v>5.94</v>
                </pt>
                <pt idx="298">
                  <v>5.96</v>
                </pt>
                <pt idx="299">
                  <v>5.98</v>
                </pt>
                <pt idx="300">
                  <v>6</v>
                </pt>
                <pt idx="301">
                  <v>6.02</v>
                </pt>
                <pt idx="302">
                  <v>6.04</v>
                </pt>
                <pt idx="303">
                  <v>6.06</v>
                </pt>
                <pt idx="304">
                  <v>6.08</v>
                </pt>
                <pt idx="305">
                  <v>6.1</v>
                </pt>
                <pt idx="306">
                  <v>6.12</v>
                </pt>
                <pt idx="307">
                  <v>6.14</v>
                </pt>
                <pt idx="308">
                  <v>6.16</v>
                </pt>
                <pt idx="309">
                  <v>6.18</v>
                </pt>
                <pt idx="310">
                  <v>6.2</v>
                </pt>
                <pt idx="311">
                  <v>6.22</v>
                </pt>
                <pt idx="312">
                  <v>6.24</v>
                </pt>
                <pt idx="313">
                  <v>6.26</v>
                </pt>
                <pt idx="314">
                  <v>6.28</v>
                </pt>
                <pt idx="315">
                  <v>6.3</v>
                </pt>
                <pt idx="316">
                  <v>6.32</v>
                </pt>
                <pt idx="317">
                  <v>6.34</v>
                </pt>
                <pt idx="318">
                  <v>6.36</v>
                </pt>
                <pt idx="319">
                  <v>6.38</v>
                </pt>
                <pt idx="320">
                  <v>6.4</v>
                </pt>
                <pt idx="321">
                  <v>6.42</v>
                </pt>
                <pt idx="322">
                  <v>6.44</v>
                </pt>
                <pt idx="323">
                  <v>6.46</v>
                </pt>
                <pt idx="324">
                  <v>6.48</v>
                </pt>
                <pt idx="325">
                  <v>6.5</v>
                </pt>
                <pt idx="326">
                  <v>6.52</v>
                </pt>
                <pt idx="327">
                  <v>6.54</v>
                </pt>
                <pt idx="328">
                  <v>6.56</v>
                </pt>
                <pt idx="329">
                  <v>6.58</v>
                </pt>
                <pt idx="330">
                  <v>6.6</v>
                </pt>
                <pt idx="331">
                  <v>6.62</v>
                </pt>
                <pt idx="332">
                  <v>6.64</v>
                </pt>
                <pt idx="333">
                  <v>6.66</v>
                </pt>
                <pt idx="334">
                  <v>6.68</v>
                </pt>
                <pt idx="335">
                  <v>6.7</v>
                </pt>
                <pt idx="336">
                  <v>6.72</v>
                </pt>
                <pt idx="337">
                  <v>6.74</v>
                </pt>
                <pt idx="338">
                  <v>6.76</v>
                </pt>
                <pt idx="339">
                  <v>6.78</v>
                </pt>
                <pt idx="340">
                  <v>6.8</v>
                </pt>
                <pt idx="341">
                  <v>6.82</v>
                </pt>
                <pt idx="342">
                  <v>6.84</v>
                </pt>
                <pt idx="343">
                  <v>6.86</v>
                </pt>
                <pt idx="344">
                  <v>6.88</v>
                </pt>
                <pt idx="345">
                  <v>6.9</v>
                </pt>
                <pt idx="346">
                  <v>6.92</v>
                </pt>
                <pt idx="347">
                  <v>6.94</v>
                </pt>
                <pt idx="348">
                  <v>6.96</v>
                </pt>
                <pt idx="349">
                  <v>6.98</v>
                </pt>
                <pt idx="350">
                  <v>7</v>
                </pt>
                <pt idx="351">
                  <v>7.02</v>
                </pt>
                <pt idx="352">
                  <v>7.04</v>
                </pt>
                <pt idx="353">
                  <v>7.06</v>
                </pt>
                <pt idx="354">
                  <v>7.08</v>
                </pt>
                <pt idx="355">
                  <v>7.1</v>
                </pt>
                <pt idx="356">
                  <v>7.12</v>
                </pt>
                <pt idx="357">
                  <v>7.14</v>
                </pt>
                <pt idx="358">
                  <v>7.16</v>
                </pt>
                <pt idx="359">
                  <v>7.18</v>
                </pt>
                <pt idx="360">
                  <v>7.2</v>
                </pt>
                <pt idx="361">
                  <v>7.22</v>
                </pt>
                <pt idx="362">
                  <v>7.24</v>
                </pt>
                <pt idx="363">
                  <v>7.26</v>
                </pt>
                <pt idx="364">
                  <v>7.28</v>
                </pt>
                <pt idx="365">
                  <v>7.3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265674544"/>
        <axId val="1265672880"/>
      </scatterChart>
      <valAx>
        <axId val="1265674544"/>
        <scaling>
          <orientation val="minMax"/>
          <max val="4"/>
          <min val="0"/>
        </scaling>
        <delete val="0"/>
        <axPos val="t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2880"/>
        <crosses val="autoZero"/>
        <crossBetween val="midCat"/>
      </valAx>
      <valAx>
        <axId val="1265672880"/>
        <scaling>
          <orientation val="maxMin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4544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tx>
            <strRef>
              <f>'CPT data reduction'!$X$2</f>
              <strCache>
                <ptCount val="1"/>
                <pt idx="0">
                  <v>cu (kPa)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'CPT data reduction'!$Z$3:$Z$600</f>
              <numCache>
                <formatCode>0.0</formatCode>
                <ptCount val="598"/>
                <pt idx="0">
                  <v>0.544</v>
                </pt>
                <pt idx="1">
                  <v>2.3128</v>
                </pt>
                <pt idx="2">
                  <v>3.25</v>
                </pt>
                <pt idx="3">
                  <v>4.5452</v>
                </pt>
                <pt idx="4">
                  <v>6.0612</v>
                </pt>
                <pt idx="5">
                  <v>7.6444</v>
                </pt>
                <pt idx="6">
                  <v>9.494</v>
                </pt>
                <pt idx="7">
                  <v>10.8384</v>
                </pt>
                <pt idx="8">
                  <v>10.1396</v>
                </pt>
                <pt idx="9">
                  <v>8.3568</v>
                </pt>
                <pt idx="10">
                  <v>6.9704</v>
                </pt>
                <pt idx="11">
                  <v>5.8964</v>
                </pt>
                <pt idx="12">
                  <v>4.91</v>
                </pt>
                <pt idx="13">
                  <v>4.166</v>
                </pt>
                <pt idx="14">
                  <v>3.5728</v>
                </pt>
                <pt idx="15">
                  <v>3.1516</v>
                </pt>
                <pt idx="16">
                  <v>2.9308</v>
                </pt>
                <pt idx="17">
                  <v>2.9412</v>
                </pt>
                <pt idx="18">
                  <v>2.8112</v>
                </pt>
                <pt idx="19">
                  <v>2.5236</v>
                </pt>
                <pt idx="20">
                  <v>2.45</v>
                </pt>
                <pt idx="21">
                  <v>2.3656</v>
                </pt>
                <pt idx="22">
                  <v>2.2604</v>
                </pt>
                <pt idx="23">
                  <v>2.134</v>
                </pt>
                <pt idx="24">
                  <v>2.0568</v>
                </pt>
                <pt idx="25">
                  <v>1.9408</v>
                </pt>
                <pt idx="26">
                  <v>1.8636</v>
                </pt>
                <pt idx="27">
                  <v>1.7828</v>
                </pt>
                <pt idx="28">
                  <v>1.7444</v>
                </pt>
                <pt idx="29">
                  <v>1.8112</v>
                </pt>
                <pt idx="30">
                  <v>1.748</v>
                </pt>
                <pt idx="31">
                  <v>1.5092</v>
                </pt>
                <pt idx="32">
                  <v>1.4076</v>
                </pt>
                <pt idx="33">
                  <v>1.3196</v>
                </pt>
                <pt idx="34">
                  <v>1.302</v>
                </pt>
                <pt idx="35">
                  <v>1.3968</v>
                </pt>
                <pt idx="36">
                  <v>1.4672</v>
                </pt>
                <pt idx="37">
                  <v>1.5304</v>
                </pt>
                <pt idx="38">
                  <v>1.4496</v>
                </pt>
                <pt idx="39">
                  <v>1.4004</v>
                </pt>
                <pt idx="40">
                  <v>1.3372</v>
                </pt>
                <pt idx="41">
                  <v>1.2072</v>
                </pt>
                <pt idx="42">
                  <v>1.1056</v>
                </pt>
                <pt idx="43">
                  <v>1.018</v>
                </pt>
                <pt idx="44">
                  <v>0.9616</v>
                </pt>
                <pt idx="45">
                  <v>0.9232</v>
                </pt>
                <pt idx="46">
                  <v>0.8492</v>
                </pt>
                <pt idx="47">
                  <v>1.0284</v>
                </pt>
                <pt idx="48">
                  <v>1.5548</v>
                </pt>
                <pt idx="49">
                  <v>2.1972</v>
                </pt>
                <pt idx="50">
                  <v>2.3236</v>
                </pt>
                <pt idx="51">
                  <v>2.2604</v>
                </pt>
                <pt idx="52">
                  <v>1.976</v>
                </pt>
                <pt idx="53">
                  <v>1.7024</v>
                </pt>
                <pt idx="54">
                  <v>1.288</v>
                </pt>
                <pt idx="55">
                  <v>1.204</v>
                </pt>
                <pt idx="56">
                  <v>1.432</v>
                </pt>
                <pt idx="57">
                  <v>1.6636</v>
                </pt>
                <pt idx="58">
                  <v>1.9516</v>
                </pt>
                <pt idx="59">
                  <v>1.9516</v>
                </pt>
                <pt idx="60">
                  <v>1.6392</v>
                </pt>
                <pt idx="61">
                  <v>1.6884</v>
                </pt>
                <pt idx="62">
                  <v>1.6884</v>
                </pt>
                <pt idx="63">
                  <v>1.502</v>
                </pt>
                <pt idx="64">
                  <v>1.2108</v>
                </pt>
                <pt idx="65">
                  <v>0.9932</v>
                </pt>
                <pt idx="66">
                  <v>0.8492</v>
                </pt>
                <pt idx="67">
                  <v>0.7792</v>
                </pt>
                <pt idx="68">
                  <v>0.6667999999999999</v>
                </pt>
                <pt idx="69">
                  <v>0.5684</v>
                </pt>
                <pt idx="70">
                  <v>0.474</v>
                </pt>
                <pt idx="71">
                  <v>0.428</v>
                </pt>
                <pt idx="72">
                  <v>0.3684</v>
                </pt>
                <pt idx="73">
                  <v>0.3264</v>
                </pt>
                <pt idx="74">
                  <v>0.3404</v>
                </pt>
                <pt idx="75">
                  <v>0.3404</v>
                </pt>
                <pt idx="76">
                  <v>0.3652</v>
                </pt>
                <pt idx="77">
                  <v>0.3684</v>
                </pt>
                <pt idx="78">
                  <v>0.3192</v>
                </pt>
                <pt idx="79">
                  <v>0.2844</v>
                </pt>
                <pt idx="80">
                  <v>0.3228</v>
                </pt>
                <pt idx="81">
                  <v>0.3124</v>
                </pt>
                <pt idx="82">
                  <v>0.2948</v>
                </pt>
                <pt idx="83">
                  <v>0.2808</v>
                </pt>
                <pt idx="84">
                  <v>0.2736</v>
                </pt>
                <pt idx="85">
                  <v>0.2704</v>
                </pt>
                <pt idx="86">
                  <v>0.2808</v>
                </pt>
                <pt idx="87">
                  <v>0.288</v>
                </pt>
                <pt idx="88">
                  <v>0.288</v>
                </pt>
                <pt idx="89">
                  <v>0.2736</v>
                </pt>
                <pt idx="90">
                  <v>0.2492</v>
                </pt>
                <pt idx="91">
                  <v>0.2316</v>
                </pt>
                <pt idx="92">
                  <v>0.2352</v>
                </pt>
                <pt idx="93">
                  <v>0.2456</v>
                </pt>
                <pt idx="94">
                  <v>0.2456</v>
                </pt>
                <pt idx="95">
                  <v>0.2388</v>
                </pt>
                <pt idx="96">
                  <v>0.2316</v>
                </pt>
                <pt idx="97">
                  <v>0.242</v>
                </pt>
                <pt idx="98">
                  <v>0.2528</v>
                </pt>
                <pt idx="99">
                  <v>0.2564</v>
                </pt>
                <pt idx="100">
                  <v>0.2456</v>
                </pt>
                <pt idx="101">
                  <v>0.2528</v>
                </pt>
                <pt idx="102">
                  <v>0.2736</v>
                </pt>
                <pt idx="103">
                  <v>0.2772</v>
                </pt>
                <pt idx="104">
                  <v>0.2668</v>
                </pt>
                <pt idx="105">
                  <v>0.2564</v>
                </pt>
                <pt idx="106">
                  <v>0.2456</v>
                </pt>
                <pt idx="107">
                  <v>0.2492</v>
                </pt>
                <pt idx="108">
                  <v>0.2176</v>
                </pt>
                <pt idx="109">
                  <v>0.2212</v>
                </pt>
                <pt idx="110">
                  <v>0.2176</v>
                </pt>
                <pt idx="111">
                  <v>0.2176</v>
                </pt>
                <pt idx="112">
                  <v>0.2248</v>
                </pt>
                <pt idx="113">
                  <v>0.228</v>
                </pt>
                <pt idx="114">
                  <v>0.2248</v>
                </pt>
                <pt idx="115">
                  <v>0.2248</v>
                </pt>
                <pt idx="116">
                  <v>0.2248</v>
                </pt>
                <pt idx="117">
                  <v>0.2248</v>
                </pt>
                <pt idx="118">
                  <v>0.2176</v>
                </pt>
                <pt idx="119">
                  <v>0.2104</v>
                </pt>
                <pt idx="120">
                  <v>0.2104</v>
                </pt>
                <pt idx="121">
                  <v>0.2176</v>
                </pt>
                <pt idx="122">
                  <v>0.228</v>
                </pt>
                <pt idx="123">
                  <v>0.2248</v>
                </pt>
                <pt idx="124">
                  <v>0.2176</v>
                </pt>
                <pt idx="125">
                  <v>0.2176</v>
                </pt>
                <pt idx="126">
                  <v>0.228</v>
                </pt>
                <pt idx="127">
                  <v>0.2456</v>
                </pt>
                <pt idx="128">
                  <v>0.2704</v>
                </pt>
                <pt idx="129">
                  <v>0.2844</v>
                </pt>
                <pt idx="130">
                  <v>0.302</v>
                </pt>
                <pt idx="131">
                  <v>0.3124</v>
                </pt>
                <pt idx="132">
                  <v>0.3124</v>
                </pt>
                <pt idx="133">
                  <v>0.2808</v>
                </pt>
                <pt idx="134">
                  <v>0.2668</v>
                </pt>
                <pt idx="135">
                  <v>0.2596</v>
                </pt>
                <pt idx="136">
                  <v>0.2316</v>
                </pt>
                <pt idx="137">
                  <v>0.2248</v>
                </pt>
                <pt idx="138">
                  <v>0.2248</v>
                </pt>
                <pt idx="139">
                  <v>0.228</v>
                </pt>
                <pt idx="140">
                  <v>0.228</v>
                </pt>
                <pt idx="141">
                  <v>0.2212</v>
                </pt>
                <pt idx="142">
                  <v>0.2176</v>
                </pt>
                <pt idx="143">
                  <v>0.2176</v>
                </pt>
                <pt idx="144">
                  <v>0.2176</v>
                </pt>
                <pt idx="145">
                  <v>0.228</v>
                </pt>
                <pt idx="146">
                  <v>0.2316</v>
                </pt>
                <pt idx="147">
                  <v>0.242</v>
                </pt>
                <pt idx="148">
                  <v>0.2456</v>
                </pt>
                <pt idx="149">
                  <v>0.2492</v>
                </pt>
                <pt idx="150">
                  <v>0.2492</v>
                </pt>
                <pt idx="151">
                  <v>0.2492</v>
                </pt>
                <pt idx="152">
                  <v>0.2456</v>
                </pt>
                <pt idx="153">
                  <v>0.2456</v>
                </pt>
                <pt idx="154">
                  <v>0.2388</v>
                </pt>
                <pt idx="155">
                  <v>0.2388</v>
                </pt>
                <pt idx="156">
                  <v>0.228</v>
                </pt>
                <pt idx="157">
                  <v>0.228</v>
                </pt>
                <pt idx="158">
                  <v>0.2248</v>
                </pt>
                <pt idx="159">
                  <v>0.2772</v>
                </pt>
                <pt idx="160">
                  <v>0.2808</v>
                </pt>
                <pt idx="161">
                  <v>0.2808</v>
                </pt>
                <pt idx="162">
                  <v>0.288</v>
                </pt>
                <pt idx="163">
                  <v>0.2948</v>
                </pt>
                <pt idx="164">
                  <v>0.3088</v>
                </pt>
                <pt idx="165">
                  <v>0.3228</v>
                </pt>
                <pt idx="166">
                  <v>0.316</v>
                </pt>
                <pt idx="167">
                  <v>0.316</v>
                </pt>
                <pt idx="168">
                  <v>0.316</v>
                </pt>
                <pt idx="169">
                  <v>0.3336</v>
                </pt>
                <pt idx="170">
                  <v>0.33</v>
                </pt>
                <pt idx="171">
                  <v>0.33</v>
                </pt>
                <pt idx="172">
                  <v>0.3368</v>
                </pt>
                <pt idx="173">
                  <v>0.3368</v>
                </pt>
                <pt idx="174">
                  <v>0.3336</v>
                </pt>
                <pt idx="175">
                  <v>0.33</v>
                </pt>
                <pt idx="176">
                  <v>0.3368</v>
                </pt>
                <pt idx="177">
                  <v>0.33</v>
                </pt>
                <pt idx="178">
                  <v>0.3264</v>
                </pt>
                <pt idx="179">
                  <v>0.3228</v>
                </pt>
                <pt idx="180">
                  <v>0.3264</v>
                </pt>
                <pt idx="181">
                  <v>0.3264</v>
                </pt>
                <pt idx="182">
                  <v>0.33</v>
                </pt>
                <pt idx="183">
                  <v>0.3228</v>
                </pt>
                <pt idx="184">
                  <v>0.3228</v>
                </pt>
                <pt idx="185">
                  <v>0.3264</v>
                </pt>
                <pt idx="186">
                  <v>0.3264</v>
                </pt>
                <pt idx="187">
                  <v>0.3228</v>
                </pt>
                <pt idx="188">
                  <v>0.33</v>
                </pt>
                <pt idx="189">
                  <v>0.3336</v>
                </pt>
                <pt idx="190">
                  <v>0.3336</v>
                </pt>
                <pt idx="191">
                  <v>0.3404</v>
                </pt>
                <pt idx="192">
                  <v>0.3476</v>
                </pt>
                <pt idx="193">
                  <v>0.3476</v>
                </pt>
                <pt idx="194">
                  <v>0.358</v>
                </pt>
                <pt idx="195">
                  <v>0.3616</v>
                </pt>
                <pt idx="196">
                  <v>0.3508</v>
                </pt>
                <pt idx="197">
                  <v>0.3476</v>
                </pt>
                <pt idx="198">
                  <v>0.3476</v>
                </pt>
                <pt idx="199">
                  <v>0.3476</v>
                </pt>
                <pt idx="200">
                  <v>0.3508</v>
                </pt>
                <pt idx="201">
                  <v>0.358</v>
                </pt>
                <pt idx="202">
                  <v>0.3616</v>
                </pt>
                <pt idx="203">
                  <v>0.3616</v>
                </pt>
                <pt idx="204">
                  <v>0.3616</v>
                </pt>
                <pt idx="205">
                  <v>0.358</v>
                </pt>
                <pt idx="206">
                  <v>0.358</v>
                </pt>
                <pt idx="207">
                  <v>0.3544</v>
                </pt>
                <pt idx="208">
                  <v>0.358</v>
                </pt>
                <pt idx="209">
                  <v>0.372</v>
                </pt>
                <pt idx="210">
                  <v>0.3684</v>
                </pt>
                <pt idx="211">
                  <v>0.3684</v>
                </pt>
                <pt idx="212">
                  <v>0.372</v>
                </pt>
                <pt idx="213">
                  <v>0.3756</v>
                </pt>
                <pt idx="214">
                  <v>0.3824</v>
                </pt>
                <pt idx="215">
                  <v>0.386</v>
                </pt>
                <pt idx="216">
                  <v>0.3896</v>
                </pt>
                <pt idx="217">
                  <v>0.3968</v>
                </pt>
                <pt idx="218">
                  <v>0.4108</v>
                </pt>
                <pt idx="219">
                  <v>0.428</v>
                </pt>
                <pt idx="220">
                  <v>0.428</v>
                </pt>
                <pt idx="221">
                  <v>0.4212</v>
                </pt>
                <pt idx="222">
                  <v>0.4176</v>
                </pt>
                <pt idx="223">
                  <v>0.4248</v>
                </pt>
                <pt idx="224">
                  <v>0.4316</v>
                </pt>
                <pt idx="225">
                  <v>0.4316</v>
                </pt>
                <pt idx="226">
                  <v>0.4388</v>
                </pt>
                <pt idx="227">
                  <v>0.4212</v>
                </pt>
                <pt idx="228">
                  <v>0.4248</v>
                </pt>
                <pt idx="229">
                  <v>0.4176</v>
                </pt>
                <pt idx="230">
                  <v>0.428</v>
                </pt>
                <pt idx="231">
                  <v>0.428</v>
                </pt>
                <pt idx="232">
                  <v>0.4316</v>
                </pt>
                <pt idx="233">
                  <v>0.4316</v>
                </pt>
                <pt idx="234">
                  <v>0.4388</v>
                </pt>
                <pt idx="235">
                  <v>0.4596</v>
                </pt>
                <pt idx="236">
                  <v>0.4772</v>
                </pt>
                <pt idx="237">
                  <v>0.4948</v>
                </pt>
                <pt idx="238">
                  <v>0.474</v>
                </pt>
                <pt idx="239">
                  <v>0.4772</v>
                </pt>
                <pt idx="240">
                  <v>0.488</v>
                </pt>
                <pt idx="241">
                  <v>0.4492</v>
                </pt>
                <pt idx="242">
                  <v>0.428</v>
                </pt>
                <pt idx="243">
                  <v>0.4176</v>
                </pt>
                <pt idx="244">
                  <v>0.4176</v>
                </pt>
                <pt idx="245">
                  <v>0.414</v>
                </pt>
                <pt idx="246">
                  <v>0.4352</v>
                </pt>
                <pt idx="247">
                  <v>0.4316</v>
                </pt>
                <pt idx="248">
                  <v>0.4424</v>
                </pt>
                <pt idx="249">
                  <v>0.4632</v>
                </pt>
                <pt idx="250">
                  <v>0.4844</v>
                </pt>
                <pt idx="251">
                  <v>0.4984</v>
                </pt>
                <pt idx="252">
                  <v>0.5088</v>
                </pt>
                <pt idx="253">
                  <v>0.5124</v>
                </pt>
                <pt idx="254">
                  <v>0.544</v>
                </pt>
                <pt idx="255">
                  <v>0.5580000000000001</v>
                </pt>
                <pt idx="256">
                  <v>0.5616</v>
                </pt>
                <pt idx="257">
                  <v>0.5828</v>
                </pt>
                <pt idx="258">
                  <v>0.6</v>
                </pt>
                <pt idx="259">
                  <v>0.6143999999999999</v>
                </pt>
                <pt idx="260">
                  <v>0.6212</v>
                </pt>
                <pt idx="261">
                  <v>0.6108</v>
                </pt>
                <pt idx="262">
                  <v>0.6072</v>
                </pt>
                <pt idx="263">
                  <v>0.6176</v>
                </pt>
                <pt idx="264">
                  <v>0.6248</v>
                </pt>
                <pt idx="265">
                  <v>0.6284</v>
                </pt>
                <pt idx="266">
                  <v>0.6456</v>
                </pt>
                <pt idx="267">
                  <v>0.66</v>
                </pt>
                <pt idx="268">
                  <v>0.6564</v>
                </pt>
                <pt idx="269">
                  <v>0.6564</v>
                </pt>
                <pt idx="270">
                  <v>0.6632</v>
                </pt>
                <pt idx="271">
                  <v>0.6564</v>
                </pt>
                <pt idx="272">
                  <v>0.6352</v>
                </pt>
                <pt idx="273">
                  <v>0.6248</v>
                </pt>
                <pt idx="274">
                  <v>0.6176</v>
                </pt>
                <pt idx="275">
                  <v>0.6036</v>
                </pt>
                <pt idx="276">
                  <v>0.6</v>
                </pt>
                <pt idx="277">
                  <v>0.6072</v>
                </pt>
                <pt idx="278">
                  <v>0.6143999999999999</v>
                </pt>
                <pt idx="279">
                  <v>0.6284</v>
                </pt>
                <pt idx="280">
                  <v>0.6492</v>
                </pt>
                <pt idx="281">
                  <v>0.6316000000000001</v>
                </pt>
                <pt idx="282">
                  <v>0.6248</v>
                </pt>
                <pt idx="283">
                  <v>0.6212</v>
                </pt>
                <pt idx="284">
                  <v>0.6036</v>
                </pt>
                <pt idx="285">
                  <v>0.5896</v>
                </pt>
                <pt idx="286">
                  <v>0.6072</v>
                </pt>
                <pt idx="287">
                  <v>0.6143999999999999</v>
                </pt>
                <pt idx="288">
                  <v>0.6</v>
                </pt>
                <pt idx="289">
                  <v>0.6143999999999999</v>
                </pt>
                <pt idx="290">
                  <v>0.6352</v>
                </pt>
                <pt idx="291">
                  <v>0.6316000000000001</v>
                </pt>
                <pt idx="292">
                  <v>0.6564</v>
                </pt>
                <pt idx="293">
                  <v>0.66</v>
                </pt>
                <pt idx="294">
                  <v>0.6879999999999999</v>
                </pt>
                <pt idx="295">
                  <v>0.702</v>
                </pt>
                <pt idx="296">
                  <v>0.7264</v>
                </pt>
                <pt idx="297">
                  <v>0.7232</v>
                </pt>
                <pt idx="298">
                  <v>0.7056</v>
                </pt>
                <pt idx="299">
                  <v>0.6844</v>
                </pt>
                <pt idx="300">
                  <v>0.674</v>
                </pt>
                <pt idx="301">
                  <v>0.66</v>
                </pt>
                <pt idx="302">
                  <v>0.6564</v>
                </pt>
                <pt idx="303">
                  <v>0.6667999999999999</v>
                </pt>
                <pt idx="304">
                  <v>0.6667999999999999</v>
                </pt>
                <pt idx="305">
                  <v>0.6704</v>
                </pt>
                <pt idx="306">
                  <v>0.6667999999999999</v>
                </pt>
                <pt idx="307">
                  <v>0.6916</v>
                </pt>
                <pt idx="308">
                  <v>0.7124</v>
                </pt>
                <pt idx="309">
                  <v>0.716</v>
                </pt>
                <pt idx="310">
                  <v>0.6984</v>
                </pt>
                <pt idx="311">
                  <v>0.6844</v>
                </pt>
                <pt idx="312">
                  <v>0.7372</v>
                </pt>
                <pt idx="313">
                  <v>0.7403999999999999</v>
                </pt>
                <pt idx="314">
                  <v>0.7476</v>
                </pt>
                <pt idx="315">
                  <v>0.744</v>
                </pt>
                <pt idx="316">
                  <v>0.7336</v>
                </pt>
                <pt idx="317">
                  <v>0.7476</v>
                </pt>
                <pt idx="318">
                  <v>0.7403999999999999</v>
                </pt>
                <pt idx="319">
                  <v>0.7088</v>
                </pt>
                <pt idx="320">
                  <v>0.6772</v>
                </pt>
                <pt idx="321">
                  <v>0.6492</v>
                </pt>
                <pt idx="322">
                  <v>0.6424</v>
                </pt>
                <pt idx="323">
                  <v>0.6492</v>
                </pt>
                <pt idx="324">
                  <v>0.6667999999999999</v>
                </pt>
                <pt idx="325">
                  <v>0.6879999999999999</v>
                </pt>
                <pt idx="326">
                  <v>0.7124</v>
                </pt>
                <pt idx="327">
                  <v>0.7264</v>
                </pt>
                <pt idx="328">
                  <v>0.7264</v>
                </pt>
                <pt idx="329">
                  <v>0.7336</v>
                </pt>
                <pt idx="330">
                  <v>0.7372</v>
                </pt>
                <pt idx="331">
                  <v>0.7372</v>
                </pt>
                <pt idx="332">
                  <v>0.7476</v>
                </pt>
                <pt idx="333">
                  <v>0.7828000000000001</v>
                </pt>
                <pt idx="334">
                  <v>0.7896</v>
                </pt>
                <pt idx="335">
                  <v>0.8004</v>
                </pt>
                <pt idx="336">
                  <v>0.8212</v>
                </pt>
                <pt idx="337">
                  <v>0.8284</v>
                </pt>
                <pt idx="338">
                  <v>0.8212</v>
                </pt>
                <pt idx="339">
                  <v>0.8248</v>
                </pt>
                <pt idx="340">
                  <v>0.846</v>
                </pt>
                <pt idx="341">
                  <v>0.8388</v>
                </pt>
                <pt idx="342">
                  <v>0.832</v>
                </pt>
                <pt idx="343">
                  <v>0.8492</v>
                </pt>
                <pt idx="344">
                  <v>0.8636</v>
                </pt>
                <pt idx="345">
                  <v>0.93</v>
                </pt>
                <pt idx="346">
                  <v>0.9756</v>
                </pt>
                <pt idx="347">
                  <v>1.046</v>
                </pt>
                <pt idx="348">
                  <v>1.0528</v>
                </pt>
                <pt idx="349">
                  <v>1.0812</v>
                </pt>
                <pt idx="350">
                  <v>1.102</v>
                </pt>
                <pt idx="351">
                  <v>1.0812</v>
                </pt>
                <pt idx="352">
                  <v>1.0352</v>
                </pt>
                <pt idx="353">
                  <v>0.9792</v>
                </pt>
                <pt idx="354">
                  <v>0.944</v>
                </pt>
                <pt idx="355">
                  <v>0.9336</v>
                </pt>
                <pt idx="356">
                  <v>0.916</v>
                </pt>
                <pt idx="357">
                  <v>0.916</v>
                </pt>
                <pt idx="358">
                  <v>0.9124</v>
                </pt>
                <pt idx="359">
                  <v>0.874</v>
                </pt>
                <pt idx="360">
                  <v>0.8776</v>
                </pt>
                <pt idx="361">
                  <v>0.8844</v>
                </pt>
                <pt idx="362">
                  <v>0.8948</v>
                </pt>
                <pt idx="363">
                  <v>0.93</v>
                </pt>
                <pt idx="364">
                  <v>0.9196</v>
                </pt>
                <pt idx="365">
                  <v>0.8844</v>
                </pt>
                <pt idx="366">
                  <v>0.9092</v>
                </pt>
                <pt idx="367">
                  <v>0.9548</v>
                </pt>
                <pt idx="368">
                  <v>1.032</v>
                </pt>
                <pt idx="369">
                  <v>1.0984</v>
                </pt>
                <pt idx="370">
                  <v>1.1268</v>
                </pt>
                <pt idx="371">
                  <v>1.7056</v>
                </pt>
                <pt idx="372">
                  <v>2.562</v>
                </pt>
                <pt idx="373">
                  <v>3.0112</v>
                </pt>
                <pt idx="374">
                  <v>2.1516</v>
                </pt>
                <pt idx="375">
                  <v>2.218</v>
                </pt>
                <pt idx="376">
                  <v>3.0324</v>
                </pt>
                <pt idx="377">
                  <v>3.5484</v>
                </pt>
                <pt idx="378">
                  <v>3.106</v>
                </pt>
                <pt idx="379">
                  <v>2.4356</v>
                </pt>
                <pt idx="380">
                  <v>2.032</v>
                </pt>
                <pt idx="381">
                  <v>1.3792</v>
                </pt>
                <pt idx="382">
                  <v>1.3372</v>
                </pt>
                <pt idx="383">
                  <v>2.3444</v>
                </pt>
                <pt idx="384">
                  <v>3.9064</v>
                </pt>
                <pt idx="385">
                  <v>4.2364</v>
                </pt>
                <pt idx="386">
                  <v>4.324</v>
                </pt>
                <pt idx="387">
                  <v>3.222</v>
                </pt>
                <pt idx="388">
                  <v>2.4604</v>
                </pt>
                <pt idx="389">
                  <v>2.2324</v>
                </pt>
                <pt idx="390">
                  <v>2.6008</v>
                </pt>
                <pt idx="391">
                  <v>2.9236</v>
                </pt>
                <pt idx="392">
                  <v>2.2884</v>
                </pt>
                <pt idx="393">
                  <v>3.0888</v>
                </pt>
                <pt idx="394">
                  <v>3.4608</v>
                </pt>
                <pt idx="395">
                  <v>3.25</v>
                </pt>
                <pt idx="396">
                  <v>2.5096</v>
                </pt>
                <pt idx="397">
                  <v>1.7724</v>
                </pt>
                <pt idx="398">
                  <v>4.524</v>
                </pt>
                <pt idx="399">
                  <v>6.4652</v>
                </pt>
                <pt idx="400">
                  <v>8.9148</v>
                </pt>
                <pt idx="401">
                  <v>12.3124</v>
                </pt>
                <pt idx="402">
                  <v>12.0736</v>
                </pt>
                <pt idx="403">
                  <v>10.3048</v>
                </pt>
                <pt idx="404">
                  <v>10.5012</v>
                </pt>
                <pt idx="405">
                  <v>10.9364</v>
                </pt>
                <pt idx="406">
                  <v>10.7296</v>
                </pt>
                <pt idx="407">
                  <v>10.7644</v>
                </pt>
                <pt idx="408">
                  <v>11.3752</v>
                </pt>
                <pt idx="409">
                  <v>9.2516</v>
                </pt>
                <pt idx="410">
                  <v>8.834</v>
                </pt>
                <pt idx="411">
                  <v>8.5184</v>
                </pt>
                <pt idx="412">
                  <v>7.7392</v>
                </pt>
                <pt idx="413">
                  <v>6.6896</v>
                </pt>
                <pt idx="414">
                  <v>5.928</v>
                </pt>
                <pt idx="415">
                  <v>4.2224</v>
                </pt>
                <pt idx="416">
                  <v>3.1764</v>
                </pt>
                <pt idx="417">
                  <v>2.4604</v>
                </pt>
                <pt idx="418">
                  <v>1.9724</v>
                </pt>
                <pt idx="419">
                  <v>1.8144</v>
                </pt>
                <pt idx="420">
                  <v>1.6952</v>
                </pt>
                <pt idx="421">
                  <v>1.5232</v>
                </pt>
                <pt idx="422">
                  <v>1.7656</v>
                </pt>
                <pt idx="423">
                  <v>5.0156</v>
                </pt>
                <pt idx="424">
                  <v>16.9488</v>
                </pt>
                <pt idx="425">
                  <v>19.6932</v>
                </pt>
                <pt idx="426">
                  <v>18.528</v>
                </pt>
                <pt idx="427">
                  <v>16.4924</v>
                </pt>
                <pt idx="428">
                  <v>14.5552</v>
                </pt>
                <pt idx="429">
                  <v>12.7616</v>
                </pt>
                <pt idx="430">
                  <v>12.1928</v>
                </pt>
                <pt idx="431">
                  <v>10.6836</v>
                </pt>
                <pt idx="432">
                  <v>8.992000000000001</v>
                </pt>
                <pt idx="433">
                  <v>8.662000000000001</v>
                </pt>
                <pt idx="434">
                  <v>8.5464</v>
                </pt>
                <pt idx="435">
                  <v>6.7388</v>
                </pt>
                <pt idx="436">
                  <v>5.8788</v>
                </pt>
                <pt idx="437">
                  <v>5.198</v>
                </pt>
                <pt idx="438">
                  <v>4.282</v>
                </pt>
                <pt idx="439">
                  <v>4.2188</v>
                </pt>
                <pt idx="440">
                  <v>4.496</v>
                </pt>
                <pt idx="441">
                  <v>3.9556</v>
                </pt>
                <pt idx="442">
                  <v>3.1868</v>
                </pt>
                <pt idx="443">
                  <v>3.6852</v>
                </pt>
                <pt idx="444">
                  <v>6.6896</v>
                </pt>
                <pt idx="445">
                  <v>7.5108</v>
                </pt>
                <pt idx="446">
                  <v>4.1696</v>
                </pt>
                <pt idx="447">
                  <v>3.2116</v>
                </pt>
                <pt idx="448">
                  <v>2.0776</v>
                </pt>
                <pt idx="449">
                  <v>1.6076</v>
                </pt>
                <pt idx="450">
                  <v>1.5968</v>
                </pt>
                <pt idx="451">
                  <v>1.618</v>
                </pt>
                <pt idx="452">
                  <v>1.5724</v>
                </pt>
                <pt idx="453">
                  <v>1.5652</v>
                </pt>
                <pt idx="454">
                  <v>1.4988</v>
                </pt>
                <pt idx="455">
                  <v>1.3968</v>
                </pt>
                <pt idx="456">
                  <v>1.3792</v>
                </pt>
                <pt idx="457">
                  <v>1.3688</v>
                </pt>
                <pt idx="458">
                  <v>1.3688</v>
                </pt>
                <pt idx="459">
                  <v>1.3616</v>
                </pt>
                <pt idx="460">
                  <v>1.3304</v>
                </pt>
                <pt idx="461">
                  <v>1.3092</v>
                </pt>
                <pt idx="462">
                  <v>1.2916</v>
                </pt>
                <pt idx="463">
                  <v>1.2988</v>
                </pt>
                <pt idx="464">
                  <v>1.3092</v>
                </pt>
                <pt idx="465">
                  <v>1.316</v>
                </pt>
                <pt idx="466">
                  <v>1.3128</v>
                </pt>
                <pt idx="467">
                  <v>1.3232</v>
                </pt>
                <pt idx="468">
                  <v>1.3512</v>
                </pt>
                <pt idx="469">
                  <v>1.3444</v>
                </pt>
                <pt idx="470">
                  <v>1.3512</v>
                </pt>
                <pt idx="471">
                  <v>1.3616</v>
                </pt>
                <pt idx="472">
                  <v>1.3724</v>
                </pt>
                <pt idx="473">
                  <v>1.3724</v>
                </pt>
                <pt idx="474">
                  <v>1.4004</v>
                </pt>
                <pt idx="475">
                  <v>1.4076</v>
                </pt>
                <pt idx="476">
                  <v>1.4108</v>
                </pt>
                <pt idx="477">
                  <v>1.4356</v>
                </pt>
                <pt idx="478">
                  <v>1.446</v>
                </pt>
                <pt idx="479">
                  <v>2.2252</v>
                </pt>
                <pt idx="480">
                  <v>2.3584</v>
                </pt>
                <pt idx="481">
                  <v>2.018</v>
                </pt>
                <pt idx="482">
                  <v>1.7092</v>
                </pt>
                <pt idx="483">
                  <v>1.5936</v>
                </pt>
                <pt idx="484">
                  <v>1.5796</v>
                </pt>
                <pt idx="485">
                  <v>1.5968</v>
                </pt>
                <pt idx="486">
                  <v>1.4916</v>
                </pt>
                <pt idx="487">
                  <v>1.4636</v>
                </pt>
                <pt idx="488">
                  <v>1.4392</v>
                </pt>
                <pt idx="489">
                  <v>1.3864</v>
                </pt>
                <pt idx="490">
                  <v>1.4356</v>
                </pt>
                <pt idx="491">
                  <v>1.46</v>
                </pt>
                <pt idx="492">
                  <v>1.4776</v>
                </pt>
                <pt idx="493">
                  <v>1.5056</v>
                </pt>
                <pt idx="494">
                  <v>1.548</v>
                </pt>
                <pt idx="495">
                  <v>1.6568</v>
                </pt>
                <pt idx="496">
                  <v>1.7408</v>
                </pt>
                <pt idx="497">
                  <v>1.7408</v>
                </pt>
                <pt idx="498">
                  <v>1.7828</v>
                </pt>
                <pt idx="499">
                  <v>3.8012</v>
                </pt>
                <pt idx="500">
                  <v>7.4688</v>
                </pt>
                <pt idx="501">
                  <v>6.686</v>
                </pt>
                <pt idx="502">
                  <v>4.1344</v>
                </pt>
                <pt idx="503">
                  <v>3.1588</v>
                </pt>
                <pt idx="504">
                  <v>2.2952</v>
                </pt>
                <pt idx="505">
                  <v>1.832</v>
                </pt>
                <pt idx="506">
                  <v>1.804</v>
                </pt>
                <pt idx="507">
                  <v>1.8076</v>
                </pt>
                <pt idx="508">
                  <v>1.6952</v>
                </pt>
                <pt idx="509">
                  <v>1.6952</v>
                </pt>
                <pt idx="510">
                  <v>1.5128</v>
                </pt>
                <pt idx="511">
                  <v>1.4672</v>
                </pt>
                <pt idx="512">
                  <v>1.4564</v>
                </pt>
                <pt idx="513">
                  <v>1.4636</v>
                </pt>
                <pt idx="514">
                  <v>1.4704</v>
                </pt>
                <pt idx="515">
                  <v>1.502</v>
                </pt>
                <pt idx="516">
                  <v>1.646</v>
                </pt>
                <pt idx="517">
                  <v>1.7056</v>
                </pt>
                <pt idx="518">
                  <v>1.7584</v>
                </pt>
                <pt idx="519">
                  <v>1.6776</v>
                </pt>
                <pt idx="520">
                  <v>1.4564</v>
                </pt>
                <pt idx="521">
                  <v>1.4672</v>
                </pt>
                <pt idx="522">
                  <v>1.4988</v>
                </pt>
                <pt idx="523">
                  <v>1.5968</v>
                </pt>
                <pt idx="524">
                  <v>1.646</v>
                </pt>
                <pt idx="525">
                  <v>1.5828</v>
                </pt>
                <pt idx="526">
                  <v>1.5444</v>
                </pt>
                <pt idx="527">
                  <v>1.5444</v>
                </pt>
                <pt idx="528">
                  <v>1.8848</v>
                </pt>
                <pt idx="529">
                  <v>2.0604</v>
                </pt>
                <pt idx="530">
                  <v>2.1972</v>
                </pt>
                <pt idx="531">
                  <v>1.8112</v>
                </pt>
                <pt idx="532">
                  <v>1.4952</v>
                </pt>
                <pt idx="533">
                  <v>1.4672</v>
                </pt>
                <pt idx="534">
                  <v>1.46</v>
                </pt>
                <pt idx="535">
                  <v>1.4496</v>
                </pt>
                <pt idx="536">
                  <v>1.4424</v>
                </pt>
                <pt idx="537">
                  <v>1.4496</v>
                </pt>
                <pt idx="538">
                  <v>1.446</v>
                </pt>
                <pt idx="539">
                  <v>1.4636</v>
                </pt>
                <pt idx="540">
                  <v>1.4636</v>
                </pt>
                <pt idx="541">
                  <v>1.4776</v>
                </pt>
                <pt idx="542">
                  <v>1.4952</v>
                </pt>
                <pt idx="543">
                  <v>1.5128</v>
                </pt>
                <pt idx="544">
                  <v>1.488</v>
                </pt>
                <pt idx="545">
                  <v>1.4988</v>
                </pt>
                <pt idx="546">
                  <v>1.5304</v>
                </pt>
                <pt idx="547">
                  <v>1.5688</v>
                </pt>
                <pt idx="548">
                  <v>1.618</v>
                </pt>
                <pt idx="549">
                  <v>1.7232</v>
                </pt>
                <pt idx="550">
                  <v>1.7656</v>
                </pt>
                <pt idx="551">
                  <v>1.7724</v>
                </pt>
                <pt idx="552">
                  <v>1.7268</v>
                </pt>
                <pt idx="553">
                  <v>2.134</v>
                </pt>
                <pt idx="554">
                  <v>5.8052</v>
                </pt>
                <pt idx="555">
                  <v>5.4752</v>
                </pt>
                <pt idx="556">
                  <v>4.5628</v>
                </pt>
                <pt idx="557">
                  <v>5.686</v>
                </pt>
                <pt idx="558">
                  <v>8.289999999999999</v>
                </pt>
                <pt idx="559">
                  <v>7.9988</v>
                </pt>
                <pt idx="560">
                  <v>6.0788</v>
                </pt>
                <pt idx="561">
                  <v>4.7908</v>
                </pt>
                <pt idx="562">
                  <v>2.664</v>
                </pt>
                <pt idx="563">
                  <v>2.1692</v>
                </pt>
                <pt idx="564">
                  <v>2.106</v>
                </pt>
                <pt idx="565">
                  <v>2.218</v>
                </pt>
                <pt idx="566">
                  <v>2.3096</v>
                </pt>
                <pt idx="567">
                  <v>2.2428</v>
                </pt>
                <pt idx="568">
                  <v>2.6008</v>
                </pt>
                <pt idx="569">
                  <v>4.1064</v>
                </pt>
                <pt idx="570">
                  <v>4.5416</v>
                </pt>
                <pt idx="571">
                  <v>3.6572</v>
                </pt>
                <pt idx="572">
                  <v>2.706</v>
                </pt>
                <pt idx="573">
                  <v>2.2076</v>
                </pt>
                <pt idx="574">
                  <v>3.078</v>
                </pt>
                <pt idx="575">
                  <v>6.1104</v>
                </pt>
                <pt idx="576">
                  <v>8.0656</v>
                </pt>
                <pt idx="577">
                  <v>8.0656</v>
                </pt>
                <pt idx="578">
                  <v>8.0656</v>
                </pt>
                <pt idx="579">
                  <v>8.0656</v>
                </pt>
                <pt idx="580">
                  <v>8.0656</v>
                </pt>
                <pt idx="581">
                  <v>8.0656</v>
                </pt>
                <pt idx="582">
                  <v>8.0656</v>
                </pt>
                <pt idx="583">
                  <v>8.0656</v>
                </pt>
                <pt idx="584">
                  <v>8.0656</v>
                </pt>
                <pt idx="585">
                  <v>8.0656</v>
                </pt>
                <pt idx="586">
                  <v>8.0656</v>
                </pt>
                <pt idx="587">
                  <v>8.0656</v>
                </pt>
                <pt idx="588">
                  <v>8.0656</v>
                </pt>
                <pt idx="589">
                  <v>8.0656</v>
                </pt>
                <pt idx="590">
                  <v>8.0656</v>
                </pt>
                <pt idx="591">
                  <v>8.0656</v>
                </pt>
                <pt idx="592">
                  <v>8.0656</v>
                </pt>
                <pt idx="593">
                  <v>8.0656</v>
                </pt>
                <pt idx="594">
                  <v>8.0656</v>
                </pt>
                <pt idx="595">
                  <v>8.0656</v>
                </pt>
                <pt idx="596">
                  <v>8.0656</v>
                </pt>
                <pt idx="597">
                  <v>8.0656</v>
                </pt>
              </numCache>
            </numRef>
          </xVal>
          <yVal>
            <numRef>
              <f>'CPT data reduction'!$A$3:$A$600</f>
              <numCache>
                <formatCode>General</formatCode>
                <ptCount val="598"/>
                <pt idx="0">
                  <v>0</v>
                </pt>
                <pt idx="1">
                  <v>0.02</v>
                </pt>
                <pt idx="2">
                  <v>0.04</v>
                </pt>
                <pt idx="3">
                  <v>0.06</v>
                </pt>
                <pt idx="4">
                  <v>0.08</v>
                </pt>
                <pt idx="5">
                  <v>0.1</v>
                </pt>
                <pt idx="6">
                  <v>0.12</v>
                </pt>
                <pt idx="7">
                  <v>0.14</v>
                </pt>
                <pt idx="8">
                  <v>0.16</v>
                </pt>
                <pt idx="9">
                  <v>0.18</v>
                </pt>
                <pt idx="10">
                  <v>0.2</v>
                </pt>
                <pt idx="11">
                  <v>0.22</v>
                </pt>
                <pt idx="12">
                  <v>0.24</v>
                </pt>
                <pt idx="13">
                  <v>0.26</v>
                </pt>
                <pt idx="14">
                  <v>0.28</v>
                </pt>
                <pt idx="15">
                  <v>0.3</v>
                </pt>
                <pt idx="16">
                  <v>0.32</v>
                </pt>
                <pt idx="17">
                  <v>0.34</v>
                </pt>
                <pt idx="18">
                  <v>0.36</v>
                </pt>
                <pt idx="19">
                  <v>0.38</v>
                </pt>
                <pt idx="20">
                  <v>0.4</v>
                </pt>
                <pt idx="21">
                  <v>0.42</v>
                </pt>
                <pt idx="22">
                  <v>0.44</v>
                </pt>
                <pt idx="23">
                  <v>0.46</v>
                </pt>
                <pt idx="24">
                  <v>0.48</v>
                </pt>
                <pt idx="25">
                  <v>0.5</v>
                </pt>
                <pt idx="26">
                  <v>0.52</v>
                </pt>
                <pt idx="27">
                  <v>0.54</v>
                </pt>
                <pt idx="28">
                  <v>0.5600000000000001</v>
                </pt>
                <pt idx="29">
                  <v>0.58</v>
                </pt>
                <pt idx="30">
                  <v>0.6</v>
                </pt>
                <pt idx="31">
                  <v>0.62</v>
                </pt>
                <pt idx="32">
                  <v>0.64</v>
                </pt>
                <pt idx="33">
                  <v>0.66</v>
                </pt>
                <pt idx="34">
                  <v>0.68</v>
                </pt>
                <pt idx="35">
                  <v>0.7</v>
                </pt>
                <pt idx="36">
                  <v>0.72</v>
                </pt>
                <pt idx="37">
                  <v>0.74</v>
                </pt>
                <pt idx="38">
                  <v>0.76</v>
                </pt>
                <pt idx="39">
                  <v>0.78</v>
                </pt>
                <pt idx="40">
                  <v>0.8</v>
                </pt>
                <pt idx="41">
                  <v>0.82</v>
                </pt>
                <pt idx="42">
                  <v>0.84</v>
                </pt>
                <pt idx="43">
                  <v>0.86</v>
                </pt>
                <pt idx="44">
                  <v>0.88</v>
                </pt>
                <pt idx="45">
                  <v>0.9</v>
                </pt>
                <pt idx="46">
                  <v>0.92</v>
                </pt>
                <pt idx="47">
                  <v>0.9399999999999999</v>
                </pt>
                <pt idx="48">
                  <v>0.96</v>
                </pt>
                <pt idx="49">
                  <v>0.98</v>
                </pt>
                <pt idx="50">
                  <v>1</v>
                </pt>
                <pt idx="51">
                  <v>1.02</v>
                </pt>
                <pt idx="52">
                  <v>1.04</v>
                </pt>
                <pt idx="53">
                  <v>1.06</v>
                </pt>
                <pt idx="54">
                  <v>1.08</v>
                </pt>
                <pt idx="55">
                  <v>1.1</v>
                </pt>
                <pt idx="56">
                  <v>1.12</v>
                </pt>
                <pt idx="57">
                  <v>1.14</v>
                </pt>
                <pt idx="58">
                  <v>1.16</v>
                </pt>
                <pt idx="59">
                  <v>1.18</v>
                </pt>
                <pt idx="60">
                  <v>1.2</v>
                </pt>
                <pt idx="61">
                  <v>1.22</v>
                </pt>
                <pt idx="62">
                  <v>1.24</v>
                </pt>
                <pt idx="63">
                  <v>1.26</v>
                </pt>
                <pt idx="64">
                  <v>1.28</v>
                </pt>
                <pt idx="65">
                  <v>1.3</v>
                </pt>
                <pt idx="66">
                  <v>1.32</v>
                </pt>
                <pt idx="67">
                  <v>1.34</v>
                </pt>
                <pt idx="68">
                  <v>1.36</v>
                </pt>
                <pt idx="69">
                  <v>1.38</v>
                </pt>
                <pt idx="70">
                  <v>1.4</v>
                </pt>
                <pt idx="71">
                  <v>1.42</v>
                </pt>
                <pt idx="72">
                  <v>1.44</v>
                </pt>
                <pt idx="73">
                  <v>1.46</v>
                </pt>
                <pt idx="74">
                  <v>1.48</v>
                </pt>
                <pt idx="75">
                  <v>1.5</v>
                </pt>
                <pt idx="76">
                  <v>1.52</v>
                </pt>
                <pt idx="77">
                  <v>1.54</v>
                </pt>
                <pt idx="78">
                  <v>1.56</v>
                </pt>
                <pt idx="79">
                  <v>1.58</v>
                </pt>
                <pt idx="80">
                  <v>1.6</v>
                </pt>
                <pt idx="81">
                  <v>1.62</v>
                </pt>
                <pt idx="82">
                  <v>1.64</v>
                </pt>
                <pt idx="83">
                  <v>1.66</v>
                </pt>
                <pt idx="84">
                  <v>1.68</v>
                </pt>
                <pt idx="85">
                  <v>1.7</v>
                </pt>
                <pt idx="86">
                  <v>1.72</v>
                </pt>
                <pt idx="87">
                  <v>1.74</v>
                </pt>
                <pt idx="88">
                  <v>1.76</v>
                </pt>
                <pt idx="89">
                  <v>1.78</v>
                </pt>
                <pt idx="90">
                  <v>1.8</v>
                </pt>
                <pt idx="91">
                  <v>1.82</v>
                </pt>
                <pt idx="92">
                  <v>1.84</v>
                </pt>
                <pt idx="93">
                  <v>1.86</v>
                </pt>
                <pt idx="94">
                  <v>1.88</v>
                </pt>
                <pt idx="95">
                  <v>1.9</v>
                </pt>
                <pt idx="96">
                  <v>1.92</v>
                </pt>
                <pt idx="97">
                  <v>1.94</v>
                </pt>
                <pt idx="98">
                  <v>1.96</v>
                </pt>
                <pt idx="99">
                  <v>1.98</v>
                </pt>
                <pt idx="100">
                  <v>2</v>
                </pt>
                <pt idx="101">
                  <v>2.02</v>
                </pt>
                <pt idx="102">
                  <v>2.04</v>
                </pt>
                <pt idx="103">
                  <v>2.06</v>
                </pt>
                <pt idx="104">
                  <v>2.08</v>
                </pt>
                <pt idx="105">
                  <v>2.1</v>
                </pt>
                <pt idx="106">
                  <v>2.12</v>
                </pt>
                <pt idx="107">
                  <v>2.14</v>
                </pt>
                <pt idx="108">
                  <v>2.16</v>
                </pt>
                <pt idx="109">
                  <v>2.18</v>
                </pt>
                <pt idx="110">
                  <v>2.2</v>
                </pt>
                <pt idx="111">
                  <v>2.22</v>
                </pt>
                <pt idx="112">
                  <v>2.24</v>
                </pt>
                <pt idx="113">
                  <v>2.26</v>
                </pt>
                <pt idx="114">
                  <v>2.28</v>
                </pt>
                <pt idx="115">
                  <v>2.3</v>
                </pt>
                <pt idx="116">
                  <v>2.32</v>
                </pt>
                <pt idx="117">
                  <v>2.34</v>
                </pt>
                <pt idx="118">
                  <v>2.36</v>
                </pt>
                <pt idx="119">
                  <v>2.38</v>
                </pt>
                <pt idx="120">
                  <v>2.4</v>
                </pt>
                <pt idx="121">
                  <v>2.42</v>
                </pt>
                <pt idx="122">
                  <v>2.44</v>
                </pt>
                <pt idx="123">
                  <v>2.46</v>
                </pt>
                <pt idx="124">
                  <v>2.48</v>
                </pt>
                <pt idx="125">
                  <v>2.5</v>
                </pt>
                <pt idx="126">
                  <v>2.52</v>
                </pt>
                <pt idx="127">
                  <v>2.54</v>
                </pt>
                <pt idx="128">
                  <v>2.56</v>
                </pt>
                <pt idx="129">
                  <v>2.58</v>
                </pt>
                <pt idx="130">
                  <v>2.6</v>
                </pt>
                <pt idx="131">
                  <v>2.62</v>
                </pt>
                <pt idx="132">
                  <v>2.64</v>
                </pt>
                <pt idx="133">
                  <v>2.66</v>
                </pt>
                <pt idx="134">
                  <v>2.68</v>
                </pt>
                <pt idx="135">
                  <v>2.7</v>
                </pt>
                <pt idx="136">
                  <v>2.72</v>
                </pt>
                <pt idx="137">
                  <v>2.74</v>
                </pt>
                <pt idx="138">
                  <v>2.76</v>
                </pt>
                <pt idx="139">
                  <v>2.78</v>
                </pt>
                <pt idx="140">
                  <v>2.8</v>
                </pt>
                <pt idx="141">
                  <v>2.82</v>
                </pt>
                <pt idx="142">
                  <v>2.84</v>
                </pt>
                <pt idx="143">
                  <v>2.86</v>
                </pt>
                <pt idx="144">
                  <v>2.88</v>
                </pt>
                <pt idx="145">
                  <v>2.9</v>
                </pt>
                <pt idx="146">
                  <v>2.92</v>
                </pt>
                <pt idx="147">
                  <v>2.94</v>
                </pt>
                <pt idx="148">
                  <v>2.96</v>
                </pt>
                <pt idx="149">
                  <v>2.98</v>
                </pt>
                <pt idx="150">
                  <v>3</v>
                </pt>
                <pt idx="151">
                  <v>3.02</v>
                </pt>
                <pt idx="152">
                  <v>3.04</v>
                </pt>
                <pt idx="153">
                  <v>3.06</v>
                </pt>
                <pt idx="154">
                  <v>3.08</v>
                </pt>
                <pt idx="155">
                  <v>3.1</v>
                </pt>
                <pt idx="156">
                  <v>3.12</v>
                </pt>
                <pt idx="157">
                  <v>3.14</v>
                </pt>
                <pt idx="158">
                  <v>3.16</v>
                </pt>
                <pt idx="159">
                  <v>3.18</v>
                </pt>
                <pt idx="160">
                  <v>3.2</v>
                </pt>
                <pt idx="161">
                  <v>3.22</v>
                </pt>
                <pt idx="162">
                  <v>3.24</v>
                </pt>
                <pt idx="163">
                  <v>3.26</v>
                </pt>
                <pt idx="164">
                  <v>3.28</v>
                </pt>
                <pt idx="165">
                  <v>3.3</v>
                </pt>
                <pt idx="166">
                  <v>3.32</v>
                </pt>
                <pt idx="167">
                  <v>3.34</v>
                </pt>
                <pt idx="168">
                  <v>3.36</v>
                </pt>
                <pt idx="169">
                  <v>3.38</v>
                </pt>
                <pt idx="170">
                  <v>3.4</v>
                </pt>
                <pt idx="171">
                  <v>3.42</v>
                </pt>
                <pt idx="172">
                  <v>3.44</v>
                </pt>
                <pt idx="173">
                  <v>3.46</v>
                </pt>
                <pt idx="174">
                  <v>3.48</v>
                </pt>
                <pt idx="175">
                  <v>3.5</v>
                </pt>
                <pt idx="176">
                  <v>3.52</v>
                </pt>
                <pt idx="177">
                  <v>3.54</v>
                </pt>
                <pt idx="178">
                  <v>3.56</v>
                </pt>
                <pt idx="179">
                  <v>3.58</v>
                </pt>
                <pt idx="180">
                  <v>3.6</v>
                </pt>
                <pt idx="181">
                  <v>3.62</v>
                </pt>
                <pt idx="182">
                  <v>3.64</v>
                </pt>
                <pt idx="183">
                  <v>3.66</v>
                </pt>
                <pt idx="184">
                  <v>3.68</v>
                </pt>
                <pt idx="185">
                  <v>3.7</v>
                </pt>
                <pt idx="186">
                  <v>3.72</v>
                </pt>
                <pt idx="187">
                  <v>3.74</v>
                </pt>
                <pt idx="188">
                  <v>3.76</v>
                </pt>
                <pt idx="189">
                  <v>3.78</v>
                </pt>
                <pt idx="190">
                  <v>3.8</v>
                </pt>
                <pt idx="191">
                  <v>3.82</v>
                </pt>
                <pt idx="192">
                  <v>3.84</v>
                </pt>
                <pt idx="193">
                  <v>3.86</v>
                </pt>
                <pt idx="194">
                  <v>3.88</v>
                </pt>
                <pt idx="195">
                  <v>3.9</v>
                </pt>
                <pt idx="196">
                  <v>3.92</v>
                </pt>
                <pt idx="197">
                  <v>3.94</v>
                </pt>
                <pt idx="198">
                  <v>3.96</v>
                </pt>
                <pt idx="199">
                  <v>3.98</v>
                </pt>
                <pt idx="200">
                  <v>4</v>
                </pt>
                <pt idx="201">
                  <v>4.02</v>
                </pt>
                <pt idx="202">
                  <v>4.04</v>
                </pt>
                <pt idx="203">
                  <v>4.06</v>
                </pt>
                <pt idx="204">
                  <v>4.08</v>
                </pt>
                <pt idx="205">
                  <v>4.1</v>
                </pt>
                <pt idx="206">
                  <v>4.12</v>
                </pt>
                <pt idx="207">
                  <v>4.14</v>
                </pt>
                <pt idx="208">
                  <v>4.16</v>
                </pt>
                <pt idx="209">
                  <v>4.18</v>
                </pt>
                <pt idx="210">
                  <v>4.2</v>
                </pt>
                <pt idx="211">
                  <v>4.22</v>
                </pt>
                <pt idx="212">
                  <v>4.24</v>
                </pt>
                <pt idx="213">
                  <v>4.26</v>
                </pt>
                <pt idx="214">
                  <v>4.28</v>
                </pt>
                <pt idx="215">
                  <v>4.3</v>
                </pt>
                <pt idx="216">
                  <v>4.32</v>
                </pt>
                <pt idx="217">
                  <v>4.34</v>
                </pt>
                <pt idx="218">
                  <v>4.36</v>
                </pt>
                <pt idx="219">
                  <v>4.38</v>
                </pt>
                <pt idx="220">
                  <v>4.4</v>
                </pt>
                <pt idx="221">
                  <v>4.42</v>
                </pt>
                <pt idx="222">
                  <v>4.44</v>
                </pt>
                <pt idx="223">
                  <v>4.46</v>
                </pt>
                <pt idx="224">
                  <v>4.48</v>
                </pt>
                <pt idx="225">
                  <v>4.5</v>
                </pt>
                <pt idx="226">
                  <v>4.52</v>
                </pt>
                <pt idx="227">
                  <v>4.54</v>
                </pt>
                <pt idx="228">
                  <v>4.56</v>
                </pt>
                <pt idx="229">
                  <v>4.58</v>
                </pt>
                <pt idx="230">
                  <v>4.6</v>
                </pt>
                <pt idx="231">
                  <v>4.62</v>
                </pt>
                <pt idx="232">
                  <v>4.64</v>
                </pt>
                <pt idx="233">
                  <v>4.66</v>
                </pt>
                <pt idx="234">
                  <v>4.68</v>
                </pt>
                <pt idx="235">
                  <v>4.7</v>
                </pt>
                <pt idx="236">
                  <v>4.72</v>
                </pt>
                <pt idx="237">
                  <v>4.74</v>
                </pt>
                <pt idx="238">
                  <v>4.76</v>
                </pt>
                <pt idx="239">
                  <v>4.78</v>
                </pt>
                <pt idx="240">
                  <v>4.8</v>
                </pt>
                <pt idx="241">
                  <v>4.82</v>
                </pt>
                <pt idx="242">
                  <v>4.84</v>
                </pt>
                <pt idx="243">
                  <v>4.86</v>
                </pt>
                <pt idx="244">
                  <v>4.88</v>
                </pt>
                <pt idx="245">
                  <v>4.9</v>
                </pt>
                <pt idx="246">
                  <v>4.92</v>
                </pt>
                <pt idx="247">
                  <v>4.94</v>
                </pt>
                <pt idx="248">
                  <v>4.96</v>
                </pt>
                <pt idx="249">
                  <v>4.98</v>
                </pt>
                <pt idx="250">
                  <v>5</v>
                </pt>
                <pt idx="251">
                  <v>5.02</v>
                </pt>
                <pt idx="252">
                  <v>5.04</v>
                </pt>
                <pt idx="253">
                  <v>5.06</v>
                </pt>
                <pt idx="254">
                  <v>5.08</v>
                </pt>
                <pt idx="255">
                  <v>5.1</v>
                </pt>
                <pt idx="256">
                  <v>5.12</v>
                </pt>
                <pt idx="257">
                  <v>5.14</v>
                </pt>
                <pt idx="258">
                  <v>5.16</v>
                </pt>
                <pt idx="259">
                  <v>5.18</v>
                </pt>
                <pt idx="260">
                  <v>5.2</v>
                </pt>
                <pt idx="261">
                  <v>5.22</v>
                </pt>
                <pt idx="262">
                  <v>5.24</v>
                </pt>
                <pt idx="263">
                  <v>5.26</v>
                </pt>
                <pt idx="264">
                  <v>5.28</v>
                </pt>
                <pt idx="265">
                  <v>5.3</v>
                </pt>
                <pt idx="266">
                  <v>5.32</v>
                </pt>
                <pt idx="267">
                  <v>5.34</v>
                </pt>
                <pt idx="268">
                  <v>5.36</v>
                </pt>
                <pt idx="269">
                  <v>5.38</v>
                </pt>
                <pt idx="270">
                  <v>5.4</v>
                </pt>
                <pt idx="271">
                  <v>5.42</v>
                </pt>
                <pt idx="272">
                  <v>5.44</v>
                </pt>
                <pt idx="273">
                  <v>5.46</v>
                </pt>
                <pt idx="274">
                  <v>5.48</v>
                </pt>
                <pt idx="275">
                  <v>5.5</v>
                </pt>
                <pt idx="276">
                  <v>5.52</v>
                </pt>
                <pt idx="277">
                  <v>5.54</v>
                </pt>
                <pt idx="278">
                  <v>5.56</v>
                </pt>
                <pt idx="279">
                  <v>5.58</v>
                </pt>
                <pt idx="280">
                  <v>5.6</v>
                </pt>
                <pt idx="281">
                  <v>5.62</v>
                </pt>
                <pt idx="282">
                  <v>5.64</v>
                </pt>
                <pt idx="283">
                  <v>5.66</v>
                </pt>
                <pt idx="284">
                  <v>5.68</v>
                </pt>
                <pt idx="285">
                  <v>5.7</v>
                </pt>
                <pt idx="286">
                  <v>5.72</v>
                </pt>
                <pt idx="287">
                  <v>5.74</v>
                </pt>
                <pt idx="288">
                  <v>5.76</v>
                </pt>
                <pt idx="289">
                  <v>5.78</v>
                </pt>
                <pt idx="290">
                  <v>5.8</v>
                </pt>
                <pt idx="291">
                  <v>5.82</v>
                </pt>
                <pt idx="292">
                  <v>5.84</v>
                </pt>
                <pt idx="293">
                  <v>5.86</v>
                </pt>
                <pt idx="294">
                  <v>5.88</v>
                </pt>
                <pt idx="295">
                  <v>5.9</v>
                </pt>
                <pt idx="296">
                  <v>5.92</v>
                </pt>
                <pt idx="297">
                  <v>5.94</v>
                </pt>
                <pt idx="298">
                  <v>5.96</v>
                </pt>
                <pt idx="299">
                  <v>5.98</v>
                </pt>
                <pt idx="300">
                  <v>6</v>
                </pt>
                <pt idx="301">
                  <v>6.02</v>
                </pt>
                <pt idx="302">
                  <v>6.04</v>
                </pt>
                <pt idx="303">
                  <v>6.06</v>
                </pt>
                <pt idx="304">
                  <v>6.08</v>
                </pt>
                <pt idx="305">
                  <v>6.1</v>
                </pt>
                <pt idx="306">
                  <v>6.12</v>
                </pt>
                <pt idx="307">
                  <v>6.14</v>
                </pt>
                <pt idx="308">
                  <v>6.16</v>
                </pt>
                <pt idx="309">
                  <v>6.18</v>
                </pt>
                <pt idx="310">
                  <v>6.2</v>
                </pt>
                <pt idx="311">
                  <v>6.22</v>
                </pt>
                <pt idx="312">
                  <v>6.24</v>
                </pt>
                <pt idx="313">
                  <v>6.26</v>
                </pt>
                <pt idx="314">
                  <v>6.28</v>
                </pt>
                <pt idx="315">
                  <v>6.3</v>
                </pt>
                <pt idx="316">
                  <v>6.32</v>
                </pt>
                <pt idx="317">
                  <v>6.34</v>
                </pt>
                <pt idx="318">
                  <v>6.36</v>
                </pt>
                <pt idx="319">
                  <v>6.38</v>
                </pt>
                <pt idx="320">
                  <v>6.4</v>
                </pt>
                <pt idx="321">
                  <v>6.42</v>
                </pt>
                <pt idx="322">
                  <v>6.44</v>
                </pt>
                <pt idx="323">
                  <v>6.46</v>
                </pt>
                <pt idx="324">
                  <v>6.48</v>
                </pt>
                <pt idx="325">
                  <v>6.5</v>
                </pt>
                <pt idx="326">
                  <v>6.52</v>
                </pt>
                <pt idx="327">
                  <v>6.54</v>
                </pt>
                <pt idx="328">
                  <v>6.56</v>
                </pt>
                <pt idx="329">
                  <v>6.58</v>
                </pt>
                <pt idx="330">
                  <v>6.6</v>
                </pt>
                <pt idx="331">
                  <v>6.62</v>
                </pt>
                <pt idx="332">
                  <v>6.64</v>
                </pt>
                <pt idx="333">
                  <v>6.66</v>
                </pt>
                <pt idx="334">
                  <v>6.68</v>
                </pt>
                <pt idx="335">
                  <v>6.7</v>
                </pt>
                <pt idx="336">
                  <v>6.72</v>
                </pt>
                <pt idx="337">
                  <v>6.74</v>
                </pt>
                <pt idx="338">
                  <v>6.76</v>
                </pt>
                <pt idx="339">
                  <v>6.78</v>
                </pt>
                <pt idx="340">
                  <v>6.8</v>
                </pt>
                <pt idx="341">
                  <v>6.82</v>
                </pt>
                <pt idx="342">
                  <v>6.84</v>
                </pt>
                <pt idx="343">
                  <v>6.86</v>
                </pt>
                <pt idx="344">
                  <v>6.88</v>
                </pt>
                <pt idx="345">
                  <v>6.9</v>
                </pt>
                <pt idx="346">
                  <v>6.92</v>
                </pt>
                <pt idx="347">
                  <v>6.94</v>
                </pt>
                <pt idx="348">
                  <v>6.96</v>
                </pt>
                <pt idx="349">
                  <v>6.98</v>
                </pt>
                <pt idx="350">
                  <v>7</v>
                </pt>
                <pt idx="351">
                  <v>7.02</v>
                </pt>
                <pt idx="352">
                  <v>7.04</v>
                </pt>
                <pt idx="353">
                  <v>7.06</v>
                </pt>
                <pt idx="354">
                  <v>7.08</v>
                </pt>
                <pt idx="355">
                  <v>7.1</v>
                </pt>
                <pt idx="356">
                  <v>7.12</v>
                </pt>
                <pt idx="357">
                  <v>7.14</v>
                </pt>
                <pt idx="358">
                  <v>7.16</v>
                </pt>
                <pt idx="359">
                  <v>7.18</v>
                </pt>
                <pt idx="360">
                  <v>7.2</v>
                </pt>
                <pt idx="361">
                  <v>7.22</v>
                </pt>
                <pt idx="362">
                  <v>7.24</v>
                </pt>
                <pt idx="363">
                  <v>7.26</v>
                </pt>
                <pt idx="364">
                  <v>7.28</v>
                </pt>
                <pt idx="365">
                  <v>7.3</v>
                </pt>
                <pt idx="366">
                  <v>7.32</v>
                </pt>
                <pt idx="367">
                  <v>7.34</v>
                </pt>
                <pt idx="368">
                  <v>7.36</v>
                </pt>
                <pt idx="369">
                  <v>7.38</v>
                </pt>
                <pt idx="370">
                  <v>7.4</v>
                </pt>
                <pt idx="371">
                  <v>7.42</v>
                </pt>
                <pt idx="372">
                  <v>7.44</v>
                </pt>
                <pt idx="373">
                  <v>7.46</v>
                </pt>
                <pt idx="374">
                  <v>7.48</v>
                </pt>
                <pt idx="375">
                  <v>7.5</v>
                </pt>
                <pt idx="376">
                  <v>7.52</v>
                </pt>
                <pt idx="377">
                  <v>7.54</v>
                </pt>
                <pt idx="378">
                  <v>7.56</v>
                </pt>
                <pt idx="379">
                  <v>7.58</v>
                </pt>
                <pt idx="380">
                  <v>7.6</v>
                </pt>
                <pt idx="381">
                  <v>7.62</v>
                </pt>
                <pt idx="382">
                  <v>7.64</v>
                </pt>
                <pt idx="383">
                  <v>7.66</v>
                </pt>
                <pt idx="384">
                  <v>7.68</v>
                </pt>
                <pt idx="385">
                  <v>7.7</v>
                </pt>
                <pt idx="386">
                  <v>7.72</v>
                </pt>
                <pt idx="387">
                  <v>7.74</v>
                </pt>
                <pt idx="388">
                  <v>7.76</v>
                </pt>
                <pt idx="389">
                  <v>7.78</v>
                </pt>
                <pt idx="390">
                  <v>7.8</v>
                </pt>
                <pt idx="391">
                  <v>7.82</v>
                </pt>
                <pt idx="392">
                  <v>7.84</v>
                </pt>
                <pt idx="393">
                  <v>7.86</v>
                </pt>
                <pt idx="394">
                  <v>7.88</v>
                </pt>
                <pt idx="395">
                  <v>7.9</v>
                </pt>
                <pt idx="396">
                  <v>7.92</v>
                </pt>
                <pt idx="397">
                  <v>7.94</v>
                </pt>
                <pt idx="398">
                  <v>7.96</v>
                </pt>
                <pt idx="399">
                  <v>7.98</v>
                </pt>
                <pt idx="400">
                  <v>8</v>
                </pt>
                <pt idx="401">
                  <v>8.02</v>
                </pt>
                <pt idx="402">
                  <v>8.039999999999999</v>
                </pt>
                <pt idx="403">
                  <v>8.06</v>
                </pt>
                <pt idx="404">
                  <v>8.08</v>
                </pt>
                <pt idx="405">
                  <v>8.1</v>
                </pt>
                <pt idx="406">
                  <v>8.119999999999999</v>
                </pt>
                <pt idx="407">
                  <v>8.140000000000001</v>
                </pt>
                <pt idx="408">
                  <v>8.16</v>
                </pt>
                <pt idx="409">
                  <v>8.18</v>
                </pt>
                <pt idx="410">
                  <v>8.199999999999999</v>
                </pt>
                <pt idx="411">
                  <v>8.220000000000001</v>
                </pt>
                <pt idx="412">
                  <v>8.24</v>
                </pt>
                <pt idx="413">
                  <v>8.26</v>
                </pt>
                <pt idx="414">
                  <v>8.279999999999999</v>
                </pt>
                <pt idx="415">
                  <v>8.300000000000001</v>
                </pt>
                <pt idx="416">
                  <v>8.32</v>
                </pt>
                <pt idx="417">
                  <v>8.34</v>
                </pt>
                <pt idx="418">
                  <v>8.359999999999999</v>
                </pt>
                <pt idx="419">
                  <v>8.380000000000001</v>
                </pt>
                <pt idx="420">
                  <v>8.4</v>
                </pt>
                <pt idx="421">
                  <v>8.42</v>
                </pt>
                <pt idx="422">
                  <v>8.44</v>
                </pt>
                <pt idx="423">
                  <v>8.460000000000001</v>
                </pt>
                <pt idx="424">
                  <v>8.48</v>
                </pt>
                <pt idx="425">
                  <v>8.5</v>
                </pt>
                <pt idx="426">
                  <v>8.52</v>
                </pt>
                <pt idx="427">
                  <v>8.539999999999999</v>
                </pt>
                <pt idx="428">
                  <v>8.56</v>
                </pt>
                <pt idx="429">
                  <v>8.58</v>
                </pt>
                <pt idx="430">
                  <v>8.6</v>
                </pt>
                <pt idx="431">
                  <v>8.619999999999999</v>
                </pt>
                <pt idx="432">
                  <v>8.640000000000001</v>
                </pt>
                <pt idx="433">
                  <v>8.66</v>
                </pt>
                <pt idx="434">
                  <v>8.68</v>
                </pt>
                <pt idx="435">
                  <v>8.699999999999999</v>
                </pt>
                <pt idx="436">
                  <v>8.720000000000001</v>
                </pt>
                <pt idx="437">
                  <v>8.74</v>
                </pt>
                <pt idx="438">
                  <v>8.76</v>
                </pt>
                <pt idx="439">
                  <v>8.779999999999999</v>
                </pt>
                <pt idx="440">
                  <v>8.800000000000001</v>
                </pt>
                <pt idx="441">
                  <v>8.82</v>
                </pt>
                <pt idx="442">
                  <v>8.84</v>
                </pt>
                <pt idx="443">
                  <v>8.859999999999999</v>
                </pt>
                <pt idx="444">
                  <v>8.880000000000001</v>
                </pt>
                <pt idx="445">
                  <v>8.9</v>
                </pt>
                <pt idx="446">
                  <v>8.92</v>
                </pt>
                <pt idx="447">
                  <v>8.94</v>
                </pt>
                <pt idx="448">
                  <v>8.960000000000001</v>
                </pt>
                <pt idx="449">
                  <v>8.98</v>
                </pt>
                <pt idx="450">
                  <v>9</v>
                </pt>
                <pt idx="451">
                  <v>9.02</v>
                </pt>
                <pt idx="452">
                  <v>9.039999999999999</v>
                </pt>
                <pt idx="453">
                  <v>9.06</v>
                </pt>
                <pt idx="454">
                  <v>9.08</v>
                </pt>
                <pt idx="455">
                  <v>9.1</v>
                </pt>
                <pt idx="456">
                  <v>9.119999999999999</v>
                </pt>
                <pt idx="457">
                  <v>9.140000000000001</v>
                </pt>
                <pt idx="458">
                  <v>9.16</v>
                </pt>
                <pt idx="459">
                  <v>9.18</v>
                </pt>
                <pt idx="460">
                  <v>9.199999999999999</v>
                </pt>
                <pt idx="461">
                  <v>9.220000000000001</v>
                </pt>
                <pt idx="462">
                  <v>9.24</v>
                </pt>
                <pt idx="463">
                  <v>9.26</v>
                </pt>
                <pt idx="464">
                  <v>9.279999999999999</v>
                </pt>
                <pt idx="465">
                  <v>9.300000000000001</v>
                </pt>
                <pt idx="466">
                  <v>9.32</v>
                </pt>
                <pt idx="467">
                  <v>9.34</v>
                </pt>
                <pt idx="468">
                  <v>9.359999999999999</v>
                </pt>
                <pt idx="469">
                  <v>9.380000000000001</v>
                </pt>
                <pt idx="470">
                  <v>9.4</v>
                </pt>
                <pt idx="471">
                  <v>9.42</v>
                </pt>
                <pt idx="472">
                  <v>9.44</v>
                </pt>
                <pt idx="473">
                  <v>9.460000000000001</v>
                </pt>
                <pt idx="474">
                  <v>9.48</v>
                </pt>
                <pt idx="475">
                  <v>9.5</v>
                </pt>
                <pt idx="476">
                  <v>9.52</v>
                </pt>
                <pt idx="477">
                  <v>9.539999999999999</v>
                </pt>
                <pt idx="478">
                  <v>9.56</v>
                </pt>
                <pt idx="479">
                  <v>9.58</v>
                </pt>
                <pt idx="480">
                  <v>9.6</v>
                </pt>
                <pt idx="481">
                  <v>9.619999999999999</v>
                </pt>
                <pt idx="482">
                  <v>9.640000000000001</v>
                </pt>
                <pt idx="483">
                  <v>9.66</v>
                </pt>
                <pt idx="484">
                  <v>9.68</v>
                </pt>
                <pt idx="485">
                  <v>9.699999999999999</v>
                </pt>
                <pt idx="486">
                  <v>9.720000000000001</v>
                </pt>
                <pt idx="487">
                  <v>9.74</v>
                </pt>
                <pt idx="488">
                  <v>9.76</v>
                </pt>
                <pt idx="489">
                  <v>9.779999999999999</v>
                </pt>
                <pt idx="490">
                  <v>9.800000000000001</v>
                </pt>
                <pt idx="491">
                  <v>9.82</v>
                </pt>
                <pt idx="492">
                  <v>9.84</v>
                </pt>
                <pt idx="493">
                  <v>9.859999999999999</v>
                </pt>
                <pt idx="494">
                  <v>9.880000000000001</v>
                </pt>
                <pt idx="495">
                  <v>9.9</v>
                </pt>
                <pt idx="496">
                  <v>9.92</v>
                </pt>
                <pt idx="497">
                  <v>9.94</v>
                </pt>
                <pt idx="498">
                  <v>9.960000000000001</v>
                </pt>
                <pt idx="499">
                  <v>9.98</v>
                </pt>
                <pt idx="500">
                  <v>10</v>
                </pt>
                <pt idx="501">
                  <v>10.02</v>
                </pt>
                <pt idx="502">
                  <v>10.04</v>
                </pt>
                <pt idx="503">
                  <v>10.06</v>
                </pt>
                <pt idx="504">
                  <v>10.08</v>
                </pt>
                <pt idx="505">
                  <v>10.1</v>
                </pt>
                <pt idx="506">
                  <v>10.12</v>
                </pt>
                <pt idx="507">
                  <v>10.14</v>
                </pt>
                <pt idx="508">
                  <v>10.16</v>
                </pt>
                <pt idx="509">
                  <v>10.18</v>
                </pt>
                <pt idx="510">
                  <v>10.2</v>
                </pt>
                <pt idx="511">
                  <v>10.22</v>
                </pt>
                <pt idx="512">
                  <v>10.24</v>
                </pt>
                <pt idx="513">
                  <v>10.26</v>
                </pt>
                <pt idx="514">
                  <v>10.28</v>
                </pt>
                <pt idx="515">
                  <v>10.3</v>
                </pt>
                <pt idx="516">
                  <v>10.32</v>
                </pt>
                <pt idx="517">
                  <v>10.34</v>
                </pt>
                <pt idx="518">
                  <v>10.36</v>
                </pt>
                <pt idx="519">
                  <v>10.38</v>
                </pt>
                <pt idx="520">
                  <v>10.4</v>
                </pt>
                <pt idx="521">
                  <v>10.42</v>
                </pt>
                <pt idx="522">
                  <v>10.44</v>
                </pt>
                <pt idx="523">
                  <v>10.46</v>
                </pt>
                <pt idx="524">
                  <v>10.48</v>
                </pt>
                <pt idx="525">
                  <v>10.5</v>
                </pt>
                <pt idx="526">
                  <v>10.52</v>
                </pt>
                <pt idx="527">
                  <v>10.54</v>
                </pt>
                <pt idx="528">
                  <v>10.56</v>
                </pt>
                <pt idx="529">
                  <v>10.58</v>
                </pt>
                <pt idx="530">
                  <v>10.6</v>
                </pt>
                <pt idx="531">
                  <v>10.62</v>
                </pt>
                <pt idx="532">
                  <v>10.64</v>
                </pt>
                <pt idx="533">
                  <v>10.66</v>
                </pt>
                <pt idx="534">
                  <v>10.68</v>
                </pt>
                <pt idx="535">
                  <v>10.7</v>
                </pt>
                <pt idx="536">
                  <v>10.72</v>
                </pt>
                <pt idx="537">
                  <v>10.74</v>
                </pt>
                <pt idx="538">
                  <v>10.76</v>
                </pt>
                <pt idx="539">
                  <v>10.78</v>
                </pt>
                <pt idx="540">
                  <v>10.8</v>
                </pt>
                <pt idx="541">
                  <v>10.82</v>
                </pt>
                <pt idx="542">
                  <v>10.84</v>
                </pt>
                <pt idx="543">
                  <v>10.86</v>
                </pt>
                <pt idx="544">
                  <v>10.88</v>
                </pt>
                <pt idx="545">
                  <v>10.9</v>
                </pt>
                <pt idx="546">
                  <v>10.92</v>
                </pt>
                <pt idx="547">
                  <v>10.94</v>
                </pt>
                <pt idx="548">
                  <v>10.96</v>
                </pt>
                <pt idx="549">
                  <v>10.98</v>
                </pt>
                <pt idx="550">
                  <v>11</v>
                </pt>
                <pt idx="551">
                  <v>11.02</v>
                </pt>
                <pt idx="552">
                  <v>11.04</v>
                </pt>
                <pt idx="553">
                  <v>11.06</v>
                </pt>
                <pt idx="554">
                  <v>11.08</v>
                </pt>
                <pt idx="555">
                  <v>11.1</v>
                </pt>
                <pt idx="556">
                  <v>11.12</v>
                </pt>
                <pt idx="557">
                  <v>11.14</v>
                </pt>
                <pt idx="558">
                  <v>11.16</v>
                </pt>
                <pt idx="559">
                  <v>11.18</v>
                </pt>
                <pt idx="560">
                  <v>11.2</v>
                </pt>
                <pt idx="561">
                  <v>11.22</v>
                </pt>
                <pt idx="562">
                  <v>11.24</v>
                </pt>
                <pt idx="563">
                  <v>11.26</v>
                </pt>
                <pt idx="564">
                  <v>11.28</v>
                </pt>
                <pt idx="565">
                  <v>11.3</v>
                </pt>
                <pt idx="566">
                  <v>11.32</v>
                </pt>
                <pt idx="567">
                  <v>11.34</v>
                </pt>
                <pt idx="568">
                  <v>11.36</v>
                </pt>
                <pt idx="569">
                  <v>11.38</v>
                </pt>
                <pt idx="570">
                  <v>11.4</v>
                </pt>
                <pt idx="571">
                  <v>11.42</v>
                </pt>
                <pt idx="572">
                  <v>11.44</v>
                </pt>
                <pt idx="573">
                  <v>11.46</v>
                </pt>
                <pt idx="574">
                  <v>11.48</v>
                </pt>
                <pt idx="575">
                  <v>11.5</v>
                </pt>
                <pt idx="576">
                  <v>11.52</v>
                </pt>
                <pt idx="577">
                  <v>11.54</v>
                </pt>
                <pt idx="578">
                  <v>11.56</v>
                </pt>
                <pt idx="579">
                  <v>11.58</v>
                </pt>
                <pt idx="580">
                  <v>11.6</v>
                </pt>
                <pt idx="581">
                  <v>11.62</v>
                </pt>
                <pt idx="582">
                  <v>11.64</v>
                </pt>
                <pt idx="583">
                  <v>11.66</v>
                </pt>
                <pt idx="584">
                  <v>11.68</v>
                </pt>
                <pt idx="585">
                  <v>11.7</v>
                </pt>
                <pt idx="586">
                  <v>11.72</v>
                </pt>
                <pt idx="587">
                  <v>11.74</v>
                </pt>
                <pt idx="588">
                  <v>11.76</v>
                </pt>
                <pt idx="589">
                  <v>11.78</v>
                </pt>
                <pt idx="590">
                  <v>11.8</v>
                </pt>
                <pt idx="591">
                  <v>11.82</v>
                </pt>
                <pt idx="592">
                  <v>11.84</v>
                </pt>
                <pt idx="593">
                  <v>11.86</v>
                </pt>
                <pt idx="594">
                  <v>11.88</v>
                </pt>
                <pt idx="595">
                  <v>11.9</v>
                </pt>
                <pt idx="596">
                  <v>11.92</v>
                </pt>
                <pt idx="597">
                  <v>11.94</v>
                </pt>
              </numCache>
            </numRef>
          </yVal>
          <smooth val="1"/>
        </ser>
        <ser>
          <idx val="1"/>
          <order val="1"/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'CPT data reduction'!$AA$3:$AA$600</f>
              <numCache>
                <formatCode>General</formatCode>
                <ptCount val="598"/>
                <pt idx="0">
                  <v>0.3</v>
                </pt>
                <pt idx="1">
                  <v>0.3028475711892797</v>
                </pt>
                <pt idx="2">
                  <v>0.3056951423785594</v>
                </pt>
                <pt idx="3">
                  <v>0.3085427135678392</v>
                </pt>
                <pt idx="4">
                  <v>0.3113902847571189</v>
                </pt>
                <pt idx="5">
                  <v>0.3142378559463986</v>
                </pt>
                <pt idx="6">
                  <v>0.3170854271356784</v>
                </pt>
                <pt idx="7">
                  <v>0.3199329983249581</v>
                </pt>
                <pt idx="8">
                  <v>0.3227805695142378</v>
                </pt>
                <pt idx="9">
                  <v>0.3256281407035176</v>
                </pt>
                <pt idx="10">
                  <v>0.3284757118927973</v>
                </pt>
                <pt idx="11">
                  <v>0.331323283082077</v>
                </pt>
                <pt idx="12">
                  <v>0.3341708542713568</v>
                </pt>
                <pt idx="13">
                  <v>0.3370184254606365</v>
                </pt>
                <pt idx="14">
                  <v>0.3398659966499162</v>
                </pt>
                <pt idx="15">
                  <v>0.342713567839196</v>
                </pt>
                <pt idx="16">
                  <v>0.3455611390284757</v>
                </pt>
                <pt idx="17">
                  <v>0.3484087102177554</v>
                </pt>
                <pt idx="18">
                  <v>0.3512562814070352</v>
                </pt>
                <pt idx="19">
                  <v>0.3541038525963149</v>
                </pt>
                <pt idx="20">
                  <v>0.3569514237855946</v>
                </pt>
                <pt idx="21">
                  <v>0.3597989949748744</v>
                </pt>
                <pt idx="22">
                  <v>0.3626465661641541</v>
                </pt>
                <pt idx="23">
                  <v>0.3654941373534338</v>
                </pt>
                <pt idx="24">
                  <v>0.3683417085427135</v>
                </pt>
                <pt idx="25">
                  <v>0.3711892797319933</v>
                </pt>
                <pt idx="26">
                  <v>0.374036850921273</v>
                </pt>
                <pt idx="27">
                  <v>0.3768844221105528</v>
                </pt>
                <pt idx="28">
                  <v>0.3797319932998325</v>
                </pt>
                <pt idx="29">
                  <v>0.3825795644891122</v>
                </pt>
                <pt idx="30">
                  <v>0.3854271356783919</v>
                </pt>
                <pt idx="31">
                  <v>0.3882747068676717</v>
                </pt>
                <pt idx="32">
                  <v>0.3911222780569514</v>
                </pt>
                <pt idx="33">
                  <v>0.3939698492462311</v>
                </pt>
                <pt idx="34">
                  <v>0.3968174204355109</v>
                </pt>
                <pt idx="35">
                  <v>0.3996649916247906</v>
                </pt>
                <pt idx="36">
                  <v>0.4025125628140703</v>
                </pt>
                <pt idx="37">
                  <v>0.4053601340033501</v>
                </pt>
                <pt idx="38">
                  <v>0.4082077051926298</v>
                </pt>
                <pt idx="39">
                  <v>0.4110552763819095</v>
                </pt>
                <pt idx="40">
                  <v>0.4139028475711893</v>
                </pt>
                <pt idx="41">
                  <v>0.416750418760469</v>
                </pt>
                <pt idx="42">
                  <v>0.4195979899497487</v>
                </pt>
                <pt idx="43">
                  <v>0.4224455611390285</v>
                </pt>
                <pt idx="44">
                  <v>0.4252931323283082</v>
                </pt>
                <pt idx="45">
                  <v>0.4281407035175879</v>
                </pt>
                <pt idx="46">
                  <v>0.4309882747068677</v>
                </pt>
                <pt idx="47">
                  <v>0.4338358458961474</v>
                </pt>
                <pt idx="48">
                  <v>0.4366834170854271</v>
                </pt>
                <pt idx="49">
                  <v>0.4395309882747069</v>
                </pt>
                <pt idx="50">
                  <v>0.4423785594639866</v>
                </pt>
                <pt idx="51">
                  <v>0.4452261306532663</v>
                </pt>
                <pt idx="52">
                  <v>0.4480737018425461</v>
                </pt>
                <pt idx="53">
                  <v>0.4509212730318258</v>
                </pt>
                <pt idx="54">
                  <v>0.4537688442211055</v>
                </pt>
                <pt idx="55">
                  <v>0.4566164154103853</v>
                </pt>
                <pt idx="56">
                  <v>0.459463986599665</v>
                </pt>
                <pt idx="57">
                  <v>0.4623115577889447</v>
                </pt>
                <pt idx="58">
                  <v>0.4651591289782244</v>
                </pt>
                <pt idx="59">
                  <v>0.4680067001675042</v>
                </pt>
                <pt idx="60">
                  <v>0.4708542713567839</v>
                </pt>
                <pt idx="61">
                  <v>0.4737018425460636</v>
                </pt>
                <pt idx="62">
                  <v>0.4765494137353434</v>
                </pt>
                <pt idx="63">
                  <v>0.4793969849246231</v>
                </pt>
                <pt idx="64">
                  <v>0.4822445561139028</v>
                </pt>
                <pt idx="65">
                  <v>0.4850921273031826</v>
                </pt>
                <pt idx="66">
                  <v>0.4879396984924623</v>
                </pt>
                <pt idx="67">
                  <v>0.4907872696817421</v>
                </pt>
                <pt idx="68">
                  <v>0.4936348408710218</v>
                </pt>
                <pt idx="69">
                  <v>0.4964824120603015</v>
                </pt>
                <pt idx="70">
                  <v>0.4993299832495812</v>
                </pt>
                <pt idx="71">
                  <v>0.5021775544388609</v>
                </pt>
                <pt idx="72">
                  <v>0.5050251256281407</v>
                </pt>
                <pt idx="73">
                  <v>0.5078726968174204</v>
                </pt>
                <pt idx="74">
                  <v>0.5107202680067002</v>
                </pt>
                <pt idx="75">
                  <v>0.5135678391959799</v>
                </pt>
                <pt idx="76">
                  <v>0.5164154103852596</v>
                </pt>
                <pt idx="77">
                  <v>0.5192629815745393</v>
                </pt>
                <pt idx="78">
                  <v>0.5221105527638191</v>
                </pt>
                <pt idx="79">
                  <v>0.5249581239530988</v>
                </pt>
                <pt idx="80">
                  <v>0.5278056951423786</v>
                </pt>
                <pt idx="81">
                  <v>0.5306532663316583</v>
                </pt>
                <pt idx="82">
                  <v>0.533500837520938</v>
                </pt>
                <pt idx="83">
                  <v>0.5363484087102177</v>
                </pt>
                <pt idx="84">
                  <v>0.5391959798994975</v>
                </pt>
                <pt idx="85">
                  <v>0.5420435510887772</v>
                </pt>
                <pt idx="86">
                  <v>0.544891122278057</v>
                </pt>
                <pt idx="87">
                  <v>0.5477386934673367</v>
                </pt>
                <pt idx="88">
                  <v>0.5505862646566164</v>
                </pt>
                <pt idx="89">
                  <v>0.5534338358458961</v>
                </pt>
                <pt idx="90">
                  <v>0.5562814070351759</v>
                </pt>
                <pt idx="91">
                  <v>0.5591289782244556</v>
                </pt>
                <pt idx="92">
                  <v>0.5619765494137354</v>
                </pt>
                <pt idx="93">
                  <v>0.5648241206030151</v>
                </pt>
                <pt idx="94">
                  <v>0.5676716917922948</v>
                </pt>
                <pt idx="95">
                  <v>0.5705192629815745</v>
                </pt>
                <pt idx="96">
                  <v>0.5733668341708542</v>
                </pt>
                <pt idx="97">
                  <v>0.576214405360134</v>
                </pt>
                <pt idx="98">
                  <v>0.5790619765494138</v>
                </pt>
                <pt idx="99">
                  <v>0.5819095477386935</v>
                </pt>
                <pt idx="100">
                  <v>0.5847571189279732</v>
                </pt>
                <pt idx="101">
                  <v>0.5876046901172529</v>
                </pt>
                <pt idx="102">
                  <v>0.5904522613065326</v>
                </pt>
                <pt idx="103">
                  <v>0.5932998324958124</v>
                </pt>
                <pt idx="104">
                  <v>0.5961474036850922</v>
                </pt>
                <pt idx="105">
                  <v>0.5989949748743719</v>
                </pt>
                <pt idx="106">
                  <v>0.6018425460636516</v>
                </pt>
                <pt idx="107">
                  <v>0.6046901172529313</v>
                </pt>
                <pt idx="108">
                  <v>0.6075376884422111</v>
                </pt>
                <pt idx="109">
                  <v>0.6103852596314908</v>
                </pt>
                <pt idx="110">
                  <v>0.6132328308207706</v>
                </pt>
                <pt idx="111">
                  <v>0.6160804020100503</v>
                </pt>
                <pt idx="112">
                  <v>0.61892797319933</v>
                </pt>
                <pt idx="113">
                  <v>0.6217755443886097</v>
                </pt>
                <pt idx="114">
                  <v>0.6246231155778894</v>
                </pt>
                <pt idx="115">
                  <v>0.6274706867671691</v>
                </pt>
                <pt idx="116">
                  <v>0.6303182579564489</v>
                </pt>
                <pt idx="117">
                  <v>0.6331658291457287</v>
                </pt>
                <pt idx="118">
                  <v>0.6360134003350084</v>
                </pt>
                <pt idx="119">
                  <v>0.6388609715242881</v>
                </pt>
                <pt idx="120">
                  <v>0.6417085427135678</v>
                </pt>
                <pt idx="121">
                  <v>0.6445561139028475</v>
                </pt>
                <pt idx="122">
                  <v>0.6474036850921273</v>
                </pt>
                <pt idx="123">
                  <v>0.6502512562814071</v>
                </pt>
                <pt idx="124">
                  <v>0.6530988274706868</v>
                </pt>
                <pt idx="125">
                  <v>0.6559463986599665</v>
                </pt>
                <pt idx="126">
                  <v>0.6587939698492462</v>
                </pt>
                <pt idx="127">
                  <v>0.661641541038526</v>
                </pt>
                <pt idx="128">
                  <v>0.6644891122278057</v>
                </pt>
                <pt idx="129">
                  <v>0.6673366834170855</v>
                </pt>
                <pt idx="130">
                  <v>0.6701842546063652</v>
                </pt>
                <pt idx="131">
                  <v>0.6730318257956449</v>
                </pt>
                <pt idx="132">
                  <v>0.6758793969849246</v>
                </pt>
                <pt idx="133">
                  <v>0.6787269681742044</v>
                </pt>
                <pt idx="134">
                  <v>0.6815745393634842</v>
                </pt>
                <pt idx="135">
                  <v>0.6844221105527639</v>
                </pt>
                <pt idx="136">
                  <v>0.6872696817420436</v>
                </pt>
                <pt idx="137">
                  <v>0.6901172529313233</v>
                </pt>
                <pt idx="138">
                  <v>0.692964824120603</v>
                </pt>
                <pt idx="139">
                  <v>0.6958123953098827</v>
                </pt>
                <pt idx="140">
                  <v>0.6986599664991625</v>
                </pt>
                <pt idx="141">
                  <v>0.7015075376884422</v>
                </pt>
                <pt idx="142">
                  <v>0.704355108877722</v>
                </pt>
                <pt idx="143">
                  <v>0.7072026800670017</v>
                </pt>
                <pt idx="144">
                  <v>0.7100502512562814</v>
                </pt>
                <pt idx="145">
                  <v>0.7128978224455611</v>
                </pt>
                <pt idx="146">
                  <v>0.7157453936348409</v>
                </pt>
                <pt idx="147">
                  <v>0.7185929648241206</v>
                </pt>
                <pt idx="148">
                  <v>0.7214405360134004</v>
                </pt>
                <pt idx="149">
                  <v>0.7242881072026801</v>
                </pt>
                <pt idx="150">
                  <v>0.7271356783919598</v>
                </pt>
                <pt idx="151">
                  <v>0.7299832495812395</v>
                </pt>
                <pt idx="152">
                  <v>0.7328308207705193</v>
                </pt>
                <pt idx="153">
                  <v>0.7356783919597991</v>
                </pt>
                <pt idx="154">
                  <v>0.7385259631490788</v>
                </pt>
                <pt idx="155">
                  <v>0.7413735343383585</v>
                </pt>
                <pt idx="156">
                  <v>0.7442211055276382</v>
                </pt>
                <pt idx="157">
                  <v>0.7470686767169179</v>
                </pt>
                <pt idx="158">
                  <v>0.7499162479061977</v>
                </pt>
                <pt idx="159">
                  <v>0.7527638190954775</v>
                </pt>
                <pt idx="160">
                  <v>0.7556113902847572</v>
                </pt>
                <pt idx="161">
                  <v>0.7584589614740369</v>
                </pt>
                <pt idx="162">
                  <v>0.7613065326633166</v>
                </pt>
                <pt idx="163">
                  <v>0.7641541038525963</v>
                </pt>
                <pt idx="164">
                  <v>0.767001675041876</v>
                </pt>
                <pt idx="165">
                  <v>0.7698492462311558</v>
                </pt>
                <pt idx="166">
                  <v>0.7726968174204355</v>
                </pt>
                <pt idx="167">
                  <v>0.7755443886097153</v>
                </pt>
                <pt idx="168">
                  <v>0.778391959798995</v>
                </pt>
                <pt idx="169">
                  <v>0.7812395309882747</v>
                </pt>
                <pt idx="170">
                  <v>0.7840871021775544</v>
                </pt>
                <pt idx="171">
                  <v>0.7869346733668342</v>
                </pt>
                <pt idx="172">
                  <v>0.789782244556114</v>
                </pt>
                <pt idx="173">
                  <v>0.7926298157453937</v>
                </pt>
                <pt idx="174">
                  <v>0.7954773869346734</v>
                </pt>
                <pt idx="175">
                  <v>0.7983249581239531</v>
                </pt>
                <pt idx="176">
                  <v>0.8011725293132328</v>
                </pt>
                <pt idx="177">
                  <v>0.8040201005025127</v>
                </pt>
                <pt idx="178">
                  <v>0.8068676716917924</v>
                </pt>
                <pt idx="179">
                  <v>0.8097152428810721</v>
                </pt>
                <pt idx="180">
                  <v>0.8125628140703518</v>
                </pt>
                <pt idx="181">
                  <v>0.8154103852596315</v>
                </pt>
                <pt idx="182">
                  <v>0.8182579564489112</v>
                </pt>
                <pt idx="183">
                  <v>0.8211055276381911</v>
                </pt>
                <pt idx="184">
                  <v>0.8239530988274708</v>
                </pt>
                <pt idx="185">
                  <v>0.8268006700167505</v>
                </pt>
                <pt idx="186">
                  <v>0.8296482412060302</v>
                </pt>
                <pt idx="187">
                  <v>0.8324958123953099</v>
                </pt>
                <pt idx="188">
                  <v>0.8353433835845896</v>
                </pt>
                <pt idx="189">
                  <v>0.8381909547738693</v>
                </pt>
                <pt idx="190">
                  <v>0.8410385259631492</v>
                </pt>
                <pt idx="191">
                  <v>0.8438860971524289</v>
                </pt>
                <pt idx="192">
                  <v>0.8467336683417086</v>
                </pt>
                <pt idx="193">
                  <v>0.8495812395309883</v>
                </pt>
                <pt idx="194">
                  <v>0.852428810720268</v>
                </pt>
                <pt idx="195">
                  <v>0.8552763819095477</v>
                </pt>
                <pt idx="196">
                  <v>0.8581239530988276</v>
                </pt>
                <pt idx="197">
                  <v>0.8609715242881073</v>
                </pt>
                <pt idx="198">
                  <v>0.863819095477387</v>
                </pt>
                <pt idx="199">
                  <v>0.8666666666666667</v>
                </pt>
                <pt idx="200">
                  <v>0.8695142378559464</v>
                </pt>
                <pt idx="201">
                  <v>0.8723618090452261</v>
                </pt>
                <pt idx="202">
                  <v>0.875209380234506</v>
                </pt>
                <pt idx="203">
                  <v>0.8780569514237855</v>
                </pt>
                <pt idx="204">
                  <v>0.8809045226130654</v>
                </pt>
                <pt idx="205">
                  <v>0.8837520938023451</v>
                </pt>
                <pt idx="206">
                  <v>0.8865996649916248</v>
                </pt>
                <pt idx="207">
                  <v>0.8894472361809045</v>
                </pt>
                <pt idx="208">
                  <v>0.8922948073701844</v>
                </pt>
                <pt idx="209">
                  <v>0.8951423785594641</v>
                </pt>
                <pt idx="210">
                  <v>0.8979899497487438</v>
                </pt>
                <pt idx="211">
                  <v>0.9008375209380235</v>
                </pt>
                <pt idx="212">
                  <v>0.9036850921273032</v>
                </pt>
                <pt idx="213">
                  <v>0.9065326633165829</v>
                </pt>
                <pt idx="214">
                  <v>0.9093802345058628</v>
                </pt>
                <pt idx="215">
                  <v>0.9122278056951425</v>
                </pt>
                <pt idx="216">
                  <v>0.9150753768844222</v>
                </pt>
                <pt idx="217">
                  <v>0.9179229480737019</v>
                </pt>
                <pt idx="218">
                  <v>0.9207705192629816</v>
                </pt>
                <pt idx="219">
                  <v>0.9236180904522613</v>
                </pt>
                <pt idx="220">
                  <v>0.9264656616415412</v>
                </pt>
                <pt idx="221">
                  <v>0.9293132328308209</v>
                </pt>
                <pt idx="222">
                  <v>0.9321608040201006</v>
                </pt>
                <pt idx="223">
                  <v>0.9350083752093803</v>
                </pt>
                <pt idx="224">
                  <v>0.93785594639866</v>
                </pt>
                <pt idx="225">
                  <v>0.9407035175879397</v>
                </pt>
                <pt idx="226">
                  <v>0.9435510887772194</v>
                </pt>
                <pt idx="227">
                  <v>0.9463986599664993</v>
                </pt>
                <pt idx="228">
                  <v>0.949246231155779</v>
                </pt>
                <pt idx="229">
                  <v>0.9520938023450587</v>
                </pt>
                <pt idx="230">
                  <v>0.9549413735343384</v>
                </pt>
                <pt idx="231">
                  <v>0.9577889447236181</v>
                </pt>
                <pt idx="232">
                  <v>0.9606365159128978</v>
                </pt>
                <pt idx="233">
                  <v>0.9634840871021777</v>
                </pt>
                <pt idx="234">
                  <v>0.9663316582914574</v>
                </pt>
                <pt idx="235">
                  <v>0.9691792294807371</v>
                </pt>
                <pt idx="236">
                  <v>0.9720268006700168</v>
                </pt>
                <pt idx="237">
                  <v>0.9748743718592965</v>
                </pt>
                <pt idx="238">
                  <v>0.9777219430485762</v>
                </pt>
                <pt idx="239">
                  <v>0.9805695142378561</v>
                </pt>
                <pt idx="240">
                  <v>0.9834170854271358</v>
                </pt>
                <pt idx="241">
                  <v>0.9862646566164155</v>
                </pt>
                <pt idx="242">
                  <v>0.9891122278056952</v>
                </pt>
                <pt idx="243">
                  <v>0.9919597989949749</v>
                </pt>
                <pt idx="244">
                  <v>0.9948073701842546</v>
                </pt>
                <pt idx="245">
                  <v>0.9976549413735345</v>
                </pt>
                <pt idx="246">
                  <v>1.000502512562814</v>
                </pt>
                <pt idx="247">
                  <v>1.003350083752094</v>
                </pt>
                <pt idx="248">
                  <v>1.006197654941374</v>
                </pt>
                <pt idx="249">
                  <v>1.009045226130653</v>
                </pt>
                <pt idx="250">
                  <v>1.011892797319933</v>
                </pt>
                <pt idx="251">
                  <v>1.014740368509213</v>
                </pt>
                <pt idx="252">
                  <v>1.017587939698493</v>
                </pt>
                <pt idx="253">
                  <v>1.020435510887772</v>
                </pt>
                <pt idx="254">
                  <v>1.023283082077052</v>
                </pt>
                <pt idx="255">
                  <v>1.026130653266332</v>
                </pt>
                <pt idx="256">
                  <v>1.028978224455611</v>
                </pt>
                <pt idx="257">
                  <v>1.031825795644891</v>
                </pt>
                <pt idx="258">
                  <v>1.034673366834171</v>
                </pt>
                <pt idx="259">
                  <v>1.037520938023451</v>
                </pt>
                <pt idx="260">
                  <v>1.04036850921273</v>
                </pt>
                <pt idx="261">
                  <v>1.04321608040201</v>
                </pt>
                <pt idx="262">
                  <v>1.04606365159129</v>
                </pt>
                <pt idx="263">
                  <v>1.048911222780569</v>
                </pt>
                <pt idx="264">
                  <v>1.051758793969849</v>
                </pt>
                <pt idx="265">
                  <v>1.054606365159129</v>
                </pt>
                <pt idx="266">
                  <v>1.057453936348409</v>
                </pt>
                <pt idx="267">
                  <v>1.060301507537688</v>
                </pt>
                <pt idx="268">
                  <v>1.063149078726968</v>
                </pt>
                <pt idx="269">
                  <v>1.065996649916248</v>
                </pt>
                <pt idx="270">
                  <v>1.068844221105528</v>
                </pt>
                <pt idx="271">
                  <v>1.071691792294807</v>
                </pt>
                <pt idx="272">
                  <v>1.074539363484087</v>
                </pt>
                <pt idx="273">
                  <v>1.077386934673367</v>
                </pt>
                <pt idx="274">
                  <v>1.080234505862647</v>
                </pt>
                <pt idx="275">
                  <v>1.083082077051926</v>
                </pt>
                <pt idx="276">
                  <v>1.085929648241206</v>
                </pt>
                <pt idx="277">
                  <v>1.088777219430486</v>
                </pt>
                <pt idx="278">
                  <v>1.091624790619766</v>
                </pt>
                <pt idx="279">
                  <v>1.094472361809045</v>
                </pt>
                <pt idx="280">
                  <v>1.097319932998325</v>
                </pt>
                <pt idx="281">
                  <v>1.100167504187605</v>
                </pt>
                <pt idx="282">
                  <v>1.103015075376884</v>
                </pt>
                <pt idx="283">
                  <v>1.105862646566164</v>
                </pt>
                <pt idx="284">
                  <v>1.108710217755444</v>
                </pt>
                <pt idx="285">
                  <v>1.111557788944724</v>
                </pt>
                <pt idx="286">
                  <v>1.114405360134003</v>
                </pt>
                <pt idx="287">
                  <v>1.117252931323283</v>
                </pt>
                <pt idx="288">
                  <v>1.120100502512563</v>
                </pt>
                <pt idx="289">
                  <v>1.122948073701843</v>
                </pt>
                <pt idx="290">
                  <v>1.125795644891122</v>
                </pt>
                <pt idx="291">
                  <v>1.128643216080402</v>
                </pt>
                <pt idx="292">
                  <v>1.131490787269682</v>
                </pt>
                <pt idx="293">
                  <v>1.134338358458962</v>
                </pt>
                <pt idx="294">
                  <v>1.137185929648241</v>
                </pt>
                <pt idx="295">
                  <v>1.140033500837521</v>
                </pt>
                <pt idx="296">
                  <v>1.142881072026801</v>
                </pt>
                <pt idx="297">
                  <v>1.14572864321608</v>
                </pt>
                <pt idx="298">
                  <v>1.14857621440536</v>
                </pt>
                <pt idx="299">
                  <v>1.15142378559464</v>
                </pt>
                <pt idx="300">
                  <v>1.15427135678392</v>
                </pt>
                <pt idx="301">
                  <v>1.157118927973199</v>
                </pt>
                <pt idx="302">
                  <v>1.159966499162479</v>
                </pt>
                <pt idx="303">
                  <v>1.162814070351759</v>
                </pt>
                <pt idx="304">
                  <v>1.165661641541039</v>
                </pt>
                <pt idx="305">
                  <v>1.168509212730318</v>
                </pt>
                <pt idx="306">
                  <v>1.171356783919598</v>
                </pt>
                <pt idx="307">
                  <v>1.174204355108878</v>
                </pt>
                <pt idx="308">
                  <v>1.177051926298158</v>
                </pt>
                <pt idx="309">
                  <v>1.179899497487437</v>
                </pt>
                <pt idx="310">
                  <v>1.182747068676717</v>
                </pt>
                <pt idx="311">
                  <v>1.185594639865997</v>
                </pt>
                <pt idx="312">
                  <v>1.188442211055277</v>
                </pt>
                <pt idx="313">
                  <v>1.191289782244556</v>
                </pt>
                <pt idx="314">
                  <v>1.194137353433836</v>
                </pt>
                <pt idx="315">
                  <v>1.196984924623116</v>
                </pt>
                <pt idx="316">
                  <v>1.199832495812395</v>
                </pt>
                <pt idx="317">
                  <v>1.202680067001675</v>
                </pt>
                <pt idx="318">
                  <v>1.205527638190955</v>
                </pt>
                <pt idx="319">
                  <v>1.208375209380235</v>
                </pt>
                <pt idx="320">
                  <v>1.211222780569514</v>
                </pt>
                <pt idx="321">
                  <v>1.214070351758794</v>
                </pt>
                <pt idx="322">
                  <v>1.216917922948074</v>
                </pt>
                <pt idx="323">
                  <v>1.219765494137353</v>
                </pt>
                <pt idx="324">
                  <v>1.222613065326633</v>
                </pt>
                <pt idx="325">
                  <v>1.225460636515913</v>
                </pt>
                <pt idx="326">
                  <v>1.228308207705193</v>
                </pt>
                <pt idx="327">
                  <v>1.231155778894472</v>
                </pt>
                <pt idx="328">
                  <v>1.234003350083752</v>
                </pt>
                <pt idx="329">
                  <v>1.236850921273032</v>
                </pt>
                <pt idx="330">
                  <v>1.239698492462312</v>
                </pt>
                <pt idx="331">
                  <v>1.242546063651591</v>
                </pt>
                <pt idx="332">
                  <v>1.245393634840871</v>
                </pt>
                <pt idx="333">
                  <v>1.248241206030151</v>
                </pt>
                <pt idx="334">
                  <v>1.251088777219431</v>
                </pt>
                <pt idx="335">
                  <v>1.25393634840871</v>
                </pt>
                <pt idx="336">
                  <v>1.25678391959799</v>
                </pt>
                <pt idx="337">
                  <v>1.25963149078727</v>
                </pt>
                <pt idx="338">
                  <v>1.26247906197655</v>
                </pt>
                <pt idx="339">
                  <v>1.265326633165829</v>
                </pt>
                <pt idx="340">
                  <v>1.268174204355109</v>
                </pt>
                <pt idx="341">
                  <v>1.271021775544389</v>
                </pt>
                <pt idx="342">
                  <v>1.273869346733668</v>
                </pt>
                <pt idx="343">
                  <v>1.276716917922948</v>
                </pt>
                <pt idx="344">
                  <v>1.279564489112228</v>
                </pt>
                <pt idx="345">
                  <v>1.282412060301508</v>
                </pt>
                <pt idx="346">
                  <v>1.285259631490787</v>
                </pt>
                <pt idx="347">
                  <v>1.288107202680067</v>
                </pt>
                <pt idx="348">
                  <v>1.290954773869347</v>
                </pt>
                <pt idx="349">
                  <v>1.293802345058627</v>
                </pt>
                <pt idx="350">
                  <v>1.296649916247906</v>
                </pt>
                <pt idx="351">
                  <v>1.299497487437186</v>
                </pt>
                <pt idx="352">
                  <v>1.302345058626466</v>
                </pt>
                <pt idx="353">
                  <v>1.305192629815745</v>
                </pt>
                <pt idx="354">
                  <v>1.308040201005025</v>
                </pt>
                <pt idx="355">
                  <v>1.310887772194305</v>
                </pt>
                <pt idx="356">
                  <v>1.313735343383585</v>
                </pt>
                <pt idx="357">
                  <v>1.316582914572864</v>
                </pt>
                <pt idx="358">
                  <v>1.319430485762144</v>
                </pt>
                <pt idx="359">
                  <v>1.322278056951424</v>
                </pt>
                <pt idx="360">
                  <v>1.325125628140704</v>
                </pt>
                <pt idx="361">
                  <v>1.327973199329983</v>
                </pt>
                <pt idx="362">
                  <v>1.330820770519263</v>
                </pt>
                <pt idx="363">
                  <v>1.333668341708543</v>
                </pt>
                <pt idx="364">
                  <v>1.336515912897823</v>
                </pt>
                <pt idx="365">
                  <v>1.339363484087102</v>
                </pt>
                <pt idx="366">
                  <v>1.342211055276382</v>
                </pt>
                <pt idx="367">
                  <v>1.345058626465662</v>
                </pt>
                <pt idx="368">
                  <v>1.347906197654942</v>
                </pt>
                <pt idx="369">
                  <v>1.350753768844221</v>
                </pt>
                <pt idx="370">
                  <v>1.353601340033501</v>
                </pt>
                <pt idx="371">
                  <v>1.356448911222781</v>
                </pt>
                <pt idx="372">
                  <v>1.359296482412061</v>
                </pt>
                <pt idx="373">
                  <v>1.36214405360134</v>
                </pt>
                <pt idx="374">
                  <v>1.36499162479062</v>
                </pt>
                <pt idx="375">
                  <v>1.3678391959799</v>
                </pt>
                <pt idx="376">
                  <v>1.370686767169179</v>
                </pt>
                <pt idx="377">
                  <v>1.373534338358459</v>
                </pt>
                <pt idx="378">
                  <v>1.376381909547739</v>
                </pt>
                <pt idx="379">
                  <v>1.379229480737019</v>
                </pt>
                <pt idx="380">
                  <v>1.382077051926298</v>
                </pt>
                <pt idx="381">
                  <v>1.384924623115578</v>
                </pt>
                <pt idx="382">
                  <v>1.387772194304858</v>
                </pt>
                <pt idx="383">
                  <v>1.390619765494137</v>
                </pt>
                <pt idx="384">
                  <v>1.393467336683417</v>
                </pt>
                <pt idx="385">
                  <v>1.396314907872697</v>
                </pt>
                <pt idx="386">
                  <v>1.399162479061977</v>
                </pt>
                <pt idx="387">
                  <v>1.402010050251256</v>
                </pt>
                <pt idx="388">
                  <v>1.404857621440536</v>
                </pt>
                <pt idx="389">
                  <v>1.407705192629816</v>
                </pt>
                <pt idx="390">
                  <v>1.410552763819096</v>
                </pt>
                <pt idx="391">
                  <v>1.413400335008375</v>
                </pt>
                <pt idx="392">
                  <v>1.416247906197655</v>
                </pt>
                <pt idx="393">
                  <v>1.419095477386935</v>
                </pt>
                <pt idx="394">
                  <v>1.421943048576215</v>
                </pt>
                <pt idx="395">
                  <v>1.424790619765494</v>
                </pt>
                <pt idx="396">
                  <v>1.427638190954774</v>
                </pt>
                <pt idx="397">
                  <v>1.430485762144054</v>
                </pt>
                <pt idx="398">
                  <v>1.433333333333334</v>
                </pt>
                <pt idx="399">
                  <v>1.436180904522613</v>
                </pt>
                <pt idx="400">
                  <v>1.439028475711893</v>
                </pt>
                <pt idx="401">
                  <v>1.441876046901173</v>
                </pt>
                <pt idx="402">
                  <v>1.444723618090452</v>
                </pt>
                <pt idx="403">
                  <v>1.447571189279732</v>
                </pt>
                <pt idx="404">
                  <v>1.450418760469012</v>
                </pt>
                <pt idx="405">
                  <v>1.453266331658292</v>
                </pt>
                <pt idx="406">
                  <v>1.456113902847571</v>
                </pt>
                <pt idx="407">
                  <v>1.458961474036851</v>
                </pt>
                <pt idx="408">
                  <v>1.461809045226131</v>
                </pt>
                <pt idx="409">
                  <v>1.46465661641541</v>
                </pt>
                <pt idx="410">
                  <v>1.46750418760469</v>
                </pt>
                <pt idx="411">
                  <v>1.47035175879397</v>
                </pt>
                <pt idx="412">
                  <v>1.47319932998325</v>
                </pt>
                <pt idx="413">
                  <v>1.476046901172529</v>
                </pt>
                <pt idx="414">
                  <v>1.478894472361809</v>
                </pt>
                <pt idx="415">
                  <v>1.481742043551089</v>
                </pt>
                <pt idx="416">
                  <v>1.484589614740369</v>
                </pt>
                <pt idx="417">
                  <v>1.487437185929648</v>
                </pt>
                <pt idx="418">
                  <v>1.490284757118928</v>
                </pt>
                <pt idx="419">
                  <v>1.493132328308208</v>
                </pt>
                <pt idx="420">
                  <v>1.495979899497488</v>
                </pt>
                <pt idx="421">
                  <v>1.498827470686767</v>
                </pt>
                <pt idx="422">
                  <v>1.501675041876047</v>
                </pt>
                <pt idx="423">
                  <v>1.504522613065327</v>
                </pt>
                <pt idx="424">
                  <v>1.507370184254607</v>
                </pt>
                <pt idx="425">
                  <v>1.510217755443886</v>
                </pt>
                <pt idx="426">
                  <v>1.513065326633166</v>
                </pt>
                <pt idx="427">
                  <v>1.515912897822446</v>
                </pt>
                <pt idx="428">
                  <v>1.518760469011726</v>
                </pt>
                <pt idx="429">
                  <v>1.521608040201005</v>
                </pt>
                <pt idx="430">
                  <v>1.524455611390285</v>
                </pt>
                <pt idx="431">
                  <v>1.527303182579565</v>
                </pt>
                <pt idx="432">
                  <v>1.530150753768845</v>
                </pt>
                <pt idx="433">
                  <v>1.532998324958124</v>
                </pt>
                <pt idx="434">
                  <v>1.535845896147404</v>
                </pt>
                <pt idx="435">
                  <v>1.538693467336683</v>
                </pt>
                <pt idx="436">
                  <v>1.541541038525963</v>
                </pt>
                <pt idx="437">
                  <v>1.544388609715243</v>
                </pt>
                <pt idx="438">
                  <v>1.547236180904523</v>
                </pt>
                <pt idx="439">
                  <v>1.550083752093802</v>
                </pt>
                <pt idx="440">
                  <v>1.552931323283082</v>
                </pt>
                <pt idx="441">
                  <v>1.555778894472362</v>
                </pt>
                <pt idx="442">
                  <v>1.558626465661642</v>
                </pt>
                <pt idx="443">
                  <v>1.561474036850921</v>
                </pt>
                <pt idx="444">
                  <v>1.564321608040201</v>
                </pt>
                <pt idx="445">
                  <v>1.567169179229481</v>
                </pt>
                <pt idx="446">
                  <v>1.570016750418761</v>
                </pt>
                <pt idx="447">
                  <v>1.57286432160804</v>
                </pt>
                <pt idx="448">
                  <v>1.57571189279732</v>
                </pt>
                <pt idx="449">
                  <v>1.5785594639866</v>
                </pt>
                <pt idx="450">
                  <v>1.58140703517588</v>
                </pt>
                <pt idx="451">
                  <v>1.584254606365159</v>
                </pt>
                <pt idx="452">
                  <v>1.587102177554439</v>
                </pt>
                <pt idx="453">
                  <v>1.589949748743719</v>
                </pt>
                <pt idx="454">
                  <v>1.592797319932999</v>
                </pt>
                <pt idx="455">
                  <v>1.595644891122278</v>
                </pt>
                <pt idx="456">
                  <v>1.598492462311558</v>
                </pt>
                <pt idx="457">
                  <v>1.601340033500838</v>
                </pt>
                <pt idx="458">
                  <v>1.604187604690118</v>
                </pt>
                <pt idx="459">
                  <v>1.607035175879397</v>
                </pt>
                <pt idx="460">
                  <v>1.609882747068677</v>
                </pt>
                <pt idx="461">
                  <v>1.612730318257957</v>
                </pt>
                <pt idx="462">
                  <v>1.615577889447236</v>
                </pt>
                <pt idx="463">
                  <v>1.618425460636516</v>
                </pt>
                <pt idx="464">
                  <v>1.621273031825796</v>
                </pt>
                <pt idx="465">
                  <v>1.624120603015076</v>
                </pt>
                <pt idx="466">
                  <v>1.626968174204355</v>
                </pt>
                <pt idx="467">
                  <v>1.629815745393635</v>
                </pt>
                <pt idx="468">
                  <v>1.632663316582915</v>
                </pt>
                <pt idx="469">
                  <v>1.635510887772195</v>
                </pt>
                <pt idx="470">
                  <v>1.638358458961474</v>
                </pt>
                <pt idx="471">
                  <v>1.641206030150754</v>
                </pt>
                <pt idx="472">
                  <v>1.644053601340034</v>
                </pt>
                <pt idx="473">
                  <v>1.646901172529313</v>
                </pt>
                <pt idx="474">
                  <v>1.649748743718593</v>
                </pt>
                <pt idx="475">
                  <v>1.652596314907873</v>
                </pt>
                <pt idx="476">
                  <v>1.655443886097153</v>
                </pt>
                <pt idx="477">
                  <v>1.658291457286432</v>
                </pt>
                <pt idx="478">
                  <v>1.661139028475712</v>
                </pt>
                <pt idx="479">
                  <v>1.663986599664992</v>
                </pt>
                <pt idx="480">
                  <v>1.666834170854272</v>
                </pt>
                <pt idx="481">
                  <v>1.669681742043551</v>
                </pt>
                <pt idx="482">
                  <v>1.672529313232831</v>
                </pt>
                <pt idx="483">
                  <v>1.675376884422111</v>
                </pt>
                <pt idx="484">
                  <v>1.67822445561139</v>
                </pt>
                <pt idx="485">
                  <v>1.68107202680067</v>
                </pt>
                <pt idx="486">
                  <v>1.68391959798995</v>
                </pt>
                <pt idx="487">
                  <v>1.68676716917923</v>
                </pt>
                <pt idx="488">
                  <v>1.689614740368509</v>
                </pt>
                <pt idx="489">
                  <v>1.692462311557789</v>
                </pt>
                <pt idx="490">
                  <v>1.695309882747069</v>
                </pt>
                <pt idx="491">
                  <v>1.698157453936349</v>
                </pt>
                <pt idx="492">
                  <v>1.701005025125628</v>
                </pt>
                <pt idx="493">
                  <v>1.703852596314908</v>
                </pt>
                <pt idx="494">
                  <v>1.706700167504188</v>
                </pt>
                <pt idx="495">
                  <v>1.709547738693468</v>
                </pt>
                <pt idx="496">
                  <v>1.712395309882747</v>
                </pt>
                <pt idx="497">
                  <v>1.715242881072027</v>
                </pt>
                <pt idx="498">
                  <v>1.718090452261307</v>
                </pt>
                <pt idx="499">
                  <v>1.720938023450586</v>
                </pt>
                <pt idx="500">
                  <v>1.723785594639866</v>
                </pt>
                <pt idx="501">
                  <v>1.726633165829146</v>
                </pt>
                <pt idx="502">
                  <v>1.729480737018426</v>
                </pt>
                <pt idx="503">
                  <v>1.732328308207705</v>
                </pt>
                <pt idx="504">
                  <v>1.735175879396985</v>
                </pt>
                <pt idx="505">
                  <v>1.738023450586265</v>
                </pt>
                <pt idx="506">
                  <v>1.740871021775545</v>
                </pt>
                <pt idx="507">
                  <v>1.743718592964824</v>
                </pt>
                <pt idx="508">
                  <v>1.746566164154104</v>
                </pt>
                <pt idx="509">
                  <v>1.749413735343384</v>
                </pt>
                <pt idx="510">
                  <v>1.752261306532663</v>
                </pt>
                <pt idx="511">
                  <v>1.755108877721943</v>
                </pt>
                <pt idx="512">
                  <v>1.757956448911223</v>
                </pt>
                <pt idx="513">
                  <v>1.760804020100503</v>
                </pt>
                <pt idx="514">
                  <v>1.763651591289782</v>
                </pt>
                <pt idx="515">
                  <v>1.766499162479062</v>
                </pt>
                <pt idx="516">
                  <v>1.769346733668342</v>
                </pt>
                <pt idx="517">
                  <v>1.772194304857622</v>
                </pt>
                <pt idx="518">
                  <v>1.775041876046901</v>
                </pt>
                <pt idx="519">
                  <v>1.777889447236181</v>
                </pt>
                <pt idx="520">
                  <v>1.780737018425461</v>
                </pt>
                <pt idx="521">
                  <v>1.783584589614741</v>
                </pt>
                <pt idx="522">
                  <v>1.78643216080402</v>
                </pt>
                <pt idx="523">
                  <v>1.7892797319933</v>
                </pt>
                <pt idx="524">
                  <v>1.79212730318258</v>
                </pt>
                <pt idx="525">
                  <v>1.794974874371859</v>
                </pt>
                <pt idx="526">
                  <v>1.797822445561139</v>
                </pt>
                <pt idx="527">
                  <v>1.800670016750419</v>
                </pt>
                <pt idx="528">
                  <v>1.803517587939699</v>
                </pt>
                <pt idx="529">
                  <v>1.806365159128978</v>
                </pt>
                <pt idx="530">
                  <v>1.809212730318258</v>
                </pt>
                <pt idx="531">
                  <v>1.812060301507538</v>
                </pt>
                <pt idx="532">
                  <v>1.814907872696818</v>
                </pt>
                <pt idx="533">
                  <v>1.817755443886097</v>
                </pt>
                <pt idx="534">
                  <v>1.820603015075377</v>
                </pt>
                <pt idx="535">
                  <v>1.823450586264657</v>
                </pt>
                <pt idx="536">
                  <v>1.826298157453937</v>
                </pt>
                <pt idx="537">
                  <v>1.829145728643216</v>
                </pt>
                <pt idx="538">
                  <v>1.831993299832496</v>
                </pt>
                <pt idx="539">
                  <v>1.834840871021776</v>
                </pt>
                <pt idx="540">
                  <v>1.837688442211056</v>
                </pt>
                <pt idx="541">
                  <v>1.840536013400335</v>
                </pt>
                <pt idx="542">
                  <v>1.843383584589615</v>
                </pt>
                <pt idx="543">
                  <v>1.846231155778895</v>
                </pt>
                <pt idx="544">
                  <v>1.849078726968175</v>
                </pt>
                <pt idx="545">
                  <v>1.851926298157454</v>
                </pt>
                <pt idx="546">
                  <v>1.854773869346734</v>
                </pt>
                <pt idx="547">
                  <v>1.857621440536014</v>
                </pt>
                <pt idx="548">
                  <v>1.860469011725294</v>
                </pt>
                <pt idx="549">
                  <v>1.863316582914573</v>
                </pt>
                <pt idx="550">
                  <v>1.866164154103853</v>
                </pt>
                <pt idx="551">
                  <v>1.869011725293132</v>
                </pt>
                <pt idx="552">
                  <v>1.871859296482412</v>
                </pt>
                <pt idx="553">
                  <v>1.874706867671692</v>
                </pt>
                <pt idx="554">
                  <v>1.877554438860972</v>
                </pt>
                <pt idx="555">
                  <v>1.880402010050251</v>
                </pt>
                <pt idx="556">
                  <v>1.883249581239531</v>
                </pt>
                <pt idx="557">
                  <v>1.886097152428811</v>
                </pt>
                <pt idx="558">
                  <v>1.888944723618091</v>
                </pt>
                <pt idx="559">
                  <v>1.89179229480737</v>
                </pt>
                <pt idx="560">
                  <v>1.89463986599665</v>
                </pt>
                <pt idx="561">
                  <v>1.89748743718593</v>
                </pt>
                <pt idx="562">
                  <v>1.90033500837521</v>
                </pt>
                <pt idx="563">
                  <v>1.903182579564489</v>
                </pt>
                <pt idx="564">
                  <v>1.906030150753769</v>
                </pt>
                <pt idx="565">
                  <v>1.908877721943049</v>
                </pt>
                <pt idx="566">
                  <v>1.911725293132329</v>
                </pt>
                <pt idx="567">
                  <v>1.914572864321608</v>
                </pt>
                <pt idx="568">
                  <v>1.917420435510888</v>
                </pt>
                <pt idx="569">
                  <v>1.920268006700168</v>
                </pt>
                <pt idx="570">
                  <v>1.923115577889448</v>
                </pt>
                <pt idx="571">
                  <v>1.925963149078727</v>
                </pt>
                <pt idx="572">
                  <v>1.928810720268007</v>
                </pt>
                <pt idx="573">
                  <v>1.931658291457287</v>
                </pt>
                <pt idx="574">
                  <v>1.934505862646567</v>
                </pt>
                <pt idx="575">
                  <v>1.937353433835846</v>
                </pt>
                <pt idx="576">
                  <v>1.940201005025126</v>
                </pt>
                <pt idx="577">
                  <v>1.943048576214405</v>
                </pt>
                <pt idx="578">
                  <v>1.945896147403685</v>
                </pt>
                <pt idx="579">
                  <v>1.948743718592965</v>
                </pt>
                <pt idx="580">
                  <v>1.951591289782245</v>
                </pt>
                <pt idx="581">
                  <v>1.954438860971524</v>
                </pt>
                <pt idx="582">
                  <v>1.957286432160804</v>
                </pt>
                <pt idx="583">
                  <v>1.960134003350084</v>
                </pt>
                <pt idx="584">
                  <v>1.962981574539364</v>
                </pt>
                <pt idx="585">
                  <v>1.965829145728643</v>
                </pt>
                <pt idx="586">
                  <v>1.968676716917923</v>
                </pt>
                <pt idx="587">
                  <v>1.971524288107203</v>
                </pt>
                <pt idx="588">
                  <v>1.974371859296483</v>
                </pt>
                <pt idx="589">
                  <v>1.977219430485762</v>
                </pt>
                <pt idx="590">
                  <v>1.980067001675042</v>
                </pt>
                <pt idx="591">
                  <v>1.982914572864322</v>
                </pt>
                <pt idx="592">
                  <v>1.985762144053602</v>
                </pt>
                <pt idx="593">
                  <v>1.988609715242881</v>
                </pt>
                <pt idx="594">
                  <v>1.991457286432161</v>
                </pt>
                <pt idx="595">
                  <v>1.994304857621441</v>
                </pt>
                <pt idx="596">
                  <v>1.997152428810721</v>
                </pt>
                <pt idx="597">
                  <v>2</v>
                </pt>
              </numCache>
            </numRef>
          </xVal>
          <yVal>
            <numRef>
              <f>'CPT data reduction'!$A$3:$A$600</f>
              <numCache>
                <formatCode>General</formatCode>
                <ptCount val="598"/>
                <pt idx="0">
                  <v>0</v>
                </pt>
                <pt idx="1">
                  <v>0.02</v>
                </pt>
                <pt idx="2">
                  <v>0.04</v>
                </pt>
                <pt idx="3">
                  <v>0.06</v>
                </pt>
                <pt idx="4">
                  <v>0.08</v>
                </pt>
                <pt idx="5">
                  <v>0.1</v>
                </pt>
                <pt idx="6">
                  <v>0.12</v>
                </pt>
                <pt idx="7">
                  <v>0.14</v>
                </pt>
                <pt idx="8">
                  <v>0.16</v>
                </pt>
                <pt idx="9">
                  <v>0.18</v>
                </pt>
                <pt idx="10">
                  <v>0.2</v>
                </pt>
                <pt idx="11">
                  <v>0.22</v>
                </pt>
                <pt idx="12">
                  <v>0.24</v>
                </pt>
                <pt idx="13">
                  <v>0.26</v>
                </pt>
                <pt idx="14">
                  <v>0.28</v>
                </pt>
                <pt idx="15">
                  <v>0.3</v>
                </pt>
                <pt idx="16">
                  <v>0.32</v>
                </pt>
                <pt idx="17">
                  <v>0.34</v>
                </pt>
                <pt idx="18">
                  <v>0.36</v>
                </pt>
                <pt idx="19">
                  <v>0.38</v>
                </pt>
                <pt idx="20">
                  <v>0.4</v>
                </pt>
                <pt idx="21">
                  <v>0.42</v>
                </pt>
                <pt idx="22">
                  <v>0.44</v>
                </pt>
                <pt idx="23">
                  <v>0.46</v>
                </pt>
                <pt idx="24">
                  <v>0.48</v>
                </pt>
                <pt idx="25">
                  <v>0.5</v>
                </pt>
                <pt idx="26">
                  <v>0.52</v>
                </pt>
                <pt idx="27">
                  <v>0.54</v>
                </pt>
                <pt idx="28">
                  <v>0.5600000000000001</v>
                </pt>
                <pt idx="29">
                  <v>0.58</v>
                </pt>
                <pt idx="30">
                  <v>0.6</v>
                </pt>
                <pt idx="31">
                  <v>0.62</v>
                </pt>
                <pt idx="32">
                  <v>0.64</v>
                </pt>
                <pt idx="33">
                  <v>0.66</v>
                </pt>
                <pt idx="34">
                  <v>0.68</v>
                </pt>
                <pt idx="35">
                  <v>0.7</v>
                </pt>
                <pt idx="36">
                  <v>0.72</v>
                </pt>
                <pt idx="37">
                  <v>0.74</v>
                </pt>
                <pt idx="38">
                  <v>0.76</v>
                </pt>
                <pt idx="39">
                  <v>0.78</v>
                </pt>
                <pt idx="40">
                  <v>0.8</v>
                </pt>
                <pt idx="41">
                  <v>0.82</v>
                </pt>
                <pt idx="42">
                  <v>0.84</v>
                </pt>
                <pt idx="43">
                  <v>0.86</v>
                </pt>
                <pt idx="44">
                  <v>0.88</v>
                </pt>
                <pt idx="45">
                  <v>0.9</v>
                </pt>
                <pt idx="46">
                  <v>0.92</v>
                </pt>
                <pt idx="47">
                  <v>0.9399999999999999</v>
                </pt>
                <pt idx="48">
                  <v>0.96</v>
                </pt>
                <pt idx="49">
                  <v>0.98</v>
                </pt>
                <pt idx="50">
                  <v>1</v>
                </pt>
                <pt idx="51">
                  <v>1.02</v>
                </pt>
                <pt idx="52">
                  <v>1.04</v>
                </pt>
                <pt idx="53">
                  <v>1.06</v>
                </pt>
                <pt idx="54">
                  <v>1.08</v>
                </pt>
                <pt idx="55">
                  <v>1.1</v>
                </pt>
                <pt idx="56">
                  <v>1.12</v>
                </pt>
                <pt idx="57">
                  <v>1.14</v>
                </pt>
                <pt idx="58">
                  <v>1.16</v>
                </pt>
                <pt idx="59">
                  <v>1.18</v>
                </pt>
                <pt idx="60">
                  <v>1.2</v>
                </pt>
                <pt idx="61">
                  <v>1.22</v>
                </pt>
                <pt idx="62">
                  <v>1.24</v>
                </pt>
                <pt idx="63">
                  <v>1.26</v>
                </pt>
                <pt idx="64">
                  <v>1.28</v>
                </pt>
                <pt idx="65">
                  <v>1.3</v>
                </pt>
                <pt idx="66">
                  <v>1.32</v>
                </pt>
                <pt idx="67">
                  <v>1.34</v>
                </pt>
                <pt idx="68">
                  <v>1.36</v>
                </pt>
                <pt idx="69">
                  <v>1.38</v>
                </pt>
                <pt idx="70">
                  <v>1.4</v>
                </pt>
                <pt idx="71">
                  <v>1.42</v>
                </pt>
                <pt idx="72">
                  <v>1.44</v>
                </pt>
                <pt idx="73">
                  <v>1.46</v>
                </pt>
                <pt idx="74">
                  <v>1.48</v>
                </pt>
                <pt idx="75">
                  <v>1.5</v>
                </pt>
                <pt idx="76">
                  <v>1.52</v>
                </pt>
                <pt idx="77">
                  <v>1.54</v>
                </pt>
                <pt idx="78">
                  <v>1.56</v>
                </pt>
                <pt idx="79">
                  <v>1.58</v>
                </pt>
                <pt idx="80">
                  <v>1.6</v>
                </pt>
                <pt idx="81">
                  <v>1.62</v>
                </pt>
                <pt idx="82">
                  <v>1.64</v>
                </pt>
                <pt idx="83">
                  <v>1.66</v>
                </pt>
                <pt idx="84">
                  <v>1.68</v>
                </pt>
                <pt idx="85">
                  <v>1.7</v>
                </pt>
                <pt idx="86">
                  <v>1.72</v>
                </pt>
                <pt idx="87">
                  <v>1.74</v>
                </pt>
                <pt idx="88">
                  <v>1.76</v>
                </pt>
                <pt idx="89">
                  <v>1.78</v>
                </pt>
                <pt idx="90">
                  <v>1.8</v>
                </pt>
                <pt idx="91">
                  <v>1.82</v>
                </pt>
                <pt idx="92">
                  <v>1.84</v>
                </pt>
                <pt idx="93">
                  <v>1.86</v>
                </pt>
                <pt idx="94">
                  <v>1.88</v>
                </pt>
                <pt idx="95">
                  <v>1.9</v>
                </pt>
                <pt idx="96">
                  <v>1.92</v>
                </pt>
                <pt idx="97">
                  <v>1.94</v>
                </pt>
                <pt idx="98">
                  <v>1.96</v>
                </pt>
                <pt idx="99">
                  <v>1.98</v>
                </pt>
                <pt idx="100">
                  <v>2</v>
                </pt>
                <pt idx="101">
                  <v>2.02</v>
                </pt>
                <pt idx="102">
                  <v>2.04</v>
                </pt>
                <pt idx="103">
                  <v>2.06</v>
                </pt>
                <pt idx="104">
                  <v>2.08</v>
                </pt>
                <pt idx="105">
                  <v>2.1</v>
                </pt>
                <pt idx="106">
                  <v>2.12</v>
                </pt>
                <pt idx="107">
                  <v>2.14</v>
                </pt>
                <pt idx="108">
                  <v>2.16</v>
                </pt>
                <pt idx="109">
                  <v>2.18</v>
                </pt>
                <pt idx="110">
                  <v>2.2</v>
                </pt>
                <pt idx="111">
                  <v>2.22</v>
                </pt>
                <pt idx="112">
                  <v>2.24</v>
                </pt>
                <pt idx="113">
                  <v>2.26</v>
                </pt>
                <pt idx="114">
                  <v>2.28</v>
                </pt>
                <pt idx="115">
                  <v>2.3</v>
                </pt>
                <pt idx="116">
                  <v>2.32</v>
                </pt>
                <pt idx="117">
                  <v>2.34</v>
                </pt>
                <pt idx="118">
                  <v>2.36</v>
                </pt>
                <pt idx="119">
                  <v>2.38</v>
                </pt>
                <pt idx="120">
                  <v>2.4</v>
                </pt>
                <pt idx="121">
                  <v>2.42</v>
                </pt>
                <pt idx="122">
                  <v>2.44</v>
                </pt>
                <pt idx="123">
                  <v>2.46</v>
                </pt>
                <pt idx="124">
                  <v>2.48</v>
                </pt>
                <pt idx="125">
                  <v>2.5</v>
                </pt>
                <pt idx="126">
                  <v>2.52</v>
                </pt>
                <pt idx="127">
                  <v>2.54</v>
                </pt>
                <pt idx="128">
                  <v>2.56</v>
                </pt>
                <pt idx="129">
                  <v>2.58</v>
                </pt>
                <pt idx="130">
                  <v>2.6</v>
                </pt>
                <pt idx="131">
                  <v>2.62</v>
                </pt>
                <pt idx="132">
                  <v>2.64</v>
                </pt>
                <pt idx="133">
                  <v>2.66</v>
                </pt>
                <pt idx="134">
                  <v>2.68</v>
                </pt>
                <pt idx="135">
                  <v>2.7</v>
                </pt>
                <pt idx="136">
                  <v>2.72</v>
                </pt>
                <pt idx="137">
                  <v>2.74</v>
                </pt>
                <pt idx="138">
                  <v>2.76</v>
                </pt>
                <pt idx="139">
                  <v>2.78</v>
                </pt>
                <pt idx="140">
                  <v>2.8</v>
                </pt>
                <pt idx="141">
                  <v>2.82</v>
                </pt>
                <pt idx="142">
                  <v>2.84</v>
                </pt>
                <pt idx="143">
                  <v>2.86</v>
                </pt>
                <pt idx="144">
                  <v>2.88</v>
                </pt>
                <pt idx="145">
                  <v>2.9</v>
                </pt>
                <pt idx="146">
                  <v>2.92</v>
                </pt>
                <pt idx="147">
                  <v>2.94</v>
                </pt>
                <pt idx="148">
                  <v>2.96</v>
                </pt>
                <pt idx="149">
                  <v>2.98</v>
                </pt>
                <pt idx="150">
                  <v>3</v>
                </pt>
                <pt idx="151">
                  <v>3.02</v>
                </pt>
                <pt idx="152">
                  <v>3.04</v>
                </pt>
                <pt idx="153">
                  <v>3.06</v>
                </pt>
                <pt idx="154">
                  <v>3.08</v>
                </pt>
                <pt idx="155">
                  <v>3.1</v>
                </pt>
                <pt idx="156">
                  <v>3.12</v>
                </pt>
                <pt idx="157">
                  <v>3.14</v>
                </pt>
                <pt idx="158">
                  <v>3.16</v>
                </pt>
                <pt idx="159">
                  <v>3.18</v>
                </pt>
                <pt idx="160">
                  <v>3.2</v>
                </pt>
                <pt idx="161">
                  <v>3.22</v>
                </pt>
                <pt idx="162">
                  <v>3.24</v>
                </pt>
                <pt idx="163">
                  <v>3.26</v>
                </pt>
                <pt idx="164">
                  <v>3.28</v>
                </pt>
                <pt idx="165">
                  <v>3.3</v>
                </pt>
                <pt idx="166">
                  <v>3.32</v>
                </pt>
                <pt idx="167">
                  <v>3.34</v>
                </pt>
                <pt idx="168">
                  <v>3.36</v>
                </pt>
                <pt idx="169">
                  <v>3.38</v>
                </pt>
                <pt idx="170">
                  <v>3.4</v>
                </pt>
                <pt idx="171">
                  <v>3.42</v>
                </pt>
                <pt idx="172">
                  <v>3.44</v>
                </pt>
                <pt idx="173">
                  <v>3.46</v>
                </pt>
                <pt idx="174">
                  <v>3.48</v>
                </pt>
                <pt idx="175">
                  <v>3.5</v>
                </pt>
                <pt idx="176">
                  <v>3.52</v>
                </pt>
                <pt idx="177">
                  <v>3.54</v>
                </pt>
                <pt idx="178">
                  <v>3.56</v>
                </pt>
                <pt idx="179">
                  <v>3.58</v>
                </pt>
                <pt idx="180">
                  <v>3.6</v>
                </pt>
                <pt idx="181">
                  <v>3.62</v>
                </pt>
                <pt idx="182">
                  <v>3.64</v>
                </pt>
                <pt idx="183">
                  <v>3.66</v>
                </pt>
                <pt idx="184">
                  <v>3.68</v>
                </pt>
                <pt idx="185">
                  <v>3.7</v>
                </pt>
                <pt idx="186">
                  <v>3.72</v>
                </pt>
                <pt idx="187">
                  <v>3.74</v>
                </pt>
                <pt idx="188">
                  <v>3.76</v>
                </pt>
                <pt idx="189">
                  <v>3.78</v>
                </pt>
                <pt idx="190">
                  <v>3.8</v>
                </pt>
                <pt idx="191">
                  <v>3.82</v>
                </pt>
                <pt idx="192">
                  <v>3.84</v>
                </pt>
                <pt idx="193">
                  <v>3.86</v>
                </pt>
                <pt idx="194">
                  <v>3.88</v>
                </pt>
                <pt idx="195">
                  <v>3.9</v>
                </pt>
                <pt idx="196">
                  <v>3.92</v>
                </pt>
                <pt idx="197">
                  <v>3.94</v>
                </pt>
                <pt idx="198">
                  <v>3.96</v>
                </pt>
                <pt idx="199">
                  <v>3.98</v>
                </pt>
                <pt idx="200">
                  <v>4</v>
                </pt>
                <pt idx="201">
                  <v>4.02</v>
                </pt>
                <pt idx="202">
                  <v>4.04</v>
                </pt>
                <pt idx="203">
                  <v>4.06</v>
                </pt>
                <pt idx="204">
                  <v>4.08</v>
                </pt>
                <pt idx="205">
                  <v>4.1</v>
                </pt>
                <pt idx="206">
                  <v>4.12</v>
                </pt>
                <pt idx="207">
                  <v>4.14</v>
                </pt>
                <pt idx="208">
                  <v>4.16</v>
                </pt>
                <pt idx="209">
                  <v>4.18</v>
                </pt>
                <pt idx="210">
                  <v>4.2</v>
                </pt>
                <pt idx="211">
                  <v>4.22</v>
                </pt>
                <pt idx="212">
                  <v>4.24</v>
                </pt>
                <pt idx="213">
                  <v>4.26</v>
                </pt>
                <pt idx="214">
                  <v>4.28</v>
                </pt>
                <pt idx="215">
                  <v>4.3</v>
                </pt>
                <pt idx="216">
                  <v>4.32</v>
                </pt>
                <pt idx="217">
                  <v>4.34</v>
                </pt>
                <pt idx="218">
                  <v>4.36</v>
                </pt>
                <pt idx="219">
                  <v>4.38</v>
                </pt>
                <pt idx="220">
                  <v>4.4</v>
                </pt>
                <pt idx="221">
                  <v>4.42</v>
                </pt>
                <pt idx="222">
                  <v>4.44</v>
                </pt>
                <pt idx="223">
                  <v>4.46</v>
                </pt>
                <pt idx="224">
                  <v>4.48</v>
                </pt>
                <pt idx="225">
                  <v>4.5</v>
                </pt>
                <pt idx="226">
                  <v>4.52</v>
                </pt>
                <pt idx="227">
                  <v>4.54</v>
                </pt>
                <pt idx="228">
                  <v>4.56</v>
                </pt>
                <pt idx="229">
                  <v>4.58</v>
                </pt>
                <pt idx="230">
                  <v>4.6</v>
                </pt>
                <pt idx="231">
                  <v>4.62</v>
                </pt>
                <pt idx="232">
                  <v>4.64</v>
                </pt>
                <pt idx="233">
                  <v>4.66</v>
                </pt>
                <pt idx="234">
                  <v>4.68</v>
                </pt>
                <pt idx="235">
                  <v>4.7</v>
                </pt>
                <pt idx="236">
                  <v>4.72</v>
                </pt>
                <pt idx="237">
                  <v>4.74</v>
                </pt>
                <pt idx="238">
                  <v>4.76</v>
                </pt>
                <pt idx="239">
                  <v>4.78</v>
                </pt>
                <pt idx="240">
                  <v>4.8</v>
                </pt>
                <pt idx="241">
                  <v>4.82</v>
                </pt>
                <pt idx="242">
                  <v>4.84</v>
                </pt>
                <pt idx="243">
                  <v>4.86</v>
                </pt>
                <pt idx="244">
                  <v>4.88</v>
                </pt>
                <pt idx="245">
                  <v>4.9</v>
                </pt>
                <pt idx="246">
                  <v>4.92</v>
                </pt>
                <pt idx="247">
                  <v>4.94</v>
                </pt>
                <pt idx="248">
                  <v>4.96</v>
                </pt>
                <pt idx="249">
                  <v>4.98</v>
                </pt>
                <pt idx="250">
                  <v>5</v>
                </pt>
                <pt idx="251">
                  <v>5.02</v>
                </pt>
                <pt idx="252">
                  <v>5.04</v>
                </pt>
                <pt idx="253">
                  <v>5.06</v>
                </pt>
                <pt idx="254">
                  <v>5.08</v>
                </pt>
                <pt idx="255">
                  <v>5.1</v>
                </pt>
                <pt idx="256">
                  <v>5.12</v>
                </pt>
                <pt idx="257">
                  <v>5.14</v>
                </pt>
                <pt idx="258">
                  <v>5.16</v>
                </pt>
                <pt idx="259">
                  <v>5.18</v>
                </pt>
                <pt idx="260">
                  <v>5.2</v>
                </pt>
                <pt idx="261">
                  <v>5.22</v>
                </pt>
                <pt idx="262">
                  <v>5.24</v>
                </pt>
                <pt idx="263">
                  <v>5.26</v>
                </pt>
                <pt idx="264">
                  <v>5.28</v>
                </pt>
                <pt idx="265">
                  <v>5.3</v>
                </pt>
                <pt idx="266">
                  <v>5.32</v>
                </pt>
                <pt idx="267">
                  <v>5.34</v>
                </pt>
                <pt idx="268">
                  <v>5.36</v>
                </pt>
                <pt idx="269">
                  <v>5.38</v>
                </pt>
                <pt idx="270">
                  <v>5.4</v>
                </pt>
                <pt idx="271">
                  <v>5.42</v>
                </pt>
                <pt idx="272">
                  <v>5.44</v>
                </pt>
                <pt idx="273">
                  <v>5.46</v>
                </pt>
                <pt idx="274">
                  <v>5.48</v>
                </pt>
                <pt idx="275">
                  <v>5.5</v>
                </pt>
                <pt idx="276">
                  <v>5.52</v>
                </pt>
                <pt idx="277">
                  <v>5.54</v>
                </pt>
                <pt idx="278">
                  <v>5.56</v>
                </pt>
                <pt idx="279">
                  <v>5.58</v>
                </pt>
                <pt idx="280">
                  <v>5.6</v>
                </pt>
                <pt idx="281">
                  <v>5.62</v>
                </pt>
                <pt idx="282">
                  <v>5.64</v>
                </pt>
                <pt idx="283">
                  <v>5.66</v>
                </pt>
                <pt idx="284">
                  <v>5.68</v>
                </pt>
                <pt idx="285">
                  <v>5.7</v>
                </pt>
                <pt idx="286">
                  <v>5.72</v>
                </pt>
                <pt idx="287">
                  <v>5.74</v>
                </pt>
                <pt idx="288">
                  <v>5.76</v>
                </pt>
                <pt idx="289">
                  <v>5.78</v>
                </pt>
                <pt idx="290">
                  <v>5.8</v>
                </pt>
                <pt idx="291">
                  <v>5.82</v>
                </pt>
                <pt idx="292">
                  <v>5.84</v>
                </pt>
                <pt idx="293">
                  <v>5.86</v>
                </pt>
                <pt idx="294">
                  <v>5.88</v>
                </pt>
                <pt idx="295">
                  <v>5.9</v>
                </pt>
                <pt idx="296">
                  <v>5.92</v>
                </pt>
                <pt idx="297">
                  <v>5.94</v>
                </pt>
                <pt idx="298">
                  <v>5.96</v>
                </pt>
                <pt idx="299">
                  <v>5.98</v>
                </pt>
                <pt idx="300">
                  <v>6</v>
                </pt>
                <pt idx="301">
                  <v>6.02</v>
                </pt>
                <pt idx="302">
                  <v>6.04</v>
                </pt>
                <pt idx="303">
                  <v>6.06</v>
                </pt>
                <pt idx="304">
                  <v>6.08</v>
                </pt>
                <pt idx="305">
                  <v>6.1</v>
                </pt>
                <pt idx="306">
                  <v>6.12</v>
                </pt>
                <pt idx="307">
                  <v>6.14</v>
                </pt>
                <pt idx="308">
                  <v>6.16</v>
                </pt>
                <pt idx="309">
                  <v>6.18</v>
                </pt>
                <pt idx="310">
                  <v>6.2</v>
                </pt>
                <pt idx="311">
                  <v>6.22</v>
                </pt>
                <pt idx="312">
                  <v>6.24</v>
                </pt>
                <pt idx="313">
                  <v>6.26</v>
                </pt>
                <pt idx="314">
                  <v>6.28</v>
                </pt>
                <pt idx="315">
                  <v>6.3</v>
                </pt>
                <pt idx="316">
                  <v>6.32</v>
                </pt>
                <pt idx="317">
                  <v>6.34</v>
                </pt>
                <pt idx="318">
                  <v>6.36</v>
                </pt>
                <pt idx="319">
                  <v>6.38</v>
                </pt>
                <pt idx="320">
                  <v>6.4</v>
                </pt>
                <pt idx="321">
                  <v>6.42</v>
                </pt>
                <pt idx="322">
                  <v>6.44</v>
                </pt>
                <pt idx="323">
                  <v>6.46</v>
                </pt>
                <pt idx="324">
                  <v>6.48</v>
                </pt>
                <pt idx="325">
                  <v>6.5</v>
                </pt>
                <pt idx="326">
                  <v>6.52</v>
                </pt>
                <pt idx="327">
                  <v>6.54</v>
                </pt>
                <pt idx="328">
                  <v>6.56</v>
                </pt>
                <pt idx="329">
                  <v>6.58</v>
                </pt>
                <pt idx="330">
                  <v>6.6</v>
                </pt>
                <pt idx="331">
                  <v>6.62</v>
                </pt>
                <pt idx="332">
                  <v>6.64</v>
                </pt>
                <pt idx="333">
                  <v>6.66</v>
                </pt>
                <pt idx="334">
                  <v>6.68</v>
                </pt>
                <pt idx="335">
                  <v>6.7</v>
                </pt>
                <pt idx="336">
                  <v>6.72</v>
                </pt>
                <pt idx="337">
                  <v>6.74</v>
                </pt>
                <pt idx="338">
                  <v>6.76</v>
                </pt>
                <pt idx="339">
                  <v>6.78</v>
                </pt>
                <pt idx="340">
                  <v>6.8</v>
                </pt>
                <pt idx="341">
                  <v>6.82</v>
                </pt>
                <pt idx="342">
                  <v>6.84</v>
                </pt>
                <pt idx="343">
                  <v>6.86</v>
                </pt>
                <pt idx="344">
                  <v>6.88</v>
                </pt>
                <pt idx="345">
                  <v>6.9</v>
                </pt>
                <pt idx="346">
                  <v>6.92</v>
                </pt>
                <pt idx="347">
                  <v>6.94</v>
                </pt>
                <pt idx="348">
                  <v>6.96</v>
                </pt>
                <pt idx="349">
                  <v>6.98</v>
                </pt>
                <pt idx="350">
                  <v>7</v>
                </pt>
                <pt idx="351">
                  <v>7.02</v>
                </pt>
                <pt idx="352">
                  <v>7.04</v>
                </pt>
                <pt idx="353">
                  <v>7.06</v>
                </pt>
                <pt idx="354">
                  <v>7.08</v>
                </pt>
                <pt idx="355">
                  <v>7.1</v>
                </pt>
                <pt idx="356">
                  <v>7.12</v>
                </pt>
                <pt idx="357">
                  <v>7.14</v>
                </pt>
                <pt idx="358">
                  <v>7.16</v>
                </pt>
                <pt idx="359">
                  <v>7.18</v>
                </pt>
                <pt idx="360">
                  <v>7.2</v>
                </pt>
                <pt idx="361">
                  <v>7.22</v>
                </pt>
                <pt idx="362">
                  <v>7.24</v>
                </pt>
                <pt idx="363">
                  <v>7.26</v>
                </pt>
                <pt idx="364">
                  <v>7.28</v>
                </pt>
                <pt idx="365">
                  <v>7.3</v>
                </pt>
                <pt idx="366">
                  <v>7.32</v>
                </pt>
                <pt idx="367">
                  <v>7.34</v>
                </pt>
                <pt idx="368">
                  <v>7.36</v>
                </pt>
                <pt idx="369">
                  <v>7.38</v>
                </pt>
                <pt idx="370">
                  <v>7.4</v>
                </pt>
                <pt idx="371">
                  <v>7.42</v>
                </pt>
                <pt idx="372">
                  <v>7.44</v>
                </pt>
                <pt idx="373">
                  <v>7.46</v>
                </pt>
                <pt idx="374">
                  <v>7.48</v>
                </pt>
                <pt idx="375">
                  <v>7.5</v>
                </pt>
                <pt idx="376">
                  <v>7.52</v>
                </pt>
                <pt idx="377">
                  <v>7.54</v>
                </pt>
                <pt idx="378">
                  <v>7.56</v>
                </pt>
                <pt idx="379">
                  <v>7.58</v>
                </pt>
                <pt idx="380">
                  <v>7.6</v>
                </pt>
                <pt idx="381">
                  <v>7.62</v>
                </pt>
                <pt idx="382">
                  <v>7.64</v>
                </pt>
                <pt idx="383">
                  <v>7.66</v>
                </pt>
                <pt idx="384">
                  <v>7.68</v>
                </pt>
                <pt idx="385">
                  <v>7.7</v>
                </pt>
                <pt idx="386">
                  <v>7.72</v>
                </pt>
                <pt idx="387">
                  <v>7.74</v>
                </pt>
                <pt idx="388">
                  <v>7.76</v>
                </pt>
                <pt idx="389">
                  <v>7.78</v>
                </pt>
                <pt idx="390">
                  <v>7.8</v>
                </pt>
                <pt idx="391">
                  <v>7.82</v>
                </pt>
                <pt idx="392">
                  <v>7.84</v>
                </pt>
                <pt idx="393">
                  <v>7.86</v>
                </pt>
                <pt idx="394">
                  <v>7.88</v>
                </pt>
                <pt idx="395">
                  <v>7.9</v>
                </pt>
                <pt idx="396">
                  <v>7.92</v>
                </pt>
                <pt idx="397">
                  <v>7.94</v>
                </pt>
                <pt idx="398">
                  <v>7.96</v>
                </pt>
                <pt idx="399">
                  <v>7.98</v>
                </pt>
                <pt idx="400">
                  <v>8</v>
                </pt>
                <pt idx="401">
                  <v>8.02</v>
                </pt>
                <pt idx="402">
                  <v>8.039999999999999</v>
                </pt>
                <pt idx="403">
                  <v>8.06</v>
                </pt>
                <pt idx="404">
                  <v>8.08</v>
                </pt>
                <pt idx="405">
                  <v>8.1</v>
                </pt>
                <pt idx="406">
                  <v>8.119999999999999</v>
                </pt>
                <pt idx="407">
                  <v>8.140000000000001</v>
                </pt>
                <pt idx="408">
                  <v>8.16</v>
                </pt>
                <pt idx="409">
                  <v>8.18</v>
                </pt>
                <pt idx="410">
                  <v>8.199999999999999</v>
                </pt>
                <pt idx="411">
                  <v>8.220000000000001</v>
                </pt>
                <pt idx="412">
                  <v>8.24</v>
                </pt>
                <pt idx="413">
                  <v>8.26</v>
                </pt>
                <pt idx="414">
                  <v>8.279999999999999</v>
                </pt>
                <pt idx="415">
                  <v>8.300000000000001</v>
                </pt>
                <pt idx="416">
                  <v>8.32</v>
                </pt>
                <pt idx="417">
                  <v>8.34</v>
                </pt>
                <pt idx="418">
                  <v>8.359999999999999</v>
                </pt>
                <pt idx="419">
                  <v>8.380000000000001</v>
                </pt>
                <pt idx="420">
                  <v>8.4</v>
                </pt>
                <pt idx="421">
                  <v>8.42</v>
                </pt>
                <pt idx="422">
                  <v>8.44</v>
                </pt>
                <pt idx="423">
                  <v>8.460000000000001</v>
                </pt>
                <pt idx="424">
                  <v>8.48</v>
                </pt>
                <pt idx="425">
                  <v>8.5</v>
                </pt>
                <pt idx="426">
                  <v>8.52</v>
                </pt>
                <pt idx="427">
                  <v>8.539999999999999</v>
                </pt>
                <pt idx="428">
                  <v>8.56</v>
                </pt>
                <pt idx="429">
                  <v>8.58</v>
                </pt>
                <pt idx="430">
                  <v>8.6</v>
                </pt>
                <pt idx="431">
                  <v>8.619999999999999</v>
                </pt>
                <pt idx="432">
                  <v>8.640000000000001</v>
                </pt>
                <pt idx="433">
                  <v>8.66</v>
                </pt>
                <pt idx="434">
                  <v>8.68</v>
                </pt>
                <pt idx="435">
                  <v>8.699999999999999</v>
                </pt>
                <pt idx="436">
                  <v>8.720000000000001</v>
                </pt>
                <pt idx="437">
                  <v>8.74</v>
                </pt>
                <pt idx="438">
                  <v>8.76</v>
                </pt>
                <pt idx="439">
                  <v>8.779999999999999</v>
                </pt>
                <pt idx="440">
                  <v>8.800000000000001</v>
                </pt>
                <pt idx="441">
                  <v>8.82</v>
                </pt>
                <pt idx="442">
                  <v>8.84</v>
                </pt>
                <pt idx="443">
                  <v>8.859999999999999</v>
                </pt>
                <pt idx="444">
                  <v>8.880000000000001</v>
                </pt>
                <pt idx="445">
                  <v>8.9</v>
                </pt>
                <pt idx="446">
                  <v>8.92</v>
                </pt>
                <pt idx="447">
                  <v>8.94</v>
                </pt>
                <pt idx="448">
                  <v>8.960000000000001</v>
                </pt>
                <pt idx="449">
                  <v>8.98</v>
                </pt>
                <pt idx="450">
                  <v>9</v>
                </pt>
                <pt idx="451">
                  <v>9.02</v>
                </pt>
                <pt idx="452">
                  <v>9.039999999999999</v>
                </pt>
                <pt idx="453">
                  <v>9.06</v>
                </pt>
                <pt idx="454">
                  <v>9.08</v>
                </pt>
                <pt idx="455">
                  <v>9.1</v>
                </pt>
                <pt idx="456">
                  <v>9.119999999999999</v>
                </pt>
                <pt idx="457">
                  <v>9.140000000000001</v>
                </pt>
                <pt idx="458">
                  <v>9.16</v>
                </pt>
                <pt idx="459">
                  <v>9.18</v>
                </pt>
                <pt idx="460">
                  <v>9.199999999999999</v>
                </pt>
                <pt idx="461">
                  <v>9.220000000000001</v>
                </pt>
                <pt idx="462">
                  <v>9.24</v>
                </pt>
                <pt idx="463">
                  <v>9.26</v>
                </pt>
                <pt idx="464">
                  <v>9.279999999999999</v>
                </pt>
                <pt idx="465">
                  <v>9.300000000000001</v>
                </pt>
                <pt idx="466">
                  <v>9.32</v>
                </pt>
                <pt idx="467">
                  <v>9.34</v>
                </pt>
                <pt idx="468">
                  <v>9.359999999999999</v>
                </pt>
                <pt idx="469">
                  <v>9.380000000000001</v>
                </pt>
                <pt idx="470">
                  <v>9.4</v>
                </pt>
                <pt idx="471">
                  <v>9.42</v>
                </pt>
                <pt idx="472">
                  <v>9.44</v>
                </pt>
                <pt idx="473">
                  <v>9.460000000000001</v>
                </pt>
                <pt idx="474">
                  <v>9.48</v>
                </pt>
                <pt idx="475">
                  <v>9.5</v>
                </pt>
                <pt idx="476">
                  <v>9.52</v>
                </pt>
                <pt idx="477">
                  <v>9.539999999999999</v>
                </pt>
                <pt idx="478">
                  <v>9.56</v>
                </pt>
                <pt idx="479">
                  <v>9.58</v>
                </pt>
                <pt idx="480">
                  <v>9.6</v>
                </pt>
                <pt idx="481">
                  <v>9.619999999999999</v>
                </pt>
                <pt idx="482">
                  <v>9.640000000000001</v>
                </pt>
                <pt idx="483">
                  <v>9.66</v>
                </pt>
                <pt idx="484">
                  <v>9.68</v>
                </pt>
                <pt idx="485">
                  <v>9.699999999999999</v>
                </pt>
                <pt idx="486">
                  <v>9.720000000000001</v>
                </pt>
                <pt idx="487">
                  <v>9.74</v>
                </pt>
                <pt idx="488">
                  <v>9.76</v>
                </pt>
                <pt idx="489">
                  <v>9.779999999999999</v>
                </pt>
                <pt idx="490">
                  <v>9.800000000000001</v>
                </pt>
                <pt idx="491">
                  <v>9.82</v>
                </pt>
                <pt idx="492">
                  <v>9.84</v>
                </pt>
                <pt idx="493">
                  <v>9.859999999999999</v>
                </pt>
                <pt idx="494">
                  <v>9.880000000000001</v>
                </pt>
                <pt idx="495">
                  <v>9.9</v>
                </pt>
                <pt idx="496">
                  <v>9.92</v>
                </pt>
                <pt idx="497">
                  <v>9.94</v>
                </pt>
                <pt idx="498">
                  <v>9.960000000000001</v>
                </pt>
                <pt idx="499">
                  <v>9.98</v>
                </pt>
                <pt idx="500">
                  <v>10</v>
                </pt>
                <pt idx="501">
                  <v>10.02</v>
                </pt>
                <pt idx="502">
                  <v>10.04</v>
                </pt>
                <pt idx="503">
                  <v>10.06</v>
                </pt>
                <pt idx="504">
                  <v>10.08</v>
                </pt>
                <pt idx="505">
                  <v>10.1</v>
                </pt>
                <pt idx="506">
                  <v>10.12</v>
                </pt>
                <pt idx="507">
                  <v>10.14</v>
                </pt>
                <pt idx="508">
                  <v>10.16</v>
                </pt>
                <pt idx="509">
                  <v>10.18</v>
                </pt>
                <pt idx="510">
                  <v>10.2</v>
                </pt>
                <pt idx="511">
                  <v>10.22</v>
                </pt>
                <pt idx="512">
                  <v>10.24</v>
                </pt>
                <pt idx="513">
                  <v>10.26</v>
                </pt>
                <pt idx="514">
                  <v>10.28</v>
                </pt>
                <pt idx="515">
                  <v>10.3</v>
                </pt>
                <pt idx="516">
                  <v>10.32</v>
                </pt>
                <pt idx="517">
                  <v>10.34</v>
                </pt>
                <pt idx="518">
                  <v>10.36</v>
                </pt>
                <pt idx="519">
                  <v>10.38</v>
                </pt>
                <pt idx="520">
                  <v>10.4</v>
                </pt>
                <pt idx="521">
                  <v>10.42</v>
                </pt>
                <pt idx="522">
                  <v>10.44</v>
                </pt>
                <pt idx="523">
                  <v>10.46</v>
                </pt>
                <pt idx="524">
                  <v>10.48</v>
                </pt>
                <pt idx="525">
                  <v>10.5</v>
                </pt>
                <pt idx="526">
                  <v>10.52</v>
                </pt>
                <pt idx="527">
                  <v>10.54</v>
                </pt>
                <pt idx="528">
                  <v>10.56</v>
                </pt>
                <pt idx="529">
                  <v>10.58</v>
                </pt>
                <pt idx="530">
                  <v>10.6</v>
                </pt>
                <pt idx="531">
                  <v>10.62</v>
                </pt>
                <pt idx="532">
                  <v>10.64</v>
                </pt>
                <pt idx="533">
                  <v>10.66</v>
                </pt>
                <pt idx="534">
                  <v>10.68</v>
                </pt>
                <pt idx="535">
                  <v>10.7</v>
                </pt>
                <pt idx="536">
                  <v>10.72</v>
                </pt>
                <pt idx="537">
                  <v>10.74</v>
                </pt>
                <pt idx="538">
                  <v>10.76</v>
                </pt>
                <pt idx="539">
                  <v>10.78</v>
                </pt>
                <pt idx="540">
                  <v>10.8</v>
                </pt>
                <pt idx="541">
                  <v>10.82</v>
                </pt>
                <pt idx="542">
                  <v>10.84</v>
                </pt>
                <pt idx="543">
                  <v>10.86</v>
                </pt>
                <pt idx="544">
                  <v>10.88</v>
                </pt>
                <pt idx="545">
                  <v>10.9</v>
                </pt>
                <pt idx="546">
                  <v>10.92</v>
                </pt>
                <pt idx="547">
                  <v>10.94</v>
                </pt>
                <pt idx="548">
                  <v>10.96</v>
                </pt>
                <pt idx="549">
                  <v>10.98</v>
                </pt>
                <pt idx="550">
                  <v>11</v>
                </pt>
                <pt idx="551">
                  <v>11.02</v>
                </pt>
                <pt idx="552">
                  <v>11.04</v>
                </pt>
                <pt idx="553">
                  <v>11.06</v>
                </pt>
                <pt idx="554">
                  <v>11.08</v>
                </pt>
                <pt idx="555">
                  <v>11.1</v>
                </pt>
                <pt idx="556">
                  <v>11.12</v>
                </pt>
                <pt idx="557">
                  <v>11.14</v>
                </pt>
                <pt idx="558">
                  <v>11.16</v>
                </pt>
                <pt idx="559">
                  <v>11.18</v>
                </pt>
                <pt idx="560">
                  <v>11.2</v>
                </pt>
                <pt idx="561">
                  <v>11.22</v>
                </pt>
                <pt idx="562">
                  <v>11.24</v>
                </pt>
                <pt idx="563">
                  <v>11.26</v>
                </pt>
                <pt idx="564">
                  <v>11.28</v>
                </pt>
                <pt idx="565">
                  <v>11.3</v>
                </pt>
                <pt idx="566">
                  <v>11.32</v>
                </pt>
                <pt idx="567">
                  <v>11.34</v>
                </pt>
                <pt idx="568">
                  <v>11.36</v>
                </pt>
                <pt idx="569">
                  <v>11.38</v>
                </pt>
                <pt idx="570">
                  <v>11.4</v>
                </pt>
                <pt idx="571">
                  <v>11.42</v>
                </pt>
                <pt idx="572">
                  <v>11.44</v>
                </pt>
                <pt idx="573">
                  <v>11.46</v>
                </pt>
                <pt idx="574">
                  <v>11.48</v>
                </pt>
                <pt idx="575">
                  <v>11.5</v>
                </pt>
                <pt idx="576">
                  <v>11.52</v>
                </pt>
                <pt idx="577">
                  <v>11.54</v>
                </pt>
                <pt idx="578">
                  <v>11.56</v>
                </pt>
                <pt idx="579">
                  <v>11.58</v>
                </pt>
                <pt idx="580">
                  <v>11.6</v>
                </pt>
                <pt idx="581">
                  <v>11.62</v>
                </pt>
                <pt idx="582">
                  <v>11.64</v>
                </pt>
                <pt idx="583">
                  <v>11.66</v>
                </pt>
                <pt idx="584">
                  <v>11.68</v>
                </pt>
                <pt idx="585">
                  <v>11.7</v>
                </pt>
                <pt idx="586">
                  <v>11.72</v>
                </pt>
                <pt idx="587">
                  <v>11.74</v>
                </pt>
                <pt idx="588">
                  <v>11.76</v>
                </pt>
                <pt idx="589">
                  <v>11.78</v>
                </pt>
                <pt idx="590">
                  <v>11.8</v>
                </pt>
                <pt idx="591">
                  <v>11.82</v>
                </pt>
                <pt idx="592">
                  <v>11.84</v>
                </pt>
                <pt idx="593">
                  <v>11.86</v>
                </pt>
                <pt idx="594">
                  <v>11.88</v>
                </pt>
                <pt idx="595">
                  <v>11.9</v>
                </pt>
                <pt idx="596">
                  <v>11.92</v>
                </pt>
                <pt idx="597">
                  <v>11.94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265674544"/>
        <axId val="1265672880"/>
      </scatterChart>
      <valAx>
        <axId val="1265674544"/>
        <scaling>
          <orientation val="minMax"/>
          <max val="4"/>
          <min val="0"/>
        </scaling>
        <delete val="0"/>
        <axPos val="t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Modulus (MPa)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0.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2880"/>
        <crosses val="autoZero"/>
        <crossBetween val="midCat"/>
      </valAx>
      <valAx>
        <axId val="1265672880"/>
        <scaling>
          <orientation val="maxMin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4544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clin</author>
  </authors>
  <commentList>
    <comment ref="C18" authorId="0" shapeId="0">
      <text>
        <t>clin:
obtained from pseudostatic slope stability analyses performed with the total E (concrete)=4x10^6 psi or 30 GPa
E (steel) =29x10^6 psi or 200 GPa</t>
      </text>
    </comment>
    <comment ref="N25" authorId="0" shapeId="0">
      <text>
        <t>clin:
0.33 for linear decrease of skin friction; 0.67 for linear increase; 0.5 for uniform &amp; parabolic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33</col>
      <colOff>481295</colOff>
      <row>25</row>
      <rowOff>105110</rowOff>
    </from>
    <to>
      <col>40</col>
      <colOff>22438</colOff>
      <row>55</row>
      <rowOff>95487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27</col>
      <colOff>320506</colOff>
      <row>36</row>
      <rowOff>34929</rowOff>
    </from>
    <to>
      <col>33</col>
      <colOff>622141</colOff>
      <row>66</row>
      <rowOff>34929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28</col>
      <colOff>630056</colOff>
      <row>63</row>
      <rowOff>119107</rowOff>
    </from>
    <to>
      <col>39</col>
      <colOff>374112</colOff>
      <row>105</row>
      <rowOff>165314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28</col>
      <colOff>259845</colOff>
      <row>34</row>
      <rowOff>78415</rowOff>
    </from>
    <to>
      <col>34</col>
      <colOff>527627</colOff>
      <row>64</row>
      <rowOff>68792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26</col>
      <colOff>564445</colOff>
      <row>1</row>
      <rowOff>120954</rowOff>
    </from>
    <to>
      <col>33</col>
      <colOff>144804</colOff>
      <row>31</row>
      <rowOff>82011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0</colOff>
      <row>35</row>
      <rowOff>0</rowOff>
    </from>
    <to>
      <col>13</col>
      <colOff>174995</colOff>
      <row>77</row>
      <rowOff>4017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3</col>
      <colOff>9525</colOff>
      <row>0</row>
      <rowOff>0</rowOff>
    </from>
    <to>
      <col>6</col>
      <colOff>239876</colOff>
      <row>13</row>
      <rowOff>38100</rowOff>
    </to>
    <pic>
      <nvPicPr>
        <cNvPr id="2" name="Picture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2800350" y="0"/>
          <a:ext cx="2306801" cy="278130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908"/>
  <sheetViews>
    <sheetView zoomScale="118" zoomScaleNormal="85" workbookViewId="0">
      <pane ySplit="2" topLeftCell="A3" activePane="bottomLeft" state="frozen"/>
      <selection activeCell="G1" sqref="G1"/>
      <selection pane="bottomLeft" activeCell="C27" sqref="C27"/>
    </sheetView>
  </sheetViews>
  <sheetFormatPr baseColWidth="10" defaultColWidth="9.1640625" defaultRowHeight="15"/>
  <cols>
    <col width="10" bestFit="1" customWidth="1" style="5" min="1" max="1"/>
    <col width="9.1640625" customWidth="1" style="5" min="2" max="5"/>
    <col width="9.83203125" customWidth="1" style="5" min="6" max="6"/>
    <col width="12" customWidth="1" style="5" min="7" max="7"/>
    <col width="9.83203125" customWidth="1" style="5" min="8" max="8"/>
    <col width="9.83203125" bestFit="1" customWidth="1" style="5" min="9" max="9"/>
    <col width="10" bestFit="1" customWidth="1" style="5" min="10" max="10"/>
    <col width="9.1640625" customWidth="1" style="5" min="11" max="11"/>
    <col width="10.33203125" bestFit="1" customWidth="1" style="5" min="12" max="12"/>
    <col width="10.33203125" customWidth="1" style="5" min="13" max="16"/>
    <col width="9.1640625" customWidth="1" style="5" min="17" max="17"/>
    <col width="10.1640625" bestFit="1" customWidth="1" style="5" min="18" max="18"/>
    <col width="9.1640625" customWidth="1" style="5" min="19" max="19"/>
    <col width="25.83203125" bestFit="1" customWidth="1" style="1" min="20" max="20"/>
    <col width="9.1640625" customWidth="1" style="5" min="21" max="23"/>
    <col width="8.33203125" bestFit="1" customWidth="1" style="5" min="24" max="24"/>
    <col width="9.1640625" customWidth="1" style="1" min="25" max="16384"/>
  </cols>
  <sheetData>
    <row r="1" ht="33" customHeight="1" thickBot="1">
      <c r="A1" s="12" t="inlineStr">
        <is>
          <t>Groundwater table</t>
        </is>
      </c>
      <c r="B1" s="13" t="inlineStr">
        <is>
          <t>Dw (m)=</t>
        </is>
      </c>
      <c r="C1" s="16">
        <f>9.5*0.3048</f>
        <v/>
      </c>
      <c r="D1" s="12" t="inlineStr">
        <is>
          <t>Net area ratio</t>
        </is>
      </c>
      <c r="E1" s="13" t="inlineStr">
        <is>
          <t>an=</t>
        </is>
      </c>
      <c r="F1" s="15" t="n">
        <v>0.83</v>
      </c>
      <c r="G1" s="18" t="inlineStr">
        <is>
          <t>Correlation factor</t>
        </is>
      </c>
      <c r="H1" s="13" t="inlineStr">
        <is>
          <t>Nk=</t>
        </is>
      </c>
      <c r="I1" s="15" t="n">
        <v>15</v>
      </c>
      <c r="J1" s="14" t="n"/>
      <c r="K1" s="14" t="n"/>
      <c r="L1" s="14" t="n"/>
      <c r="M1" s="14" t="n"/>
      <c r="N1" s="14" t="n"/>
      <c r="O1" s="14" t="n"/>
      <c r="P1" s="14" t="n"/>
      <c r="Q1" s="14" t="n"/>
      <c r="R1" s="14" t="n"/>
      <c r="S1" s="14" t="n"/>
      <c r="T1" s="17" t="n"/>
      <c r="U1" s="14" t="n"/>
      <c r="V1" s="14" t="n"/>
      <c r="W1" s="14" t="n"/>
      <c r="X1" s="14" t="n"/>
    </row>
    <row r="2" ht="17" customHeight="1">
      <c r="A2" s="5" t="inlineStr">
        <is>
          <t>Z (m)</t>
        </is>
      </c>
      <c r="B2" s="5" t="inlineStr">
        <is>
          <t>qc (MPa)</t>
        </is>
      </c>
      <c r="C2" s="5" t="inlineStr">
        <is>
          <t>fs (kPa)</t>
        </is>
      </c>
      <c r="D2" s="5" t="inlineStr">
        <is>
          <t>u2(kPa)</t>
        </is>
      </c>
      <c r="E2" s="5" t="inlineStr">
        <is>
          <t>qt (kPa)</t>
        </is>
      </c>
      <c r="F2" s="5" t="inlineStr">
        <is>
          <t>Layer No.</t>
        </is>
      </c>
      <c r="G2" s="5" t="inlineStr">
        <is>
          <t>DZ (m)</t>
        </is>
      </c>
      <c r="H2" s="5" t="inlineStr">
        <is>
          <t>Zm (m)</t>
        </is>
      </c>
      <c r="I2" s="5" t="inlineStr">
        <is>
          <t>g (kN/m3)</t>
        </is>
      </c>
      <c r="J2" s="5" t="inlineStr">
        <is>
          <t>so(m) (kPa)</t>
        </is>
      </c>
      <c r="K2" s="5" t="inlineStr">
        <is>
          <t>uo(kPa)</t>
        </is>
      </c>
      <c r="L2" s="5" t="inlineStr">
        <is>
          <t>s'o(m)(kPa)</t>
        </is>
      </c>
      <c r="M2" s="5" t="inlineStr">
        <is>
          <t>qc(m) (kPa)</t>
        </is>
      </c>
      <c r="N2" s="5" t="inlineStr">
        <is>
          <t>qt(m) (kPa)</t>
        </is>
      </c>
      <c r="O2" s="5" t="inlineStr">
        <is>
          <t>fs(m) (kPa)</t>
        </is>
      </c>
      <c r="P2" s="5" t="inlineStr">
        <is>
          <t>u2(m)(kPa)</t>
        </is>
      </c>
      <c r="Q2" s="7" t="inlineStr">
        <is>
          <t>Qt</t>
        </is>
      </c>
      <c r="R2" s="7" t="inlineStr">
        <is>
          <t>FR</t>
        </is>
      </c>
      <c r="S2" s="7" t="inlineStr">
        <is>
          <t>Ic</t>
        </is>
      </c>
      <c r="T2" s="3" t="inlineStr">
        <is>
          <t>Soil Behavior Type</t>
        </is>
      </c>
      <c r="U2" s="5" t="inlineStr">
        <is>
          <t>f'1(o)</t>
        </is>
      </c>
      <c r="V2" s="5" t="inlineStr">
        <is>
          <t>f'2(o)</t>
        </is>
      </c>
      <c r="W2" s="6" t="inlineStr">
        <is>
          <t>f'3(o)</t>
        </is>
      </c>
      <c r="X2" s="6" t="inlineStr">
        <is>
          <t>cu (kPa)</t>
        </is>
      </c>
      <c r="Z2" s="88" t="inlineStr">
        <is>
          <t>Es (MPa)</t>
        </is>
      </c>
    </row>
    <row r="3">
      <c r="A3" s="11" t="n">
        <v>0</v>
      </c>
      <c r="B3" s="11" t="n">
        <v>0.474</v>
      </c>
      <c r="C3" s="11" t="n">
        <v>-2</v>
      </c>
      <c r="D3" s="11" t="n">
        <v>2</v>
      </c>
      <c r="E3" s="5">
        <f>+B3*1000+D3*(1-$F$1)</f>
        <v/>
      </c>
      <c r="F3" s="5" t="n">
        <v>1</v>
      </c>
      <c r="G3" s="5">
        <f>+A4-A3</f>
        <v/>
      </c>
      <c r="H3" s="5">
        <f>+A3+G3/2</f>
        <v/>
      </c>
      <c r="I3" s="8">
        <f>9.81*(0.27*LOG(C3/E3*100)+0.36*LOG(E3/100)+1.236)</f>
        <v/>
      </c>
      <c r="J3" s="5">
        <f>+I3*H3</f>
        <v/>
      </c>
      <c r="K3" s="5">
        <f>IF(H3&lt;$C$1,0,9.81*(H3-$C$1))</f>
        <v/>
      </c>
      <c r="L3" s="8">
        <f>+J3-K3</f>
        <v/>
      </c>
      <c r="M3" s="8">
        <f>AVERAGE(B3:B4)*1000</f>
        <v/>
      </c>
      <c r="N3" s="8">
        <f>AVERAGE(E3:E4)</f>
        <v/>
      </c>
      <c r="O3" s="8">
        <f>AVERAGE(F3:F4)</f>
        <v/>
      </c>
      <c r="P3" s="8">
        <f>AVERAGE(G3:G4)</f>
        <v/>
      </c>
      <c r="Q3" s="9">
        <f>(N3-J3)/L3</f>
        <v/>
      </c>
      <c r="R3" s="8">
        <f>+O3/(N3-J3)*100</f>
        <v/>
      </c>
      <c r="S3" s="8">
        <f>+SQRT((3.47-LOG(Q3))^2+(1.22+LOG(R3))^2)</f>
        <v/>
      </c>
      <c r="T3" s="1">
        <f>(IF(S3&lt;1.31, "gravelly sand to dense sand", IF(S3&lt;2.05, "sands", IF(S3&lt;2.6, "sand mixtures", IF(S3&lt;2.95, "silt mixtures", IF(S3&lt;3.6, "clays","organic clay"))))))</f>
        <v/>
      </c>
      <c r="U3" s="98">
        <f>IF(S3&lt;2.6,DEGREES(ATAN(0.373*(LOG(N3/L3)+0.29))),"")</f>
        <v/>
      </c>
      <c r="V3" s="98">
        <f>IF(S3&lt;2.6, 17.6+11*LOG(Q3),"")</f>
        <v/>
      </c>
      <c r="W3" s="98">
        <f>IF(S3&lt;2.6, IF(M3/100&lt;20, 30,IF(M3/100&lt;40,30+5/20*(M3/100-20),IF(M3/100&lt;120, 35+5/80*(M3/100-40), IF(M3/100&lt;200, 40+5/80*(M3/100-120),45)))),"")</f>
        <v/>
      </c>
      <c r="X3" s="98">
        <f>IF(S3&gt;2.59, (M3-J3)/$I$1,"")</f>
        <v/>
      </c>
      <c r="Y3" s="1" t="n">
        <v>2</v>
      </c>
      <c r="Z3" s="99">
        <f>+B3*4</f>
        <v/>
      </c>
      <c r="AA3" s="1" t="n">
        <v>0.3</v>
      </c>
    </row>
    <row r="4">
      <c r="A4" s="11" t="n">
        <v>0.02</v>
      </c>
      <c r="B4" s="11" t="n">
        <v>0.758</v>
      </c>
      <c r="C4" s="11" t="n">
        <v>-2</v>
      </c>
      <c r="D4" s="11" t="n">
        <v>1</v>
      </c>
      <c r="E4" s="5">
        <f>+B4*1000+D4*(1-$F$1)</f>
        <v/>
      </c>
      <c r="F4" s="5">
        <f>+F3+1</f>
        <v/>
      </c>
      <c r="G4" s="5">
        <f>+A5-A4</f>
        <v/>
      </c>
      <c r="H4" s="5">
        <f>+A4+G4/2</f>
        <v/>
      </c>
      <c r="I4" s="8">
        <f>9.81*(0.27*LOG(C4/E4*100)+0.36*LOG(E4/100)+1.236)</f>
        <v/>
      </c>
      <c r="J4" s="5">
        <f>+J3+I4*G4</f>
        <v/>
      </c>
      <c r="K4" s="5">
        <f>IF(H4&lt;$C$1,0,9.81*(H4-$C$1))</f>
        <v/>
      </c>
      <c r="L4" s="8">
        <f>+J4-K4</f>
        <v/>
      </c>
      <c r="M4" s="8">
        <f>AVERAGE(B4:B5)*1000</f>
        <v/>
      </c>
      <c r="N4" s="8">
        <f>AVERAGE(E4:E5)</f>
        <v/>
      </c>
      <c r="O4" s="8">
        <f>AVERAGE(F4:F5)</f>
        <v/>
      </c>
      <c r="P4" s="8">
        <f>AVERAGE(G4:G5)</f>
        <v/>
      </c>
      <c r="Q4" s="9">
        <f>(N4-J4)/L4</f>
        <v/>
      </c>
      <c r="R4" s="8">
        <f>+O4/(N4-J4)*100</f>
        <v/>
      </c>
      <c r="S4" s="8">
        <f>+SQRT((3.47-LOG(Q4))^2+(1.22+LOG(R4))^2)</f>
        <v/>
      </c>
      <c r="T4" s="1">
        <f>(IF(S4&lt;1.31, "gravelly sand to dense sand", IF(S4&lt;2.05, "sands", IF(S4&lt;2.6, "sand mixtures", IF(S4&lt;2.95, "silt mixtures", IF(S4&lt;3.6, "clays","organic clay"))))))</f>
        <v/>
      </c>
      <c r="U4" s="98">
        <f>IF(S4&lt;2.6,DEGREES(ATAN(0.373*(LOG(N4/L4)+0.29))),"")</f>
        <v/>
      </c>
      <c r="V4" s="98">
        <f>IF(S4&lt;2.6, 17.6+11*LOG(Q4),"")</f>
        <v/>
      </c>
      <c r="W4" s="98">
        <f>IF(S4&lt;2.6, IF(M4/100&lt;20, 30,IF(M4/100&lt;40,30+5/20*(M4/100-20),IF(M4/100&lt;120, 35+5/80*(M4/100-40), IF(M4/100&lt;200, 40+5/80*(M4/100-120),45)))),"")</f>
        <v/>
      </c>
      <c r="X4" s="98">
        <f>IF(S4&gt;2.59, (M4-J4)/$I$1,"")</f>
        <v/>
      </c>
      <c r="Y4" s="1">
        <f>+($Y$600-$Y$3)/($A$600-$A$3)*(A4-$A$3)+$Y$3</f>
        <v/>
      </c>
      <c r="Z4" s="99">
        <f>+B4*4</f>
        <v/>
      </c>
      <c r="AA4" s="1">
        <f>+($AA$600-$AA$3)/($A$600-$A$3)*(A4-$A$3)+$AA$3</f>
        <v/>
      </c>
    </row>
    <row r="5">
      <c r="A5" s="11" t="n">
        <v>0.04</v>
      </c>
      <c r="B5" s="11" t="n">
        <v>1.724</v>
      </c>
      <c r="C5" s="11" t="n">
        <v>4</v>
      </c>
      <c r="D5" s="11" t="n">
        <v>18</v>
      </c>
      <c r="E5" s="5">
        <f>+B5*1000+D5*(1-$F$1)</f>
        <v/>
      </c>
      <c r="F5" s="5">
        <f>+F4+1</f>
        <v/>
      </c>
      <c r="G5" s="5">
        <f>+A6-A5</f>
        <v/>
      </c>
      <c r="H5" s="5">
        <f>+A5+G5/2</f>
        <v/>
      </c>
      <c r="I5" s="8">
        <f>9.81*(0.27*LOG(C5/E5*100)+0.36*LOG(E5/100)+1.236)</f>
        <v/>
      </c>
      <c r="J5" s="5">
        <f>+J4+I5*G5</f>
        <v/>
      </c>
      <c r="K5" s="5">
        <f>IF(H5&lt;$C$1,0,9.81*(H5-$C$1))</f>
        <v/>
      </c>
      <c r="L5" s="8">
        <f>+J5-K5</f>
        <v/>
      </c>
      <c r="M5" s="8">
        <f>AVERAGE(B5:B6)*1000</f>
        <v/>
      </c>
      <c r="N5" s="8">
        <f>AVERAGE(E5:E6)</f>
        <v/>
      </c>
      <c r="O5" s="8">
        <f>AVERAGE(F5:F6)</f>
        <v/>
      </c>
      <c r="P5" s="8">
        <f>AVERAGE(G5:G6)</f>
        <v/>
      </c>
      <c r="Q5" s="9">
        <f>(N5-J5)/L5</f>
        <v/>
      </c>
      <c r="R5" s="8">
        <f>+O5/(N5-J5)*100</f>
        <v/>
      </c>
      <c r="S5" s="8">
        <f>+SQRT((3.47-LOG(Q5))^2+(1.22+LOG(R5))^2)</f>
        <v/>
      </c>
      <c r="T5" s="1">
        <f>(IF(S5&lt;1.31, "gravelly sand to dense sand", IF(S5&lt;2.05, "sands", IF(S5&lt;2.6, "sand mixtures", IF(S5&lt;2.95, "silt mixtures", IF(S5&lt;3.6, "clays","organic clay"))))))</f>
        <v/>
      </c>
      <c r="U5" s="98">
        <f>IF(S5&lt;2.6,DEGREES(ATAN(0.373*(LOG(N5/L5)+0.29))),"")</f>
        <v/>
      </c>
      <c r="V5" s="98">
        <f>IF(S5&lt;2.6, 17.6+11*LOG(Q5),"")</f>
        <v/>
      </c>
      <c r="W5" s="98">
        <f>IF(S5&lt;2.6, IF(M5/100&lt;20, 30,IF(M5/100&lt;40,30+5/20*(M5/100-20),IF(M5/100&lt;120, 35+5/80*(M5/100-40), IF(M5/100&lt;200, 40+5/80*(M5/100-120),45)))),"")</f>
        <v/>
      </c>
      <c r="X5" s="98">
        <f>IF(S5&gt;2.59, (M5-J5)/$I$1,"")</f>
        <v/>
      </c>
      <c r="Y5" s="1">
        <f>+($Y$600-$Y$3)/($A$600-$A$3)*(A5-$A$3)+$Y$3</f>
        <v/>
      </c>
      <c r="Z5" s="99">
        <f>+B5*4</f>
        <v/>
      </c>
      <c r="AA5" s="1">
        <f>+($AA$600-$AA$3)/($A$600-$A$3)*(A5-$A$3)+$AA$3</f>
        <v/>
      </c>
    </row>
    <row r="6">
      <c r="A6" s="11" t="n">
        <v>0.06</v>
      </c>
      <c r="B6" s="11" t="n">
        <v>2.482</v>
      </c>
      <c r="C6" s="11" t="n">
        <v>11</v>
      </c>
      <c r="D6" s="11" t="n">
        <v>17</v>
      </c>
      <c r="E6" s="5">
        <f>+B6*1000+D6*(1-$F$1)</f>
        <v/>
      </c>
      <c r="F6" s="5">
        <f>+F5+1</f>
        <v/>
      </c>
      <c r="G6" s="5">
        <f>+A7-A6</f>
        <v/>
      </c>
      <c r="H6" s="5">
        <f>+A6+G6/2</f>
        <v/>
      </c>
      <c r="I6" s="8">
        <f>9.81*(0.27*LOG(C6/E6*100)+0.36*LOG(E6/100)+1.236)</f>
        <v/>
      </c>
      <c r="J6" s="5">
        <f>+J5+I6*G6</f>
        <v/>
      </c>
      <c r="K6" s="5">
        <f>IF(H6&lt;$C$1,0,9.81*(H6-$C$1))</f>
        <v/>
      </c>
      <c r="L6" s="8">
        <f>+J6-K6</f>
        <v/>
      </c>
      <c r="M6" s="8">
        <f>AVERAGE(B6:B7)*1000</f>
        <v/>
      </c>
      <c r="N6" s="8">
        <f>AVERAGE(E6:E7)</f>
        <v/>
      </c>
      <c r="O6" s="8">
        <f>AVERAGE(F6:F7)</f>
        <v/>
      </c>
      <c r="P6" s="8">
        <f>AVERAGE(G6:G7)</f>
        <v/>
      </c>
      <c r="Q6" s="9">
        <f>(N6-J6)/L6</f>
        <v/>
      </c>
      <c r="R6" s="8">
        <f>+O6/(N6-J6)*100</f>
        <v/>
      </c>
      <c r="S6" s="8">
        <f>+SQRT((3.47-LOG(Q6))^2+(1.22+LOG(R6))^2)</f>
        <v/>
      </c>
      <c r="T6" s="1">
        <f>(IF(S6&lt;1.31, "gravelly sand to dense sand", IF(S6&lt;2.05, "sands", IF(S6&lt;2.6, "sand mixtures", IF(S6&lt;2.95, "silt mixtures", IF(S6&lt;3.6, "clays","organic clay"))))))</f>
        <v/>
      </c>
      <c r="U6" s="98">
        <f>IF(S6&lt;2.6,DEGREES(ATAN(0.373*(LOG(N6/L6)+0.29))),"")</f>
        <v/>
      </c>
      <c r="V6" s="98">
        <f>IF(S6&lt;2.6, 17.6+11*LOG(Q6),"")</f>
        <v/>
      </c>
      <c r="W6" s="98">
        <f>IF(S6&lt;2.6, IF(M6/100&lt;20, 30,IF(M6/100&lt;40,30+5/20*(M6/100-20),IF(M6/100&lt;120, 35+5/80*(M6/100-40), IF(M6/100&lt;200, 40+5/80*(M6/100-120),45)))),"")</f>
        <v/>
      </c>
      <c r="X6" s="98">
        <f>IF(S6&gt;2.59, (M6-J6)/$I$1,"")</f>
        <v/>
      </c>
      <c r="Y6" s="1">
        <f>+($Y$600-$Y$3)/($A$600-$A$3)*(A6-$A$3)+$Y$3</f>
        <v/>
      </c>
      <c r="Z6" s="99">
        <f>+B6*4</f>
        <v/>
      </c>
      <c r="AA6" s="1">
        <f>+($AA$600-$AA$3)/($A$600-$A$3)*(A6-$A$3)+$AA$3</f>
        <v/>
      </c>
    </row>
    <row r="7">
      <c r="A7" s="11" t="n">
        <v>0.08</v>
      </c>
      <c r="B7" s="11" t="n">
        <v>2.595</v>
      </c>
      <c r="C7" s="11" t="n">
        <v>20</v>
      </c>
      <c r="D7" s="11" t="n">
        <v>10</v>
      </c>
      <c r="E7" s="5">
        <f>+B7*1000+D7*(1-$F$1)</f>
        <v/>
      </c>
      <c r="F7" s="5">
        <f>+F6+1</f>
        <v/>
      </c>
      <c r="G7" s="5">
        <f>+A8-A7</f>
        <v/>
      </c>
      <c r="H7" s="5">
        <f>+A7+G7/2</f>
        <v/>
      </c>
      <c r="I7" s="8">
        <f>9.81*(0.27*LOG(C7/E7*100)+0.36*LOG(E7/100)+1.236)</f>
        <v/>
      </c>
      <c r="J7" s="5">
        <f>+J6+I7*G7</f>
        <v/>
      </c>
      <c r="K7" s="5">
        <f>IF(H7&lt;$C$1,0,9.81*(H7-$C$1))</f>
        <v/>
      </c>
      <c r="L7" s="8">
        <f>+J7-K7</f>
        <v/>
      </c>
      <c r="M7" s="8">
        <f>AVERAGE(B7:B8)*1000</f>
        <v/>
      </c>
      <c r="N7" s="8">
        <f>AVERAGE(E7:E8)</f>
        <v/>
      </c>
      <c r="O7" s="8">
        <f>AVERAGE(F7:F8)</f>
        <v/>
      </c>
      <c r="P7" s="8">
        <f>AVERAGE(G7:G8)</f>
        <v/>
      </c>
      <c r="Q7" s="9">
        <f>(N7-J7)/L7</f>
        <v/>
      </c>
      <c r="R7" s="8">
        <f>+O7/(N7-J7)*100</f>
        <v/>
      </c>
      <c r="S7" s="8">
        <f>+SQRT((3.47-LOG(Q7))^2+(1.22+LOG(R7))^2)</f>
        <v/>
      </c>
      <c r="T7" s="1">
        <f>(IF(S7&lt;1.31, "gravelly sand to dense sand", IF(S7&lt;2.05, "sands", IF(S7&lt;2.6, "sand mixtures", IF(S7&lt;2.95, "silt mixtures", IF(S7&lt;3.6, "clays","organic clay"))))))</f>
        <v/>
      </c>
      <c r="U7" s="98">
        <f>IF(S7&lt;2.6,DEGREES(ATAN(0.373*(LOG(N7/L7)+0.29))),"")</f>
        <v/>
      </c>
      <c r="V7" s="98">
        <f>IF(S7&lt;2.6, 17.6+11*LOG(Q7),"")</f>
        <v/>
      </c>
      <c r="W7" s="98">
        <f>IF(S7&lt;2.6, IF(M7/100&lt;20, 30,IF(M7/100&lt;40,30+5/20*(M7/100-20),IF(M7/100&lt;120, 35+5/80*(M7/100-40), IF(M7/100&lt;200, 40+5/80*(M7/100-120),45)))),"")</f>
        <v/>
      </c>
      <c r="X7" s="98">
        <f>IF(S7&gt;2.59, (M7-J7)/$I$1,"")</f>
        <v/>
      </c>
      <c r="Y7" s="1">
        <f>+($Y$600-$Y$3)/($A$600-$A$3)*(A7-$A$3)+$Y$3</f>
        <v/>
      </c>
      <c r="Z7" s="99">
        <f>+B7*4</f>
        <v/>
      </c>
      <c r="AA7" s="1">
        <f>+($AA$600-$AA$3)/($A$600-$A$3)*(A7-$A$3)+$AA$3</f>
        <v/>
      </c>
    </row>
    <row r="8">
      <c r="A8" s="11" t="n">
        <v>0.1</v>
      </c>
      <c r="B8" s="11" t="n">
        <v>2.539</v>
      </c>
      <c r="C8" s="11" t="n">
        <v>30</v>
      </c>
      <c r="D8" s="11" t="n">
        <v>9</v>
      </c>
      <c r="E8" s="5">
        <f>+B8*1000+D8*(1-$F$1)</f>
        <v/>
      </c>
      <c r="F8" s="5">
        <f>+F7+1</f>
        <v/>
      </c>
      <c r="G8" s="5">
        <f>+A9-A8</f>
        <v/>
      </c>
      <c r="H8" s="5">
        <f>+A8+G8/2</f>
        <v/>
      </c>
      <c r="I8" s="8">
        <f>9.81*(0.27*LOG(C8/E8*100)+0.36*LOG(E8/100)+1.236)</f>
        <v/>
      </c>
      <c r="J8" s="5">
        <f>+J7+I8*G8</f>
        <v/>
      </c>
      <c r="K8" s="5">
        <f>IF(H8&lt;$C$1,0,9.81*(H8-$C$1))</f>
        <v/>
      </c>
      <c r="L8" s="8">
        <f>+J8-K8</f>
        <v/>
      </c>
      <c r="M8" s="8">
        <f>AVERAGE(B8:B9)*1000</f>
        <v/>
      </c>
      <c r="N8" s="8">
        <f>AVERAGE(E8:E9)</f>
        <v/>
      </c>
      <c r="O8" s="8">
        <f>AVERAGE(F8:F9)</f>
        <v/>
      </c>
      <c r="P8" s="8">
        <f>AVERAGE(G8:G9)</f>
        <v/>
      </c>
      <c r="Q8" s="9">
        <f>(N8-J8)/L8</f>
        <v/>
      </c>
      <c r="R8" s="8">
        <f>+O8/(N8-J8)*100</f>
        <v/>
      </c>
      <c r="S8" s="8">
        <f>+SQRT((3.47-LOG(Q8))^2+(1.22+LOG(R8))^2)</f>
        <v/>
      </c>
      <c r="T8" s="1">
        <f>(IF(S8&lt;1.31, "gravelly sand to dense sand", IF(S8&lt;2.05, "sands", IF(S8&lt;2.6, "sand mixtures", IF(S8&lt;2.95, "silt mixtures", IF(S8&lt;3.6, "clays","organic clay"))))))</f>
        <v/>
      </c>
      <c r="U8" s="98">
        <f>IF(S8&lt;2.6,DEGREES(ATAN(0.373*(LOG(N8/L8)+0.29))),"")</f>
        <v/>
      </c>
      <c r="V8" s="98">
        <f>IF(S8&lt;2.6, 17.6+11*LOG(Q8),"")</f>
        <v/>
      </c>
      <c r="W8" s="98">
        <f>IF(S8&lt;2.6, IF(M8/100&lt;20, 30,IF(M8/100&lt;40,30+5/20*(M8/100-20),IF(M8/100&lt;120, 35+5/80*(M8/100-40), IF(M8/100&lt;200, 40+5/80*(M8/100-120),45)))),"")</f>
        <v/>
      </c>
      <c r="X8" s="98">
        <f>IF(S8&gt;2.59, (M8-J8)/$I$1,"")</f>
        <v/>
      </c>
      <c r="Y8" s="1">
        <f>+($Y$600-$Y$3)/($A$600-$A$3)*(A8-$A$3)+$Y$3</f>
        <v/>
      </c>
      <c r="Z8" s="99">
        <f>+B8*4</f>
        <v/>
      </c>
      <c r="AA8" s="1">
        <f>+($AA$600-$AA$3)/($A$600-$A$3)*(A8-$A$3)+$AA$3</f>
        <v/>
      </c>
    </row>
    <row r="9">
      <c r="A9" s="11" t="n">
        <v>0.12</v>
      </c>
      <c r="B9" s="11" t="n">
        <v>2.349</v>
      </c>
      <c r="C9" s="11" t="n">
        <v>41</v>
      </c>
      <c r="D9" s="11" t="n">
        <v>5</v>
      </c>
      <c r="E9" s="5">
        <f>+B9*1000+D9*(1-$F$1)</f>
        <v/>
      </c>
      <c r="F9" s="5">
        <f>+F8+1</f>
        <v/>
      </c>
      <c r="G9" s="5">
        <f>+A10-A9</f>
        <v/>
      </c>
      <c r="H9" s="5">
        <f>+A9+G9/2</f>
        <v/>
      </c>
      <c r="I9" s="8">
        <f>9.81*(0.27*LOG(C9/E9*100)+0.36*LOG(E9/100)+1.236)</f>
        <v/>
      </c>
      <c r="J9" s="5">
        <f>+J8+I9*G9</f>
        <v/>
      </c>
      <c r="K9" s="5">
        <f>IF(H9&lt;$C$1,0,9.81*(H9-$C$1))</f>
        <v/>
      </c>
      <c r="L9" s="8">
        <f>+J9-K9</f>
        <v/>
      </c>
      <c r="M9" s="8">
        <f>AVERAGE(B9:B10)*1000</f>
        <v/>
      </c>
      <c r="N9" s="8">
        <f>AVERAGE(E9:E10)</f>
        <v/>
      </c>
      <c r="O9" s="8">
        <f>AVERAGE(F9:F10)</f>
        <v/>
      </c>
      <c r="P9" s="8">
        <f>AVERAGE(G9:G10)</f>
        <v/>
      </c>
      <c r="Q9" s="9">
        <f>(N9-J9)/L9</f>
        <v/>
      </c>
      <c r="R9" s="8">
        <f>+O9/(N9-J9)*100</f>
        <v/>
      </c>
      <c r="S9" s="8">
        <f>+SQRT((3.47-LOG(Q9))^2+(1.22+LOG(R9))^2)</f>
        <v/>
      </c>
      <c r="T9" s="1">
        <f>(IF(S9&lt;1.31, "gravelly sand to dense sand", IF(S9&lt;2.05, "sands", IF(S9&lt;2.6, "sand mixtures", IF(S9&lt;2.95, "silt mixtures", IF(S9&lt;3.6, "clays","organic clay"))))))</f>
        <v/>
      </c>
      <c r="U9" s="98">
        <f>IF(S9&lt;2.6,DEGREES(ATAN(0.373*(LOG(N9/L9)+0.29))),"")</f>
        <v/>
      </c>
      <c r="V9" s="98">
        <f>IF(S9&lt;2.6, 17.6+11*LOG(Q9),"")</f>
        <v/>
      </c>
      <c r="W9" s="98">
        <f>IF(S9&lt;2.6, IF(M9/100&lt;20, 30,IF(M9/100&lt;40,30+5/20*(M9/100-20),IF(M9/100&lt;120, 35+5/80*(M9/100-40), IF(M9/100&lt;200, 40+5/80*(M9/100-120),45)))),"")</f>
        <v/>
      </c>
      <c r="X9" s="98">
        <f>IF(S9&gt;2.59, (M9-J9)/$I$1,"")</f>
        <v/>
      </c>
      <c r="Y9" s="1">
        <f>+($Y$600-$Y$3)/($A$600-$A$3)*(A9-$A$3)+$Y$3</f>
        <v/>
      </c>
      <c r="Z9" s="99">
        <f>+B9*4</f>
        <v/>
      </c>
      <c r="AA9" s="1">
        <f>+($AA$600-$AA$3)/($A$600-$A$3)*(A9-$A$3)+$AA$3</f>
        <v/>
      </c>
    </row>
    <row r="10">
      <c r="A10" s="11" t="n">
        <v>0.14</v>
      </c>
      <c r="B10" s="11" t="n">
        <v>2.065</v>
      </c>
      <c r="C10" s="11" t="n">
        <v>59</v>
      </c>
      <c r="D10" s="11" t="n">
        <v>4</v>
      </c>
      <c r="E10" s="5">
        <f>+B10*1000+D10*(1-$F$1)</f>
        <v/>
      </c>
      <c r="F10" s="5">
        <f>+F9+1</f>
        <v/>
      </c>
      <c r="G10" s="5">
        <f>+A11-A10</f>
        <v/>
      </c>
      <c r="H10" s="5">
        <f>+A10+G10/2</f>
        <v/>
      </c>
      <c r="I10" s="8">
        <f>9.81*(0.27*LOG(C10/E10*100)+0.36*LOG(E10/100)+1.236)</f>
        <v/>
      </c>
      <c r="J10" s="5">
        <f>+J9+I10*G10</f>
        <v/>
      </c>
      <c r="K10" s="5">
        <f>IF(H10&lt;$C$1,0,9.81*(H10-$C$1))</f>
        <v/>
      </c>
      <c r="L10" s="8">
        <f>+J10-K10</f>
        <v/>
      </c>
      <c r="M10" s="8">
        <f>AVERAGE(B10:B11)*1000</f>
        <v/>
      </c>
      <c r="N10" s="8">
        <f>AVERAGE(E10:E11)</f>
        <v/>
      </c>
      <c r="O10" s="8">
        <f>AVERAGE(F10:F11)</f>
        <v/>
      </c>
      <c r="P10" s="8">
        <f>AVERAGE(G10:G11)</f>
        <v/>
      </c>
      <c r="Q10" s="9">
        <f>(N10-J10)/L10</f>
        <v/>
      </c>
      <c r="R10" s="8">
        <f>+O10/(N10-J10)*100</f>
        <v/>
      </c>
      <c r="S10" s="8">
        <f>+SQRT((3.47-LOG(Q10))^2+(1.22+LOG(R10))^2)</f>
        <v/>
      </c>
      <c r="T10" s="1">
        <f>(IF(S10&lt;1.31, "gravelly sand to dense sand", IF(S10&lt;2.05, "sands", IF(S10&lt;2.6, "sand mixtures", IF(S10&lt;2.95, "silt mixtures", IF(S10&lt;3.6, "clays","organic clay"))))))</f>
        <v/>
      </c>
      <c r="U10" s="98">
        <f>IF(S10&lt;2.6,DEGREES(ATAN(0.373*(LOG(N10/L10)+0.29))),"")</f>
        <v/>
      </c>
      <c r="V10" s="98">
        <f>IF(S10&lt;2.6, 17.6+11*LOG(Q10),"")</f>
        <v/>
      </c>
      <c r="W10" s="98">
        <f>IF(S10&lt;2.6, IF(M10/100&lt;20, 30,IF(M10/100&lt;40,30+5/20*(M10/100-20),IF(M10/100&lt;120, 35+5/80*(M10/100-40), IF(M10/100&lt;200, 40+5/80*(M10/100-120),45)))),"")</f>
        <v/>
      </c>
      <c r="X10" s="98">
        <f>IF(S10&gt;2.59, (M10-J10)/$I$1,"")</f>
        <v/>
      </c>
      <c r="Y10" s="1">
        <f>+($Y$600-$Y$3)/($A$600-$A$3)*(A10-$A$3)+$Y$3</f>
        <v/>
      </c>
      <c r="Z10" s="99">
        <f>+B10*4</f>
        <v/>
      </c>
      <c r="AA10" s="1">
        <f>+($AA$600-$AA$3)/($A$600-$A$3)*(A10-$A$3)+$AA$3</f>
        <v/>
      </c>
    </row>
    <row r="11">
      <c r="A11" s="11" t="n">
        <v>0.16</v>
      </c>
      <c r="B11" s="11" t="n">
        <v>1.913</v>
      </c>
      <c r="C11" s="11" t="n">
        <v>66</v>
      </c>
      <c r="D11" s="11" t="n">
        <v>5</v>
      </c>
      <c r="E11" s="5">
        <f>+B11*1000+D11*(1-$F$1)</f>
        <v/>
      </c>
      <c r="F11" s="5">
        <f>+F10+1</f>
        <v/>
      </c>
      <c r="G11" s="5">
        <f>+A12-A11</f>
        <v/>
      </c>
      <c r="H11" s="5">
        <f>+A11+G11/2</f>
        <v/>
      </c>
      <c r="I11" s="8">
        <f>9.81*(0.27*LOG(C11/E11*100)+0.36*LOG(E11/100)+1.236)</f>
        <v/>
      </c>
      <c r="J11" s="5">
        <f>+J10+I11*G11</f>
        <v/>
      </c>
      <c r="K11" s="5">
        <f>IF(H11&lt;$C$1,0,9.81*(H11-$C$1))</f>
        <v/>
      </c>
      <c r="L11" s="8">
        <f>+J11-K11</f>
        <v/>
      </c>
      <c r="M11" s="8">
        <f>AVERAGE(B11:B12)*1000</f>
        <v/>
      </c>
      <c r="N11" s="8">
        <f>AVERAGE(E11:E12)</f>
        <v/>
      </c>
      <c r="O11" s="8">
        <f>AVERAGE(F11:F12)</f>
        <v/>
      </c>
      <c r="P11" s="8">
        <f>AVERAGE(G11:G12)</f>
        <v/>
      </c>
      <c r="Q11" s="9">
        <f>(N11-J11)/L11</f>
        <v/>
      </c>
      <c r="R11" s="8">
        <f>+O11/(N11-J11)*100</f>
        <v/>
      </c>
      <c r="S11" s="8">
        <f>+SQRT((3.47-LOG(Q11))^2+(1.22+LOG(R11))^2)</f>
        <v/>
      </c>
      <c r="T11" s="1">
        <f>(IF(S11&lt;1.31, "gravelly sand to dense sand", IF(S11&lt;2.05, "sands", IF(S11&lt;2.6, "sand mixtures", IF(S11&lt;2.95, "silt mixtures", IF(S11&lt;3.6, "clays","organic clay"))))))</f>
        <v/>
      </c>
      <c r="U11" s="98">
        <f>IF(S11&lt;2.6,DEGREES(ATAN(0.373*(LOG(N11/L11)+0.29))),"")</f>
        <v/>
      </c>
      <c r="V11" s="98">
        <f>IF(S11&lt;2.6, 17.6+11*LOG(Q11),"")</f>
        <v/>
      </c>
      <c r="W11" s="98">
        <f>IF(S11&lt;2.6, IF(M11/100&lt;20, 30,IF(M11/100&lt;40,30+5/20*(M11/100-20),IF(M11/100&lt;120, 35+5/80*(M11/100-40), IF(M11/100&lt;200, 40+5/80*(M11/100-120),45)))),"")</f>
        <v/>
      </c>
      <c r="X11" s="98">
        <f>IF(S11&gt;2.59, (M11-J11)/$I$1,"")</f>
        <v/>
      </c>
      <c r="Y11" s="1">
        <f>+($Y$600-$Y$3)/($A$600-$A$3)*(A11-$A$3)+$Y$3</f>
        <v/>
      </c>
      <c r="Z11" s="99">
        <f>+B11*4</f>
        <v/>
      </c>
      <c r="AA11" s="1">
        <f>+($AA$600-$AA$3)/($A$600-$A$3)*(A11-$A$3)+$AA$3</f>
        <v/>
      </c>
    </row>
    <row r="12">
      <c r="A12" s="11" t="n">
        <v>0.18</v>
      </c>
      <c r="B12" s="11" t="n">
        <v>1.8</v>
      </c>
      <c r="C12" s="11" t="n">
        <v>86</v>
      </c>
      <c r="D12" s="11" t="n">
        <v>0</v>
      </c>
      <c r="E12" s="5">
        <f>+B12*1000+D12*(1-$F$1)</f>
        <v/>
      </c>
      <c r="F12" s="5">
        <f>+F11+1</f>
        <v/>
      </c>
      <c r="G12" s="5">
        <f>+A13-A12</f>
        <v/>
      </c>
      <c r="H12" s="5">
        <f>+A12+G12/2</f>
        <v/>
      </c>
      <c r="I12" s="8">
        <f>9.81*(0.27*LOG(C12/E12*100)+0.36*LOG(E12/100)+1.236)</f>
        <v/>
      </c>
      <c r="J12" s="5">
        <f>+J11+I12*G12</f>
        <v/>
      </c>
      <c r="K12" s="5">
        <f>IF(H12&lt;$C$1,0,9.81*(H12-$C$1))</f>
        <v/>
      </c>
      <c r="L12" s="8">
        <f>+J12-K12</f>
        <v/>
      </c>
      <c r="M12" s="8">
        <f>AVERAGE(B12:B13)*1000</f>
        <v/>
      </c>
      <c r="N12" s="8">
        <f>AVERAGE(E12:E13)</f>
        <v/>
      </c>
      <c r="O12" s="8">
        <f>AVERAGE(F12:F13)</f>
        <v/>
      </c>
      <c r="P12" s="8">
        <f>AVERAGE(G12:G13)</f>
        <v/>
      </c>
      <c r="Q12" s="9">
        <f>(N12-J12)/L12</f>
        <v/>
      </c>
      <c r="R12" s="8">
        <f>+O12/(N12-J12)*100</f>
        <v/>
      </c>
      <c r="S12" s="8">
        <f>+SQRT((3.47-LOG(Q12))^2+(1.22+LOG(R12))^2)</f>
        <v/>
      </c>
      <c r="T12" s="1">
        <f>(IF(S12&lt;1.31, "gravelly sand to dense sand", IF(S12&lt;2.05, "sands", IF(S12&lt;2.6, "sand mixtures", IF(S12&lt;2.95, "silt mixtures", IF(S12&lt;3.6, "clays","organic clay"))))))</f>
        <v/>
      </c>
      <c r="U12" s="98">
        <f>IF(S12&lt;2.6,DEGREES(ATAN(0.373*(LOG(N12/L12)+0.29))),"")</f>
        <v/>
      </c>
      <c r="V12" s="98">
        <f>IF(S12&lt;2.6, 17.6+11*LOG(Q12),"")</f>
        <v/>
      </c>
      <c r="W12" s="98">
        <f>IF(S12&lt;2.6, IF(M12/100&lt;20, 30,IF(M12/100&lt;40,30+5/20*(M12/100-20),IF(M12/100&lt;120, 35+5/80*(M12/100-40), IF(M12/100&lt;200, 40+5/80*(M12/100-120),45)))),"")</f>
        <v/>
      </c>
      <c r="X12" s="98">
        <f>IF(S12&gt;2.59, (M12-J12)/$I$1,"")</f>
        <v/>
      </c>
      <c r="Y12" s="1">
        <f>+($Y$600-$Y$3)/($A$600-$A$3)*(A12-$A$3)+$Y$3</f>
        <v/>
      </c>
      <c r="Z12" s="99">
        <f>+B12*4</f>
        <v/>
      </c>
      <c r="AA12" s="1">
        <f>+($AA$600-$AA$3)/($A$600-$A$3)*(A12-$A$3)+$AA$3</f>
        <v/>
      </c>
    </row>
    <row r="13">
      <c r="A13" s="11" t="n">
        <v>0.2</v>
      </c>
      <c r="B13" s="11" t="n">
        <v>1.686</v>
      </c>
      <c r="C13" s="11" t="n">
        <v>94</v>
      </c>
      <c r="D13" s="11" t="n">
        <v>-2</v>
      </c>
      <c r="E13" s="5">
        <f>+B13*1000+D13*(1-$F$1)</f>
        <v/>
      </c>
      <c r="F13" s="5">
        <f>+F12+1</f>
        <v/>
      </c>
      <c r="G13" s="5">
        <f>+A14-A13</f>
        <v/>
      </c>
      <c r="H13" s="5">
        <f>+A13+G13/2</f>
        <v/>
      </c>
      <c r="I13" s="8">
        <f>9.81*(0.27*LOG(C13/E13*100)+0.36*LOG(E13/100)+1.236)</f>
        <v/>
      </c>
      <c r="J13" s="5">
        <f>+J12+I13*G13</f>
        <v/>
      </c>
      <c r="K13" s="5">
        <f>IF(H13&lt;$C$1,0,9.81*(H13-$C$1))</f>
        <v/>
      </c>
      <c r="L13" s="8">
        <f>+J13-K13</f>
        <v/>
      </c>
      <c r="M13" s="8">
        <f>AVERAGE(B13:B14)*1000</f>
        <v/>
      </c>
      <c r="N13" s="8">
        <f>AVERAGE(E13:E14)</f>
        <v/>
      </c>
      <c r="O13" s="8">
        <f>AVERAGE(F13:F14)</f>
        <v/>
      </c>
      <c r="P13" s="8">
        <f>AVERAGE(G13:G14)</f>
        <v/>
      </c>
      <c r="Q13" s="9">
        <f>(N13-J13)/L13</f>
        <v/>
      </c>
      <c r="R13" s="8">
        <f>+O13/(N13-J13)*100</f>
        <v/>
      </c>
      <c r="S13" s="8">
        <f>+SQRT((3.47-LOG(Q13))^2+(1.22+LOG(R13))^2)</f>
        <v/>
      </c>
      <c r="T13" s="1">
        <f>(IF(S13&lt;1.31, "gravelly sand to dense sand", IF(S13&lt;2.05, "sands", IF(S13&lt;2.6, "sand mixtures", IF(S13&lt;2.95, "silt mixtures", IF(S13&lt;3.6, "clays","organic clay"))))))</f>
        <v/>
      </c>
      <c r="U13" s="98">
        <f>IF(S13&lt;2.6,DEGREES(ATAN(0.373*(LOG(N13/L13)+0.29))),"")</f>
        <v/>
      </c>
      <c r="V13" s="98">
        <f>IF(S13&lt;2.6, 17.6+11*LOG(Q13),"")</f>
        <v/>
      </c>
      <c r="W13" s="98">
        <f>IF(S13&lt;2.6, IF(M13/100&lt;20, 30,IF(M13/100&lt;40,30+5/20*(M13/100-20),IF(M13/100&lt;120, 35+5/80*(M13/100-40), IF(M13/100&lt;200, 40+5/80*(M13/100-120),45)))),"")</f>
        <v/>
      </c>
      <c r="X13" s="98">
        <f>IF(S13&gt;2.59, (M13-J13)/$I$1,"")</f>
        <v/>
      </c>
      <c r="Y13" s="1">
        <f>+($Y$600-$Y$3)/($A$600-$A$3)*(A13-$A$3)+$Y$3</f>
        <v/>
      </c>
      <c r="Z13" s="99">
        <f>+B13*4</f>
        <v/>
      </c>
      <c r="AA13" s="1">
        <f>+($AA$600-$AA$3)/($A$600-$A$3)*(A13-$A$3)+$AA$3</f>
        <v/>
      </c>
    </row>
    <row r="14">
      <c r="A14" s="11" t="n">
        <v>0.22</v>
      </c>
      <c r="B14" s="11" t="n">
        <v>1.478</v>
      </c>
      <c r="C14" s="11" t="n">
        <v>100</v>
      </c>
      <c r="D14" s="11" t="n">
        <v>2</v>
      </c>
      <c r="E14" s="5">
        <f>+B14*1000+D14*(1-$F$1)</f>
        <v/>
      </c>
      <c r="F14" s="5">
        <f>+F13+1</f>
        <v/>
      </c>
      <c r="G14" s="5">
        <f>+A15-A14</f>
        <v/>
      </c>
      <c r="H14" s="5">
        <f>+A14+G14/2</f>
        <v/>
      </c>
      <c r="I14" s="8">
        <f>9.81*(0.27*LOG(C14/E14*100)+0.36*LOG(E14/100)+1.236)</f>
        <v/>
      </c>
      <c r="J14" s="5">
        <f>+J13+I14*G14</f>
        <v/>
      </c>
      <c r="K14" s="5">
        <f>IF(H14&lt;$C$1,0,9.81*(H14-$C$1))</f>
        <v/>
      </c>
      <c r="L14" s="8">
        <f>+J14-K14</f>
        <v/>
      </c>
      <c r="M14" s="8">
        <f>AVERAGE(B14:B15)*1000</f>
        <v/>
      </c>
      <c r="N14" s="8">
        <f>AVERAGE(E14:E15)</f>
        <v/>
      </c>
      <c r="O14" s="8">
        <f>AVERAGE(F14:F15)</f>
        <v/>
      </c>
      <c r="P14" s="8">
        <f>AVERAGE(G14:G15)</f>
        <v/>
      </c>
      <c r="Q14" s="9">
        <f>(N14-J14)/L14</f>
        <v/>
      </c>
      <c r="R14" s="8">
        <f>+O14/(N14-J14)*100</f>
        <v/>
      </c>
      <c r="S14" s="8">
        <f>+SQRT((3.47-LOG(Q14))^2+(1.22+LOG(R14))^2)</f>
        <v/>
      </c>
      <c r="T14" s="1">
        <f>(IF(S14&lt;1.31, "gravelly sand to dense sand", IF(S14&lt;2.05, "sands", IF(S14&lt;2.6, "sand mixtures", IF(S14&lt;2.95, "silt mixtures", IF(S14&lt;3.6, "clays","organic clay"))))))</f>
        <v/>
      </c>
      <c r="U14" s="98">
        <f>IF(S14&lt;2.6,DEGREES(ATAN(0.373*(LOG(N14/L14)+0.29))),"")</f>
        <v/>
      </c>
      <c r="V14" s="98">
        <f>IF(S14&lt;2.6, 17.6+11*LOG(Q14),"")</f>
        <v/>
      </c>
      <c r="W14" s="98">
        <f>IF(S14&lt;2.6, IF(M14/100&lt;20, 30,IF(M14/100&lt;40,30+5/20*(M14/100-20),IF(M14/100&lt;120, 35+5/80*(M14/100-40), IF(M14/100&lt;200, 40+5/80*(M14/100-120),45)))),"")</f>
        <v/>
      </c>
      <c r="X14" s="98">
        <f>IF(S14&gt;2.59, (M14-J14)/$I$1,"")</f>
        <v/>
      </c>
      <c r="Y14" s="1">
        <f>+($Y$600-$Y$3)/($A$600-$A$3)*(A14-$A$3)+$Y$3</f>
        <v/>
      </c>
      <c r="Z14" s="99">
        <f>+B14*4</f>
        <v/>
      </c>
      <c r="AA14" s="1">
        <f>+($AA$600-$AA$3)/($A$600-$A$3)*(A14-$A$3)+$AA$3</f>
        <v/>
      </c>
    </row>
    <row r="15">
      <c r="A15" s="11" t="n">
        <v>0.24</v>
      </c>
      <c r="B15" s="11" t="n">
        <v>1.44</v>
      </c>
      <c r="C15" s="11" t="n">
        <v>100</v>
      </c>
      <c r="D15" s="11" t="n">
        <v>-2</v>
      </c>
      <c r="E15" s="5">
        <f>+B15*1000+D15*(1-$F$1)</f>
        <v/>
      </c>
      <c r="F15" s="5">
        <f>+F14+1</f>
        <v/>
      </c>
      <c r="G15" s="5">
        <f>+A16-A15</f>
        <v/>
      </c>
      <c r="H15" s="5">
        <f>+A15+G15/2</f>
        <v/>
      </c>
      <c r="I15" s="8">
        <f>9.81*(0.27*LOG(C15/E15*100)+0.36*LOG(E15/100)+1.236)</f>
        <v/>
      </c>
      <c r="J15" s="5">
        <f>+J14+I15*G15</f>
        <v/>
      </c>
      <c r="K15" s="5">
        <f>IF(H15&lt;$C$1,0,9.81*(H15-$C$1))</f>
        <v/>
      </c>
      <c r="L15" s="8">
        <f>+J15-K15</f>
        <v/>
      </c>
      <c r="M15" s="8">
        <f>AVERAGE(B15:B16)*1000</f>
        <v/>
      </c>
      <c r="N15" s="8">
        <f>AVERAGE(E15:E16)</f>
        <v/>
      </c>
      <c r="O15" s="8">
        <f>AVERAGE(F15:F16)</f>
        <v/>
      </c>
      <c r="P15" s="8">
        <f>AVERAGE(G15:G16)</f>
        <v/>
      </c>
      <c r="Q15" s="9">
        <f>(N15-J15)/L15</f>
        <v/>
      </c>
      <c r="R15" s="8">
        <f>+O15/(N15-J15)*100</f>
        <v/>
      </c>
      <c r="S15" s="8">
        <f>+SQRT((3.47-LOG(Q15))^2+(1.22+LOG(R15))^2)</f>
        <v/>
      </c>
      <c r="T15" s="1">
        <f>(IF(S15&lt;1.31, "gravelly sand to dense sand", IF(S15&lt;2.05, "sands", IF(S15&lt;2.6, "sand mixtures", IF(S15&lt;2.95, "silt mixtures", IF(S15&lt;3.6, "clays","organic clay"))))))</f>
        <v/>
      </c>
      <c r="U15" s="98">
        <f>IF(S15&lt;2.6,DEGREES(ATAN(0.373*(LOG(N15/L15)+0.29))),"")</f>
        <v/>
      </c>
      <c r="V15" s="98">
        <f>IF(S15&lt;2.6, 17.6+11*LOG(Q15),"")</f>
        <v/>
      </c>
      <c r="W15" s="98">
        <f>IF(S15&lt;2.6, IF(M15/100&lt;20, 30,IF(M15/100&lt;40,30+5/20*(M15/100-20),IF(M15/100&lt;120, 35+5/80*(M15/100-40), IF(M15/100&lt;200, 40+5/80*(M15/100-120),45)))),"")</f>
        <v/>
      </c>
      <c r="X15" s="98">
        <f>IF(S15&gt;2.59, (M15-J15)/$I$1,"")</f>
        <v/>
      </c>
      <c r="Y15" s="1">
        <f>+($Y$600-$Y$3)/($A$600-$A$3)*(A15-$A$3)+$Y$3</f>
        <v/>
      </c>
      <c r="Z15" s="99">
        <f>+B15*4</f>
        <v/>
      </c>
      <c r="AA15" s="1">
        <f>+($AA$600-$AA$3)/($A$600-$A$3)*(A15-$A$3)+$AA$3</f>
        <v/>
      </c>
    </row>
    <row r="16">
      <c r="A16" s="11" t="n">
        <v>0.26</v>
      </c>
      <c r="B16" s="11" t="n">
        <v>1.383</v>
      </c>
      <c r="C16" s="11" t="n">
        <v>90</v>
      </c>
      <c r="D16" s="11" t="n">
        <v>-11</v>
      </c>
      <c r="E16" s="5">
        <f>+B16*1000+D16*(1-$F$1)</f>
        <v/>
      </c>
      <c r="F16" s="5">
        <f>+F15+1</f>
        <v/>
      </c>
      <c r="G16" s="5">
        <f>+A17-A16</f>
        <v/>
      </c>
      <c r="H16" s="5">
        <f>+A16+G16/2</f>
        <v/>
      </c>
      <c r="I16" s="8">
        <f>9.81*(0.27*LOG(C16/E16*100)+0.36*LOG(E16/100)+1.236)</f>
        <v/>
      </c>
      <c r="J16" s="5">
        <f>+J15+I16*G16</f>
        <v/>
      </c>
      <c r="K16" s="5">
        <f>IF(H16&lt;$C$1,0,9.81*(H16-$C$1))</f>
        <v/>
      </c>
      <c r="L16" s="8">
        <f>+J16-K16</f>
        <v/>
      </c>
      <c r="M16" s="8">
        <f>AVERAGE(B16:B17)*1000</f>
        <v/>
      </c>
      <c r="N16" s="8">
        <f>AVERAGE(E16:E17)</f>
        <v/>
      </c>
      <c r="O16" s="8">
        <f>AVERAGE(F16:F17)</f>
        <v/>
      </c>
      <c r="P16" s="8">
        <f>AVERAGE(G16:G17)</f>
        <v/>
      </c>
      <c r="Q16" s="9">
        <f>(N16-J16)/L16</f>
        <v/>
      </c>
      <c r="R16" s="8">
        <f>+O16/(N16-J16)*100</f>
        <v/>
      </c>
      <c r="S16" s="8">
        <f>+SQRT((3.47-LOG(Q16))^2+(1.22+LOG(R16))^2)</f>
        <v/>
      </c>
      <c r="T16" s="1">
        <f>(IF(S16&lt;1.31, "gravelly sand to dense sand", IF(S16&lt;2.05, "sands", IF(S16&lt;2.6, "sand mixtures", IF(S16&lt;2.95, "silt mixtures", IF(S16&lt;3.6, "clays","organic clay"))))))</f>
        <v/>
      </c>
      <c r="U16" s="98">
        <f>IF(S16&lt;2.6,DEGREES(ATAN(0.373*(LOG(N16/L16)+0.29))),"")</f>
        <v/>
      </c>
      <c r="V16" s="98">
        <f>IF(S16&lt;2.6, 17.6+11*LOG(Q16),"")</f>
        <v/>
      </c>
      <c r="W16" s="98">
        <f>IF(S16&lt;2.6, IF(M16/100&lt;20, 30,IF(M16/100&lt;40,30+5/20*(M16/100-20),IF(M16/100&lt;120, 35+5/80*(M16/100-40), IF(M16/100&lt;200, 40+5/80*(M16/100-120),45)))),"")</f>
        <v/>
      </c>
      <c r="X16" s="98">
        <f>IF(S16&gt;2.59, (M16-J16)/$I$1,"")</f>
        <v/>
      </c>
      <c r="Y16" s="1">
        <f>+($Y$600-$Y$3)/($A$600-$A$3)*(A16-$A$3)+$Y$3</f>
        <v/>
      </c>
      <c r="Z16" s="99">
        <f>+B16*4</f>
        <v/>
      </c>
      <c r="AA16" s="1">
        <f>+($AA$600-$AA$3)/($A$600-$A$3)*(A16-$A$3)+$AA$3</f>
        <v/>
      </c>
    </row>
    <row r="17">
      <c r="A17" s="11" t="n">
        <v>0.28</v>
      </c>
      <c r="B17" s="11" t="n">
        <v>1.326</v>
      </c>
      <c r="C17" s="11" t="n">
        <v>91</v>
      </c>
      <c r="D17" s="11" t="n">
        <v>-18</v>
      </c>
      <c r="E17" s="5">
        <f>+B17*1000+D17*(1-$F$1)</f>
        <v/>
      </c>
      <c r="F17" s="5">
        <f>+F16+1</f>
        <v/>
      </c>
      <c r="G17" s="5">
        <f>+A18-A17</f>
        <v/>
      </c>
      <c r="H17" s="5">
        <f>+A17+G17/2</f>
        <v/>
      </c>
      <c r="I17" s="8">
        <f>9.81*(0.27*LOG(C17/E17*100)+0.36*LOG(E17/100)+1.236)</f>
        <v/>
      </c>
      <c r="J17" s="5">
        <f>+J16+I17*G17</f>
        <v/>
      </c>
      <c r="K17" s="5">
        <f>IF(H17&lt;$C$1,0,9.81*(H17-$C$1))</f>
        <v/>
      </c>
      <c r="L17" s="8">
        <f>+J17-K17</f>
        <v/>
      </c>
      <c r="M17" s="8">
        <f>AVERAGE(B17:B18)*1000</f>
        <v/>
      </c>
      <c r="N17" s="8">
        <f>AVERAGE(E17:E18)</f>
        <v/>
      </c>
      <c r="O17" s="8">
        <f>AVERAGE(F17:F18)</f>
        <v/>
      </c>
      <c r="P17" s="8">
        <f>AVERAGE(G17:G18)</f>
        <v/>
      </c>
      <c r="Q17" s="9">
        <f>(N17-J17)/L17</f>
        <v/>
      </c>
      <c r="R17" s="8">
        <f>+O17/(N17-J17)*100</f>
        <v/>
      </c>
      <c r="S17" s="8">
        <f>+SQRT((3.47-LOG(Q17))^2+(1.22+LOG(R17))^2)</f>
        <v/>
      </c>
      <c r="T17" s="1">
        <f>(IF(S17&lt;1.31, "gravelly sand to dense sand", IF(S17&lt;2.05, "sands", IF(S17&lt;2.6, "sand mixtures", IF(S17&lt;2.95, "silt mixtures", IF(S17&lt;3.6, "clays","organic clay"))))))</f>
        <v/>
      </c>
      <c r="U17" s="98">
        <f>IF(S17&lt;2.6,DEGREES(ATAN(0.373*(LOG(N17/L17)+0.29))),"")</f>
        <v/>
      </c>
      <c r="V17" s="98">
        <f>IF(S17&lt;2.6, 17.6+11*LOG(Q17),"")</f>
        <v/>
      </c>
      <c r="W17" s="98">
        <f>IF(S17&lt;2.6, IF(M17/100&lt;20, 30,IF(M17/100&lt;40,30+5/20*(M17/100-20),IF(M17/100&lt;120, 35+5/80*(M17/100-40), IF(M17/100&lt;200, 40+5/80*(M17/100-120),45)))),"")</f>
        <v/>
      </c>
      <c r="X17" s="98">
        <f>IF(S17&gt;2.59, (M17-J17)/$I$1,"")</f>
        <v/>
      </c>
      <c r="Y17" s="1">
        <f>+($Y$600-$Y$3)/($A$600-$A$3)*(A17-$A$3)+$Y$3</f>
        <v/>
      </c>
      <c r="Z17" s="99">
        <f>+B17*4</f>
        <v/>
      </c>
      <c r="AA17" s="1">
        <f>+($AA$600-$AA$3)/($A$600-$A$3)*(A17-$A$3)+$AA$3</f>
        <v/>
      </c>
    </row>
    <row r="18">
      <c r="A18" s="11" t="n">
        <v>0.3</v>
      </c>
      <c r="B18" s="11" t="n">
        <v>1.212</v>
      </c>
      <c r="C18" s="11" t="n">
        <v>89</v>
      </c>
      <c r="D18" s="11" t="n">
        <v>-18</v>
      </c>
      <c r="E18" s="5">
        <f>+B18*1000+D18*(1-$F$1)</f>
        <v/>
      </c>
      <c r="F18" s="5">
        <f>+F17+1</f>
        <v/>
      </c>
      <c r="G18" s="5">
        <f>+A19-A18</f>
        <v/>
      </c>
      <c r="H18" s="5">
        <f>+A18+G18/2</f>
        <v/>
      </c>
      <c r="I18" s="8">
        <f>9.81*(0.27*LOG(C18/E18*100)+0.36*LOG(E18/100)+1.236)</f>
        <v/>
      </c>
      <c r="J18" s="5">
        <f>+J17+I18*G18</f>
        <v/>
      </c>
      <c r="K18" s="5">
        <f>IF(H18&lt;$C$1,0,9.81*(H18-$C$1))</f>
        <v/>
      </c>
      <c r="L18" s="8">
        <f>+J18-K18</f>
        <v/>
      </c>
      <c r="M18" s="8">
        <f>AVERAGE(B18:B19)*1000</f>
        <v/>
      </c>
      <c r="N18" s="8">
        <f>AVERAGE(E18:E19)</f>
        <v/>
      </c>
      <c r="O18" s="8">
        <f>AVERAGE(F18:F19)</f>
        <v/>
      </c>
      <c r="P18" s="8">
        <f>AVERAGE(G18:G19)</f>
        <v/>
      </c>
      <c r="Q18" s="9">
        <f>(N18-J18)/L18</f>
        <v/>
      </c>
      <c r="R18" s="8">
        <f>+O18/(N18-J18)*100</f>
        <v/>
      </c>
      <c r="S18" s="8">
        <f>+SQRT((3.47-LOG(Q18))^2+(1.22+LOG(R18))^2)</f>
        <v/>
      </c>
      <c r="T18" s="1">
        <f>(IF(S18&lt;1.31, "gravelly sand to dense sand", IF(S18&lt;2.05, "sands", IF(S18&lt;2.6, "sand mixtures", IF(S18&lt;2.95, "silt mixtures", IF(S18&lt;3.6, "clays","organic clay"))))))</f>
        <v/>
      </c>
      <c r="U18" s="98">
        <f>IF(S18&lt;2.6,DEGREES(ATAN(0.373*(LOG(N18/L18)+0.29))),"")</f>
        <v/>
      </c>
      <c r="V18" s="98">
        <f>IF(S18&lt;2.6, 17.6+11*LOG(Q18),"")</f>
        <v/>
      </c>
      <c r="W18" s="98">
        <f>IF(S18&lt;2.6, IF(M18/100&lt;20, 30,IF(M18/100&lt;40,30+5/20*(M18/100-20),IF(M18/100&lt;120, 35+5/80*(M18/100-40), IF(M18/100&lt;200, 40+5/80*(M18/100-120),45)))),"")</f>
        <v/>
      </c>
      <c r="X18" s="98">
        <f>IF(S18&gt;2.59, (M18-J18)/$I$1,"")</f>
        <v/>
      </c>
      <c r="Y18" s="1">
        <f>+($Y$600-$Y$3)/($A$600-$A$3)*(A18-$A$3)+$Y$3</f>
        <v/>
      </c>
      <c r="Z18" s="99">
        <f>+B18*4</f>
        <v/>
      </c>
      <c r="AA18" s="1">
        <f>+($AA$600-$AA$3)/($A$600-$A$3)*(A18-$A$3)+$AA$3</f>
        <v/>
      </c>
    </row>
    <row r="19">
      <c r="A19" s="11" t="n">
        <v>0.32</v>
      </c>
      <c r="B19" s="11" t="n">
        <v>1.175</v>
      </c>
      <c r="C19" s="11" t="n">
        <v>87</v>
      </c>
      <c r="D19" s="11" t="n">
        <v>-19</v>
      </c>
      <c r="E19" s="5">
        <f>+B19*1000+D19*(1-$F$1)</f>
        <v/>
      </c>
      <c r="F19" s="5">
        <f>+F18+1</f>
        <v/>
      </c>
      <c r="G19" s="5">
        <f>+A20-A19</f>
        <v/>
      </c>
      <c r="H19" s="5">
        <f>+A19+G19/2</f>
        <v/>
      </c>
      <c r="I19" s="8">
        <f>9.81*(0.27*LOG(C19/E19*100)+0.36*LOG(E19/100)+1.236)</f>
        <v/>
      </c>
      <c r="J19" s="5">
        <f>+J18+I19*G19</f>
        <v/>
      </c>
      <c r="K19" s="5">
        <f>IF(H19&lt;$C$1,0,9.81*(H19-$C$1))</f>
        <v/>
      </c>
      <c r="L19" s="8">
        <f>+J19-K19</f>
        <v/>
      </c>
      <c r="M19" s="8">
        <f>AVERAGE(B19:B20)*1000</f>
        <v/>
      </c>
      <c r="N19" s="8">
        <f>AVERAGE(E19:E20)</f>
        <v/>
      </c>
      <c r="O19" s="8">
        <f>AVERAGE(F19:F20)</f>
        <v/>
      </c>
      <c r="P19" s="8">
        <f>AVERAGE(G19:G20)</f>
        <v/>
      </c>
      <c r="Q19" s="9">
        <f>(N19-J19)/L19</f>
        <v/>
      </c>
      <c r="R19" s="8">
        <f>+O19/(N19-J19)*100</f>
        <v/>
      </c>
      <c r="S19" s="8">
        <f>+SQRT((3.47-LOG(Q19))^2+(1.22+LOG(R19))^2)</f>
        <v/>
      </c>
      <c r="T19" s="1">
        <f>(IF(S19&lt;1.31, "gravelly sand to dense sand", IF(S19&lt;2.05, "sands", IF(S19&lt;2.6, "sand mixtures", IF(S19&lt;2.95, "silt mixtures", IF(S19&lt;3.6, "clays","organic clay"))))))</f>
        <v/>
      </c>
      <c r="U19" s="98">
        <f>IF(S19&lt;2.6,DEGREES(ATAN(0.373*(LOG(N19/L19)+0.29))),"")</f>
        <v/>
      </c>
      <c r="V19" s="98">
        <f>IF(S19&lt;2.6, 17.6+11*LOG(Q19),"")</f>
        <v/>
      </c>
      <c r="W19" s="98">
        <f>IF(S19&lt;2.6, IF(M19/100&lt;20, 30,IF(M19/100&lt;40,30+5/20*(M19/100-20),IF(M19/100&lt;120, 35+5/80*(M19/100-40), IF(M19/100&lt;200, 40+5/80*(M19/100-120),45)))),"")</f>
        <v/>
      </c>
      <c r="X19" s="98">
        <f>IF(S19&gt;2.59, (M19-J19)/$I$1,"")</f>
        <v/>
      </c>
      <c r="Y19" s="1">
        <f>+($Y$600-$Y$3)/($A$600-$A$3)*(A19-$A$3)+$Y$3</f>
        <v/>
      </c>
      <c r="Z19" s="99">
        <f>+B19*4</f>
        <v/>
      </c>
      <c r="AA19" s="1">
        <f>+($AA$600-$AA$3)/($A$600-$A$3)*(A19-$A$3)+$AA$3</f>
        <v/>
      </c>
    </row>
    <row r="20">
      <c r="A20" s="11" t="n">
        <v>0.34</v>
      </c>
      <c r="B20" s="11" t="n">
        <v>1.137</v>
      </c>
      <c r="C20" s="11" t="n">
        <v>78</v>
      </c>
      <c r="D20" s="11" t="n">
        <v>-18</v>
      </c>
      <c r="E20" s="5">
        <f>+B20*1000+D20*(1-$F$1)</f>
        <v/>
      </c>
      <c r="F20" s="5">
        <f>+F19+1</f>
        <v/>
      </c>
      <c r="G20" s="5">
        <f>+A21-A20</f>
        <v/>
      </c>
      <c r="H20" s="5">
        <f>+A20+G20/2</f>
        <v/>
      </c>
      <c r="I20" s="8">
        <f>9.81*(0.27*LOG(C20/E20*100)+0.36*LOG(E20/100)+1.236)</f>
        <v/>
      </c>
      <c r="J20" s="5">
        <f>+J19+I20*G20</f>
        <v/>
      </c>
      <c r="K20" s="5">
        <f>IF(H20&lt;$C$1,0,9.81*(H20-$C$1))</f>
        <v/>
      </c>
      <c r="L20" s="8">
        <f>+J20-K20</f>
        <v/>
      </c>
      <c r="M20" s="8">
        <f>AVERAGE(B20:B21)*1000</f>
        <v/>
      </c>
      <c r="N20" s="8">
        <f>AVERAGE(E20:E21)</f>
        <v/>
      </c>
      <c r="O20" s="8">
        <f>AVERAGE(F20:F21)</f>
        <v/>
      </c>
      <c r="P20" s="8">
        <f>AVERAGE(G20:G21)</f>
        <v/>
      </c>
      <c r="Q20" s="9">
        <f>(N20-J20)/L20</f>
        <v/>
      </c>
      <c r="R20" s="8">
        <f>+O20/(N20-J20)*100</f>
        <v/>
      </c>
      <c r="S20" s="8">
        <f>+SQRT((3.47-LOG(Q20))^2+(1.22+LOG(R20))^2)</f>
        <v/>
      </c>
      <c r="T20" s="1">
        <f>(IF(S20&lt;1.31, "gravelly sand to dense sand", IF(S20&lt;2.05, "sands", IF(S20&lt;2.6, "sand mixtures", IF(S20&lt;2.95, "silt mixtures", IF(S20&lt;3.6, "clays","organic clay"))))))</f>
        <v/>
      </c>
      <c r="U20" s="98">
        <f>IF(S20&lt;2.6,DEGREES(ATAN(0.373*(LOG(N20/L20)+0.29))),"")</f>
        <v/>
      </c>
      <c r="V20" s="98">
        <f>IF(S20&lt;2.6, 17.6+11*LOG(Q20),"")</f>
        <v/>
      </c>
      <c r="W20" s="98">
        <f>IF(S20&lt;2.6, IF(M20/100&lt;20, 30,IF(M20/100&lt;40,30+5/20*(M20/100-20),IF(M20/100&lt;120, 35+5/80*(M20/100-40), IF(M20/100&lt;200, 40+5/80*(M20/100-120),45)))),"")</f>
        <v/>
      </c>
      <c r="X20" s="98">
        <f>IF(S20&gt;2.59, (M20-J20)/$I$1,"")</f>
        <v/>
      </c>
      <c r="Y20" s="1">
        <f>+($Y$600-$Y$3)/($A$600-$A$3)*(A20-$A$3)+$Y$3</f>
        <v/>
      </c>
      <c r="Z20" s="99">
        <f>+B20*4</f>
        <v/>
      </c>
      <c r="AA20" s="1">
        <f>+($AA$600-$AA$3)/($A$600-$A$3)*(A20-$A$3)+$AA$3</f>
        <v/>
      </c>
    </row>
    <row r="21">
      <c r="A21" s="11" t="n">
        <v>0.36</v>
      </c>
      <c r="B21" s="11" t="n">
        <v>1.099</v>
      </c>
      <c r="C21" s="11" t="n">
        <v>70</v>
      </c>
      <c r="D21" s="11" t="n">
        <v>-17</v>
      </c>
      <c r="E21" s="5">
        <f>+B21*1000+D21*(1-$F$1)</f>
        <v/>
      </c>
      <c r="F21" s="5">
        <f>+F20+1</f>
        <v/>
      </c>
      <c r="G21" s="5">
        <f>+A22-A21</f>
        <v/>
      </c>
      <c r="H21" s="5">
        <f>+A21+G21/2</f>
        <v/>
      </c>
      <c r="I21" s="8">
        <f>9.81*(0.27*LOG(C21/E21*100)+0.36*LOG(E21/100)+1.236)</f>
        <v/>
      </c>
      <c r="J21" s="5">
        <f>+J20+I21*G21</f>
        <v/>
      </c>
      <c r="K21" s="5">
        <f>IF(H21&lt;$C$1,0,9.81*(H21-$C$1))</f>
        <v/>
      </c>
      <c r="L21" s="8">
        <f>+J21-K21</f>
        <v/>
      </c>
      <c r="M21" s="8">
        <f>AVERAGE(B21:B22)*1000</f>
        <v/>
      </c>
      <c r="N21" s="8">
        <f>AVERAGE(E21:E22)</f>
        <v/>
      </c>
      <c r="O21" s="8">
        <f>AVERAGE(F21:F22)</f>
        <v/>
      </c>
      <c r="P21" s="8">
        <f>AVERAGE(G21:G22)</f>
        <v/>
      </c>
      <c r="Q21" s="9">
        <f>(N21-J21)/L21</f>
        <v/>
      </c>
      <c r="R21" s="8">
        <f>+O21/(N21-J21)*100</f>
        <v/>
      </c>
      <c r="S21" s="8">
        <f>+SQRT((3.47-LOG(Q21))^2+(1.22+LOG(R21))^2)</f>
        <v/>
      </c>
      <c r="T21" s="1">
        <f>(IF(S21&lt;1.31, "gravelly sand to dense sand", IF(S21&lt;2.05, "sands", IF(S21&lt;2.6, "sand mixtures", IF(S21&lt;2.95, "silt mixtures", IF(S21&lt;3.6, "clays","organic clay"))))))</f>
        <v/>
      </c>
      <c r="U21" s="98">
        <f>IF(S21&lt;2.6,DEGREES(ATAN(0.373*(LOG(N21/L21)+0.29))),"")</f>
        <v/>
      </c>
      <c r="V21" s="98">
        <f>IF(S21&lt;2.6, 17.6+11*LOG(Q21),"")</f>
        <v/>
      </c>
      <c r="W21" s="98">
        <f>IF(S21&lt;2.6, IF(M21/100&lt;20, 30,IF(M21/100&lt;40,30+5/20*(M21/100-20),IF(M21/100&lt;120, 35+5/80*(M21/100-40), IF(M21/100&lt;200, 40+5/80*(M21/100-120),45)))),"")</f>
        <v/>
      </c>
      <c r="X21" s="98">
        <f>IF(S21&gt;2.59, (M21-J21)/$I$1,"")</f>
        <v/>
      </c>
      <c r="Y21" s="1">
        <f>+($Y$600-$Y$3)/($A$600-$A$3)*(A21-$A$3)+$Y$3</f>
        <v/>
      </c>
      <c r="Z21" s="99">
        <f>+B21*4</f>
        <v/>
      </c>
      <c r="AA21" s="1">
        <f>+($AA$600-$AA$3)/($A$600-$A$3)*(A21-$A$3)+$AA$3</f>
        <v/>
      </c>
    </row>
    <row r="22">
      <c r="A22" s="11" t="n">
        <v>0.38</v>
      </c>
      <c r="B22" s="11" t="n">
        <v>1.08</v>
      </c>
      <c r="C22" s="11" t="n">
        <v>64</v>
      </c>
      <c r="D22" s="11" t="n">
        <v>-20</v>
      </c>
      <c r="E22" s="5">
        <f>+B22*1000+D22*(1-$F$1)</f>
        <v/>
      </c>
      <c r="F22" s="5">
        <f>+F21+1</f>
        <v/>
      </c>
      <c r="G22" s="5">
        <f>+A23-A22</f>
        <v/>
      </c>
      <c r="H22" s="5">
        <f>+A22+G22/2</f>
        <v/>
      </c>
      <c r="I22" s="8">
        <f>9.81*(0.27*LOG(C22/E22*100)+0.36*LOG(E22/100)+1.236)</f>
        <v/>
      </c>
      <c r="J22" s="5">
        <f>+J21+I22*G22</f>
        <v/>
      </c>
      <c r="K22" s="5">
        <f>IF(H22&lt;$C$1,0,9.81*(H22-$C$1))</f>
        <v/>
      </c>
      <c r="L22" s="8">
        <f>+J22-K22</f>
        <v/>
      </c>
      <c r="M22" s="8">
        <f>AVERAGE(B22:B23)*1000</f>
        <v/>
      </c>
      <c r="N22" s="8">
        <f>AVERAGE(E22:E23)</f>
        <v/>
      </c>
      <c r="O22" s="8">
        <f>AVERAGE(F22:F23)</f>
        <v/>
      </c>
      <c r="P22" s="8">
        <f>AVERAGE(G22:G23)</f>
        <v/>
      </c>
      <c r="Q22" s="9">
        <f>(N22-J22)/L22</f>
        <v/>
      </c>
      <c r="R22" s="8">
        <f>+O22/(N22-J22)*100</f>
        <v/>
      </c>
      <c r="S22" s="8">
        <f>+SQRT((3.47-LOG(Q22))^2+(1.22+LOG(R22))^2)</f>
        <v/>
      </c>
      <c r="T22" s="1">
        <f>(IF(S22&lt;1.31, "gravelly sand to dense sand", IF(S22&lt;2.05, "sands", IF(S22&lt;2.6, "sand mixtures", IF(S22&lt;2.95, "silt mixtures", IF(S22&lt;3.6, "clays","organic clay"))))))</f>
        <v/>
      </c>
      <c r="U22" s="98">
        <f>IF(S22&lt;2.6,DEGREES(ATAN(0.373*(LOG(N22/L22)+0.29))),"")</f>
        <v/>
      </c>
      <c r="V22" s="98">
        <f>IF(S22&lt;2.6, 17.6+11*LOG(Q22),"")</f>
        <v/>
      </c>
      <c r="W22" s="98">
        <f>IF(S22&lt;2.6, IF(M22/100&lt;20, 30,IF(M22/100&lt;40,30+5/20*(M22/100-20),IF(M22/100&lt;120, 35+5/80*(M22/100-40), IF(M22/100&lt;200, 40+5/80*(M22/100-120),45)))),"")</f>
        <v/>
      </c>
      <c r="X22" s="98">
        <f>IF(S22&gt;2.59, (M22-J22)/$I$1,"")</f>
        <v/>
      </c>
      <c r="Y22" s="1">
        <f>+($Y$600-$Y$3)/($A$600-$A$3)*(A22-$A$3)+$Y$3</f>
        <v/>
      </c>
      <c r="Z22" s="99">
        <f>+B22*4</f>
        <v/>
      </c>
      <c r="AA22" s="1">
        <f>+($AA$600-$AA$3)/($A$600-$A$3)*(A22-$A$3)+$AA$3</f>
        <v/>
      </c>
    </row>
    <row r="23">
      <c r="A23" s="11" t="n">
        <v>0.4</v>
      </c>
      <c r="B23" s="11" t="n">
        <v>1.061</v>
      </c>
      <c r="C23" s="11" t="n">
        <v>55</v>
      </c>
      <c r="D23" s="11" t="n">
        <v>-7</v>
      </c>
      <c r="E23" s="5">
        <f>+B23*1000+D23*(1-$F$1)</f>
        <v/>
      </c>
      <c r="F23" s="5">
        <f>+F22+1</f>
        <v/>
      </c>
      <c r="G23" s="5">
        <f>+A24-A23</f>
        <v/>
      </c>
      <c r="H23" s="5">
        <f>+A23+G23/2</f>
        <v/>
      </c>
      <c r="I23" s="8">
        <f>9.81*(0.27*LOG(C23/E23*100)+0.36*LOG(E23/100)+1.236)</f>
        <v/>
      </c>
      <c r="J23" s="5">
        <f>+J22+I23*G23</f>
        <v/>
      </c>
      <c r="K23" s="5">
        <f>IF(H23&lt;$C$1,0,9.81*(H23-$C$1))</f>
        <v/>
      </c>
      <c r="L23" s="8">
        <f>+J23-K23</f>
        <v/>
      </c>
      <c r="M23" s="8">
        <f>AVERAGE(B23:B24)*1000</f>
        <v/>
      </c>
      <c r="N23" s="8">
        <f>AVERAGE(E23:E24)</f>
        <v/>
      </c>
      <c r="O23" s="8">
        <f>AVERAGE(F23:F24)</f>
        <v/>
      </c>
      <c r="P23" s="8">
        <f>AVERAGE(G23:G24)</f>
        <v/>
      </c>
      <c r="Q23" s="9">
        <f>(N23-J23)/L23</f>
        <v/>
      </c>
      <c r="R23" s="8">
        <f>+O23/(N23-J23)*100</f>
        <v/>
      </c>
      <c r="S23" s="8">
        <f>+SQRT((3.47-LOG(Q23))^2+(1.22+LOG(R23))^2)</f>
        <v/>
      </c>
      <c r="T23" s="1">
        <f>(IF(S23&lt;1.31, "gravelly sand to dense sand", IF(S23&lt;2.05, "sands", IF(S23&lt;2.6, "sand mixtures", IF(S23&lt;2.95, "silt mixtures", IF(S23&lt;3.6, "clays","organic clay"))))))</f>
        <v/>
      </c>
      <c r="U23" s="98">
        <f>IF(S23&lt;2.6,DEGREES(ATAN(0.373*(LOG(N23/L23)+0.29))),"")</f>
        <v/>
      </c>
      <c r="V23" s="98">
        <f>IF(S23&lt;2.6, 17.6+11*LOG(Q23),"")</f>
        <v/>
      </c>
      <c r="W23" s="98">
        <f>IF(S23&lt;2.6, IF(M23/100&lt;20, 30,IF(M23/100&lt;40,30+5/20*(M23/100-20),IF(M23/100&lt;120, 35+5/80*(M23/100-40), IF(M23/100&lt;200, 40+5/80*(M23/100-120),45)))),"")</f>
        <v/>
      </c>
      <c r="X23" s="98">
        <f>IF(S23&gt;2.59, (M23-J23)/$I$1,"")</f>
        <v/>
      </c>
      <c r="Y23" s="1">
        <f>+($Y$600-$Y$3)/($A$600-$A$3)*(A23-$A$3)+$Y$3</f>
        <v/>
      </c>
      <c r="Z23" s="99">
        <f>+B23*4</f>
        <v/>
      </c>
      <c r="AA23" s="1">
        <f>+($AA$600-$AA$3)/($A$600-$A$3)*(A23-$A$3)+$AA$3</f>
        <v/>
      </c>
    </row>
    <row r="24">
      <c r="A24" s="11" t="n">
        <v>0.42</v>
      </c>
      <c r="B24" s="11" t="n">
        <v>1.023</v>
      </c>
      <c r="C24" s="11" t="n">
        <v>54</v>
      </c>
      <c r="D24" s="11" t="n">
        <v>-6</v>
      </c>
      <c r="E24" s="5">
        <f>+B24*1000+D24*(1-$F$1)</f>
        <v/>
      </c>
      <c r="F24" s="5">
        <f>+F23+1</f>
        <v/>
      </c>
      <c r="G24" s="5">
        <f>+A25-A24</f>
        <v/>
      </c>
      <c r="H24" s="5">
        <f>+A24+G24/2</f>
        <v/>
      </c>
      <c r="I24" s="8">
        <f>9.81*(0.27*LOG(C24/E24*100)+0.36*LOG(E24/100)+1.236)</f>
        <v/>
      </c>
      <c r="J24" s="5">
        <f>+J23+I24*G24</f>
        <v/>
      </c>
      <c r="K24" s="5">
        <f>IF(H24&lt;$C$1,0,9.81*(H24-$C$1))</f>
        <v/>
      </c>
      <c r="L24" s="8">
        <f>+J24-K24</f>
        <v/>
      </c>
      <c r="M24" s="8">
        <f>AVERAGE(B24:B25)*1000</f>
        <v/>
      </c>
      <c r="N24" s="8">
        <f>AVERAGE(E24:E25)</f>
        <v/>
      </c>
      <c r="O24" s="8">
        <f>AVERAGE(F24:F25)</f>
        <v/>
      </c>
      <c r="P24" s="8">
        <f>AVERAGE(G24:G25)</f>
        <v/>
      </c>
      <c r="Q24" s="9">
        <f>(N24-J24)/L24</f>
        <v/>
      </c>
      <c r="R24" s="8">
        <f>+O24/(N24-J24)*100</f>
        <v/>
      </c>
      <c r="S24" s="8">
        <f>+SQRT((3.47-LOG(Q24))^2+(1.22+LOG(R24))^2)</f>
        <v/>
      </c>
      <c r="T24" s="1">
        <f>(IF(S24&lt;1.31, "gravelly sand to dense sand", IF(S24&lt;2.05, "sands", IF(S24&lt;2.6, "sand mixtures", IF(S24&lt;2.95, "silt mixtures", IF(S24&lt;3.6, "clays","organic clay"))))))</f>
        <v/>
      </c>
      <c r="U24" s="98">
        <f>IF(S24&lt;2.6,DEGREES(ATAN(0.373*(LOG(N24/L24)+0.29))),"")</f>
        <v/>
      </c>
      <c r="V24" s="98">
        <f>IF(S24&lt;2.6, 17.6+11*LOG(Q24),"")</f>
        <v/>
      </c>
      <c r="W24" s="98">
        <f>IF(S24&lt;2.6, IF(M24/100&lt;20, 30,IF(M24/100&lt;40,30+5/20*(M24/100-20),IF(M24/100&lt;120, 35+5/80*(M24/100-40), IF(M24/100&lt;200, 40+5/80*(M24/100-120),45)))),"")</f>
        <v/>
      </c>
      <c r="X24" s="98">
        <f>IF(S24&gt;2.59, (M24-J24)/$I$1,"")</f>
        <v/>
      </c>
      <c r="Y24" s="1">
        <f>+($Y$600-$Y$3)/($A$600-$A$3)*(A24-$A$3)+$Y$3</f>
        <v/>
      </c>
      <c r="Z24" s="99">
        <f>+B24*4</f>
        <v/>
      </c>
      <c r="AA24" s="1">
        <f>+($AA$600-$AA$3)/($A$600-$A$3)*(A24-$A$3)+$AA$3</f>
        <v/>
      </c>
    </row>
    <row r="25">
      <c r="A25" s="11" t="n">
        <v>0.44</v>
      </c>
      <c r="B25" s="11" t="n">
        <v>0.985</v>
      </c>
      <c r="C25" s="11" t="n">
        <v>52</v>
      </c>
      <c r="D25" s="11" t="n">
        <v>-4</v>
      </c>
      <c r="E25" s="5">
        <f>+B25*1000+D25*(1-$F$1)</f>
        <v/>
      </c>
      <c r="F25" s="5">
        <f>+F24+1</f>
        <v/>
      </c>
      <c r="G25" s="5">
        <f>+A26-A25</f>
        <v/>
      </c>
      <c r="H25" s="5">
        <f>+A25+G25/2</f>
        <v/>
      </c>
      <c r="I25" s="8">
        <f>9.81*(0.27*LOG(C25/E25*100)+0.36*LOG(E25/100)+1.236)</f>
        <v/>
      </c>
      <c r="J25" s="5">
        <f>+J24+I25*G25</f>
        <v/>
      </c>
      <c r="K25" s="5">
        <f>IF(H25&lt;$C$1,0,9.81*(H25-$C$1))</f>
        <v/>
      </c>
      <c r="L25" s="8">
        <f>+J25-K25</f>
        <v/>
      </c>
      <c r="M25" s="8">
        <f>AVERAGE(B25:B26)*1000</f>
        <v/>
      </c>
      <c r="N25" s="8">
        <f>AVERAGE(E25:E26)</f>
        <v/>
      </c>
      <c r="O25" s="8">
        <f>AVERAGE(F25:F26)</f>
        <v/>
      </c>
      <c r="P25" s="8">
        <f>AVERAGE(G25:G26)</f>
        <v/>
      </c>
      <c r="Q25" s="9">
        <f>(N25-J25)/L25</f>
        <v/>
      </c>
      <c r="R25" s="8">
        <f>+O25/(N25-J25)*100</f>
        <v/>
      </c>
      <c r="S25" s="8">
        <f>+SQRT((3.47-LOG(Q25))^2+(1.22+LOG(R25))^2)</f>
        <v/>
      </c>
      <c r="T25" s="1">
        <f>(IF(S25&lt;1.31, "gravelly sand to dense sand", IF(S25&lt;2.05, "sands", IF(S25&lt;2.6, "sand mixtures", IF(S25&lt;2.95, "silt mixtures", IF(S25&lt;3.6, "clays","organic clay"))))))</f>
        <v/>
      </c>
      <c r="U25" s="98">
        <f>IF(S25&lt;2.6,DEGREES(ATAN(0.373*(LOG(N25/L25)+0.29))),"")</f>
        <v/>
      </c>
      <c r="V25" s="98">
        <f>IF(S25&lt;2.6, 17.6+11*LOG(Q25),"")</f>
        <v/>
      </c>
      <c r="W25" s="98">
        <f>IF(S25&lt;2.6, IF(M25/100&lt;20, 30,IF(M25/100&lt;40,30+5/20*(M25/100-20),IF(M25/100&lt;120, 35+5/80*(M25/100-40), IF(M25/100&lt;200, 40+5/80*(M25/100-120),45)))),"")</f>
        <v/>
      </c>
      <c r="X25" s="98">
        <f>IF(S25&gt;2.59, (M25-J25)/$I$1,"")</f>
        <v/>
      </c>
      <c r="Y25" s="1">
        <f>+($Y$600-$Y$3)/($A$600-$A$3)*(A25-$A$3)+$Y$3</f>
        <v/>
      </c>
      <c r="Z25" s="99">
        <f>+B25*4</f>
        <v/>
      </c>
      <c r="AA25" s="1">
        <f>+($AA$600-$AA$3)/($A$600-$A$3)*(A25-$A$3)+$AA$3</f>
        <v/>
      </c>
    </row>
    <row r="26">
      <c r="A26" s="11" t="n">
        <v>0.46</v>
      </c>
      <c r="B26" s="11" t="n">
        <v>0.928</v>
      </c>
      <c r="C26" s="11" t="n">
        <v>50</v>
      </c>
      <c r="D26" s="11" t="n">
        <v>1</v>
      </c>
      <c r="E26" s="5">
        <f>+B26*1000+D26*(1-$F$1)</f>
        <v/>
      </c>
      <c r="F26" s="5">
        <f>+F25+1</f>
        <v/>
      </c>
      <c r="G26" s="5">
        <f>+A27-A26</f>
        <v/>
      </c>
      <c r="H26" s="5">
        <f>+A26+G26/2</f>
        <v/>
      </c>
      <c r="I26" s="8">
        <f>9.81*(0.27*LOG(C26/E26*100)+0.36*LOG(E26/100)+1.236)</f>
        <v/>
      </c>
      <c r="J26" s="5">
        <f>+J25+I26*G26</f>
        <v/>
      </c>
      <c r="K26" s="5">
        <f>IF(H26&lt;$C$1,0,9.81*(H26-$C$1))</f>
        <v/>
      </c>
      <c r="L26" s="8">
        <f>+J26-K26</f>
        <v/>
      </c>
      <c r="M26" s="8">
        <f>AVERAGE(B26:B27)*1000</f>
        <v/>
      </c>
      <c r="N26" s="8">
        <f>AVERAGE(E26:E27)</f>
        <v/>
      </c>
      <c r="O26" s="8">
        <f>AVERAGE(F26:F27)</f>
        <v/>
      </c>
      <c r="P26" s="8">
        <f>AVERAGE(G26:G27)</f>
        <v/>
      </c>
      <c r="Q26" s="9">
        <f>(N26-J26)/L26</f>
        <v/>
      </c>
      <c r="R26" s="8">
        <f>+O26/(N26-J26)*100</f>
        <v/>
      </c>
      <c r="S26" s="8">
        <f>+SQRT((3.47-LOG(Q26))^2+(1.22+LOG(R26))^2)</f>
        <v/>
      </c>
      <c r="T26" s="1">
        <f>(IF(S26&lt;1.31, "gravelly sand to dense sand", IF(S26&lt;2.05, "sands", IF(S26&lt;2.6, "sand mixtures", IF(S26&lt;2.95, "silt mixtures", IF(S26&lt;3.6, "clays","organic clay"))))))</f>
        <v/>
      </c>
      <c r="U26" s="98">
        <f>IF(S26&lt;2.6,DEGREES(ATAN(0.373*(LOG(N26/L26)+0.29))),"")</f>
        <v/>
      </c>
      <c r="V26" s="98">
        <f>IF(S26&lt;2.6, 17.6+11*LOG(Q26),"")</f>
        <v/>
      </c>
      <c r="W26" s="98">
        <f>IF(S26&lt;2.6, IF(M26/100&lt;20, 30,IF(M26/100&lt;40,30+5/20*(M26/100-20),IF(M26/100&lt;120, 35+5/80*(M26/100-40), IF(M26/100&lt;200, 40+5/80*(M26/100-120),45)))),"")</f>
        <v/>
      </c>
      <c r="X26" s="98">
        <f>IF(S26&gt;2.59, (M26-J26)/$I$1,"")</f>
        <v/>
      </c>
      <c r="Y26" s="1">
        <f>+($Y$600-$Y$3)/($A$600-$A$3)*(A26-$A$3)+$Y$3</f>
        <v/>
      </c>
      <c r="Z26" s="99">
        <f>+B26*4</f>
        <v/>
      </c>
      <c r="AA26" s="1">
        <f>+($AA$600-$AA$3)/($A$600-$A$3)*(A26-$A$3)+$AA$3</f>
        <v/>
      </c>
    </row>
    <row r="27">
      <c r="A27" s="11" t="n">
        <v>0.48</v>
      </c>
      <c r="B27" s="11" t="n">
        <v>0.89</v>
      </c>
      <c r="C27" s="11" t="n">
        <v>49</v>
      </c>
      <c r="D27" s="11" t="n">
        <v>-14</v>
      </c>
      <c r="E27" s="5">
        <f>+B27*1000+D27*(1-$F$1)</f>
        <v/>
      </c>
      <c r="F27" s="5">
        <f>+F26+1</f>
        <v/>
      </c>
      <c r="G27" s="5">
        <f>+A28-A27</f>
        <v/>
      </c>
      <c r="H27" s="5">
        <f>+A27+G27/2</f>
        <v/>
      </c>
      <c r="I27" s="8">
        <f>9.81*(0.27*LOG(C27/E27*100)+0.36*LOG(E27/100)+1.236)</f>
        <v/>
      </c>
      <c r="J27" s="5">
        <f>+J26+I27*G27</f>
        <v/>
      </c>
      <c r="K27" s="5">
        <f>IF(H27&lt;$C$1,0,9.81*(H27-$C$1))</f>
        <v/>
      </c>
      <c r="L27" s="8">
        <f>+J27-K27</f>
        <v/>
      </c>
      <c r="M27" s="8">
        <f>AVERAGE(B27:B28)*1000</f>
        <v/>
      </c>
      <c r="N27" s="8">
        <f>AVERAGE(E27:E28)</f>
        <v/>
      </c>
      <c r="O27" s="8">
        <f>AVERAGE(F27:F28)</f>
        <v/>
      </c>
      <c r="P27" s="8">
        <f>AVERAGE(G27:G28)</f>
        <v/>
      </c>
      <c r="Q27" s="9">
        <f>(N27-J27)/L27</f>
        <v/>
      </c>
      <c r="R27" s="8">
        <f>+O27/(N27-J27)*100</f>
        <v/>
      </c>
      <c r="S27" s="8">
        <f>+SQRT((3.47-LOG(Q27))^2+(1.22+LOG(R27))^2)</f>
        <v/>
      </c>
      <c r="T27" s="1">
        <f>(IF(S27&lt;1.31, "gravelly sand to dense sand", IF(S27&lt;2.05, "sands", IF(S27&lt;2.6, "sand mixtures", IF(S27&lt;2.95, "silt mixtures", IF(S27&lt;3.6, "clays","organic clay"))))))</f>
        <v/>
      </c>
      <c r="U27" s="98">
        <f>IF(S27&lt;2.6,DEGREES(ATAN(0.373*(LOG(N27/L27)+0.29))),"")</f>
        <v/>
      </c>
      <c r="V27" s="98">
        <f>IF(S27&lt;2.6, 17.6+11*LOG(Q27),"")</f>
        <v/>
      </c>
      <c r="W27" s="98">
        <f>IF(S27&lt;2.6, IF(M27/100&lt;20, 30,IF(M27/100&lt;40,30+5/20*(M27/100-20),IF(M27/100&lt;120, 35+5/80*(M27/100-40), IF(M27/100&lt;200, 40+5/80*(M27/100-120),45)))),"")</f>
        <v/>
      </c>
      <c r="X27" s="98">
        <f>IF(S27&gt;2.59, (M27-J27)/$I$1,"")</f>
        <v/>
      </c>
      <c r="Y27" s="1">
        <f>+($Y$600-$Y$3)/($A$600-$A$3)*(A27-$A$3)+$Y$3</f>
        <v/>
      </c>
      <c r="Z27" s="99">
        <f>+B27*4</f>
        <v/>
      </c>
      <c r="AA27" s="1">
        <f>+($AA$600-$AA$3)/($A$600-$A$3)*(A27-$A$3)+$AA$3</f>
        <v/>
      </c>
    </row>
    <row r="28">
      <c r="A28" s="11" t="n">
        <v>0.5</v>
      </c>
      <c r="B28" s="11" t="n">
        <v>0.834</v>
      </c>
      <c r="C28" s="11" t="n">
        <v>48</v>
      </c>
      <c r="D28" s="11" t="n">
        <v>-20</v>
      </c>
      <c r="E28" s="5">
        <f>+B28*1000+D28*(1-$F$1)</f>
        <v/>
      </c>
      <c r="F28" s="5">
        <f>+F27+1</f>
        <v/>
      </c>
      <c r="G28" s="5">
        <f>+A29-A28</f>
        <v/>
      </c>
      <c r="H28" s="5">
        <f>+A28+G28/2</f>
        <v/>
      </c>
      <c r="I28" s="8">
        <f>9.81*(0.27*LOG(C28/E28*100)+0.36*LOG(E28/100)+1.236)</f>
        <v/>
      </c>
      <c r="J28" s="5">
        <f>+J27+I28*G28</f>
        <v/>
      </c>
      <c r="K28" s="5">
        <f>IF(H28&lt;$C$1,0,9.81*(H28-$C$1))</f>
        <v/>
      </c>
      <c r="L28" s="8">
        <f>+J28-K28</f>
        <v/>
      </c>
      <c r="M28" s="8">
        <f>AVERAGE(B28:B29)*1000</f>
        <v/>
      </c>
      <c r="N28" s="8">
        <f>AVERAGE(E28:E29)</f>
        <v/>
      </c>
      <c r="O28" s="8">
        <f>AVERAGE(F28:F29)</f>
        <v/>
      </c>
      <c r="P28" s="8">
        <f>AVERAGE(G28:G29)</f>
        <v/>
      </c>
      <c r="Q28" s="9">
        <f>(N28-J28)/L28</f>
        <v/>
      </c>
      <c r="R28" s="8">
        <f>+O28/(N28-J28)*100</f>
        <v/>
      </c>
      <c r="S28" s="8">
        <f>+SQRT((3.47-LOG(Q28))^2+(1.22+LOG(R28))^2)</f>
        <v/>
      </c>
      <c r="T28" s="1">
        <f>(IF(S28&lt;1.31, "gravelly sand to dense sand", IF(S28&lt;2.05, "sands", IF(S28&lt;2.6, "sand mixtures", IF(S28&lt;2.95, "silt mixtures", IF(S28&lt;3.6, "clays","organic clay"))))))</f>
        <v/>
      </c>
      <c r="U28" s="98">
        <f>IF(S28&lt;2.6,DEGREES(ATAN(0.373*(LOG(N28/L28)+0.29))),"")</f>
        <v/>
      </c>
      <c r="V28" s="98">
        <f>IF(S28&lt;2.6, 17.6+11*LOG(Q28),"")</f>
        <v/>
      </c>
      <c r="W28" s="98">
        <f>IF(S28&lt;2.6, IF(M28/100&lt;20, 30,IF(M28/100&lt;40,30+5/20*(M28/100-20),IF(M28/100&lt;120, 35+5/80*(M28/100-40), IF(M28/100&lt;200, 40+5/80*(M28/100-120),45)))),"")</f>
        <v/>
      </c>
      <c r="X28" s="98">
        <f>IF(S28&gt;2.59, (M28-J28)/$I$1,"")</f>
        <v/>
      </c>
      <c r="Y28" s="1">
        <f>+($Y$600-$Y$3)/($A$600-$A$3)*(A28-$A$3)+$Y$3</f>
        <v/>
      </c>
      <c r="Z28" s="99">
        <f>+B28*4</f>
        <v/>
      </c>
      <c r="AA28" s="1">
        <f>+($AA$600-$AA$3)/($A$600-$A$3)*(A28-$A$3)+$AA$3</f>
        <v/>
      </c>
    </row>
    <row r="29">
      <c r="A29" s="11" t="n">
        <v>0.52</v>
      </c>
      <c r="B29" s="11" t="n">
        <v>0.777</v>
      </c>
      <c r="C29" s="11" t="n">
        <v>47</v>
      </c>
      <c r="D29" s="11" t="n">
        <v>-21</v>
      </c>
      <c r="E29" s="5">
        <f>+B29*1000+D29*(1-$F$1)</f>
        <v/>
      </c>
      <c r="F29" s="5">
        <f>+F28+1</f>
        <v/>
      </c>
      <c r="G29" s="5">
        <f>+A30-A29</f>
        <v/>
      </c>
      <c r="H29" s="5">
        <f>+A29+G29/2</f>
        <v/>
      </c>
      <c r="I29" s="8">
        <f>9.81*(0.27*LOG(C29/E29*100)+0.36*LOG(E29/100)+1.236)</f>
        <v/>
      </c>
      <c r="J29" s="5">
        <f>+J28+I29*G29</f>
        <v/>
      </c>
      <c r="K29" s="5">
        <f>IF(H29&lt;$C$1,0,9.81*(H29-$C$1))</f>
        <v/>
      </c>
      <c r="L29" s="8">
        <f>+J29-K29</f>
        <v/>
      </c>
      <c r="M29" s="8">
        <f>AVERAGE(B29:B30)*1000</f>
        <v/>
      </c>
      <c r="N29" s="8">
        <f>AVERAGE(E29:E30)</f>
        <v/>
      </c>
      <c r="O29" s="8">
        <f>AVERAGE(F29:F30)</f>
        <v/>
      </c>
      <c r="P29" s="8">
        <f>AVERAGE(G29:G30)</f>
        <v/>
      </c>
      <c r="Q29" s="9">
        <f>(N29-J29)/L29</f>
        <v/>
      </c>
      <c r="R29" s="8">
        <f>+O29/(N29-J29)*100</f>
        <v/>
      </c>
      <c r="S29" s="8">
        <f>+SQRT((3.47-LOG(Q29))^2+(1.22+LOG(R29))^2)</f>
        <v/>
      </c>
      <c r="T29" s="1">
        <f>(IF(S29&lt;1.31, "gravelly sand to dense sand", IF(S29&lt;2.05, "sands", IF(S29&lt;2.6, "sand mixtures", IF(S29&lt;2.95, "silt mixtures", IF(S29&lt;3.6, "clays","organic clay"))))))</f>
        <v/>
      </c>
      <c r="U29" s="98">
        <f>IF(S29&lt;2.6,DEGREES(ATAN(0.373*(LOG(N29/L29)+0.29))),"")</f>
        <v/>
      </c>
      <c r="V29" s="98">
        <f>IF(S29&lt;2.6, 17.6+11*LOG(Q29),"")</f>
        <v/>
      </c>
      <c r="W29" s="98">
        <f>IF(S29&lt;2.6, IF(M29/100&lt;20, 30,IF(M29/100&lt;40,30+5/20*(M29/100-20),IF(M29/100&lt;120, 35+5/80*(M29/100-40), IF(M29/100&lt;200, 40+5/80*(M29/100-120),45)))),"")</f>
        <v/>
      </c>
      <c r="X29" s="98">
        <f>IF(S29&gt;2.59, (M29-J29)/$I$1,"")</f>
        <v/>
      </c>
      <c r="Y29" s="1">
        <f>+($Y$600-$Y$3)/($A$600-$A$3)*(A29-$A$3)+$Y$3</f>
        <v/>
      </c>
      <c r="Z29" s="99">
        <f>+B29*4</f>
        <v/>
      </c>
      <c r="AA29" s="1">
        <f>+($AA$600-$AA$3)/($A$600-$A$3)*(A29-$A$3)+$AA$3</f>
        <v/>
      </c>
    </row>
    <row r="30">
      <c r="A30" s="11" t="n">
        <v>0.54</v>
      </c>
      <c r="B30" s="11" t="n">
        <v>0.739</v>
      </c>
      <c r="C30" s="11" t="n">
        <v>47</v>
      </c>
      <c r="D30" s="11" t="n">
        <v>-22</v>
      </c>
      <c r="E30" s="5">
        <f>+B30*1000+D30*(1-$F$1)</f>
        <v/>
      </c>
      <c r="F30" s="5">
        <f>+F29+1</f>
        <v/>
      </c>
      <c r="G30" s="5">
        <f>+A31-A30</f>
        <v/>
      </c>
      <c r="H30" s="5">
        <f>+A30+G30/2</f>
        <v/>
      </c>
      <c r="I30" s="8">
        <f>9.81*(0.27*LOG(C30/E30*100)+0.36*LOG(E30/100)+1.236)</f>
        <v/>
      </c>
      <c r="J30" s="5">
        <f>+J29+I30*G30</f>
        <v/>
      </c>
      <c r="K30" s="5">
        <f>IF(H30&lt;$C$1,0,9.81*(H30-$C$1))</f>
        <v/>
      </c>
      <c r="L30" s="8">
        <f>+J30-K30</f>
        <v/>
      </c>
      <c r="M30" s="8">
        <f>AVERAGE(B30:B31)*1000</f>
        <v/>
      </c>
      <c r="N30" s="8">
        <f>AVERAGE(E30:E31)</f>
        <v/>
      </c>
      <c r="O30" s="8">
        <f>AVERAGE(F30:F31)</f>
        <v/>
      </c>
      <c r="P30" s="8">
        <f>AVERAGE(G30:G31)</f>
        <v/>
      </c>
      <c r="Q30" s="9">
        <f>(N30-J30)/L30</f>
        <v/>
      </c>
      <c r="R30" s="8">
        <f>+O30/(N30-J30)*100</f>
        <v/>
      </c>
      <c r="S30" s="8">
        <f>+SQRT((3.47-LOG(Q30))^2+(1.22+LOG(R30))^2)</f>
        <v/>
      </c>
      <c r="T30" s="1">
        <f>(IF(S30&lt;1.31, "gravelly sand to dense sand", IF(S30&lt;2.05, "sands", IF(S30&lt;2.6, "sand mixtures", IF(S30&lt;2.95, "silt mixtures", IF(S30&lt;3.6, "clays","organic clay"))))))</f>
        <v/>
      </c>
      <c r="U30" s="98">
        <f>IF(S30&lt;2.6,DEGREES(ATAN(0.373*(LOG(N30/L30)+0.29))),"")</f>
        <v/>
      </c>
      <c r="V30" s="98">
        <f>IF(S30&lt;2.6, 17.6+11*LOG(Q30),"")</f>
        <v/>
      </c>
      <c r="W30" s="98">
        <f>IF(S30&lt;2.6, IF(M30/100&lt;20, 30,IF(M30/100&lt;40,30+5/20*(M30/100-20),IF(M30/100&lt;120, 35+5/80*(M30/100-40), IF(M30/100&lt;200, 40+5/80*(M30/100-120),45)))),"")</f>
        <v/>
      </c>
      <c r="X30" s="98">
        <f>IF(S30&gt;2.59, (M30-J30)/$I$1,"")</f>
        <v/>
      </c>
      <c r="Y30" s="1">
        <f>+($Y$600-$Y$3)/($A$600-$A$3)*(A30-$A$3)+$Y$3</f>
        <v/>
      </c>
      <c r="Z30" s="99">
        <f>+B30*4</f>
        <v/>
      </c>
      <c r="AA30" s="1">
        <f>+($AA$600-$AA$3)/($A$600-$A$3)*(A30-$A$3)+$AA$3</f>
        <v/>
      </c>
    </row>
    <row r="31">
      <c r="A31" s="11" t="n">
        <v>0.5600000000000001</v>
      </c>
      <c r="B31" s="11" t="n">
        <v>0.72</v>
      </c>
      <c r="C31" s="11" t="n">
        <v>44</v>
      </c>
      <c r="D31" s="11" t="n">
        <v>-21</v>
      </c>
      <c r="E31" s="5">
        <f>+B31*1000+D31*(1-$F$1)</f>
        <v/>
      </c>
      <c r="F31" s="5">
        <f>+F30+1</f>
        <v/>
      </c>
      <c r="G31" s="5">
        <f>+A32-A31</f>
        <v/>
      </c>
      <c r="H31" s="5">
        <f>+A31+G31/2</f>
        <v/>
      </c>
      <c r="I31" s="8">
        <f>9.81*(0.27*LOG(C31/E31*100)+0.36*LOG(E31/100)+1.236)</f>
        <v/>
      </c>
      <c r="J31" s="5">
        <f>+J30+I31*G31</f>
        <v/>
      </c>
      <c r="K31" s="5">
        <f>IF(H31&lt;$C$1,0,9.81*(H31-$C$1))</f>
        <v/>
      </c>
      <c r="L31" s="8">
        <f>+J31-K31</f>
        <v/>
      </c>
      <c r="M31" s="8">
        <f>AVERAGE(B31:B32)*1000</f>
        <v/>
      </c>
      <c r="N31" s="8">
        <f>AVERAGE(E31:E32)</f>
        <v/>
      </c>
      <c r="O31" s="8">
        <f>AVERAGE(F31:F32)</f>
        <v/>
      </c>
      <c r="P31" s="8">
        <f>AVERAGE(G31:G32)</f>
        <v/>
      </c>
      <c r="Q31" s="9">
        <f>(N31-J31)/L31</f>
        <v/>
      </c>
      <c r="R31" s="8">
        <f>+O31/(N31-J31)*100</f>
        <v/>
      </c>
      <c r="S31" s="8">
        <f>+SQRT((3.47-LOG(Q31))^2+(1.22+LOG(R31))^2)</f>
        <v/>
      </c>
      <c r="T31" s="1">
        <f>(IF(S31&lt;1.31, "gravelly sand to dense sand", IF(S31&lt;2.05, "sands", IF(S31&lt;2.6, "sand mixtures", IF(S31&lt;2.95, "silt mixtures", IF(S31&lt;3.6, "clays","organic clay"))))))</f>
        <v/>
      </c>
      <c r="U31" s="98">
        <f>IF(S31&lt;2.6,DEGREES(ATAN(0.373*(LOG(N31/L31)+0.29))),"")</f>
        <v/>
      </c>
      <c r="V31" s="98">
        <f>IF(S31&lt;2.6, 17.6+11*LOG(Q31),"")</f>
        <v/>
      </c>
      <c r="W31" s="98">
        <f>IF(S31&lt;2.6, IF(M31/100&lt;20, 30,IF(M31/100&lt;40,30+5/20*(M31/100-20),IF(M31/100&lt;120, 35+5/80*(M31/100-40), IF(M31/100&lt;200, 40+5/80*(M31/100-120),45)))),"")</f>
        <v/>
      </c>
      <c r="X31" s="98">
        <f>IF(S31&gt;2.59, (M31-J31)/$I$1,"")</f>
        <v/>
      </c>
      <c r="Y31" s="1">
        <f>+($Y$600-$Y$3)/($A$600-$A$3)*(A31-$A$3)+$Y$3</f>
        <v/>
      </c>
      <c r="Z31" s="99">
        <f>+B31*4</f>
        <v/>
      </c>
      <c r="AA31" s="1">
        <f>+($AA$600-$AA$3)/($A$600-$A$3)*(A31-$A$3)+$AA$3</f>
        <v/>
      </c>
    </row>
    <row r="32">
      <c r="A32" s="11" t="n">
        <v>0.58</v>
      </c>
      <c r="B32" s="11" t="n">
        <v>0.6820000000000001</v>
      </c>
      <c r="C32" s="11" t="n">
        <v>32</v>
      </c>
      <c r="D32" s="11" t="n">
        <v>-21</v>
      </c>
      <c r="E32" s="5">
        <f>+B32*1000+D32*(1-$F$1)</f>
        <v/>
      </c>
      <c r="F32" s="5">
        <f>+F31+1</f>
        <v/>
      </c>
      <c r="G32" s="5">
        <f>+A33-A32</f>
        <v/>
      </c>
      <c r="H32" s="5">
        <f>+A32+G32/2</f>
        <v/>
      </c>
      <c r="I32" s="8">
        <f>9.81*(0.27*LOG(C32/E32*100)+0.36*LOG(E32/100)+1.236)</f>
        <v/>
      </c>
      <c r="J32" s="5">
        <f>+J31+I32*G32</f>
        <v/>
      </c>
      <c r="K32" s="5">
        <f>IF(H32&lt;$C$1,0,9.81*(H32-$C$1))</f>
        <v/>
      </c>
      <c r="L32" s="8">
        <f>+J32-K32</f>
        <v/>
      </c>
      <c r="M32" s="8">
        <f>AVERAGE(B32:B33)*1000</f>
        <v/>
      </c>
      <c r="N32" s="8">
        <f>AVERAGE(E32:E33)</f>
        <v/>
      </c>
      <c r="O32" s="8">
        <f>AVERAGE(F32:F33)</f>
        <v/>
      </c>
      <c r="P32" s="8">
        <f>AVERAGE(G32:G33)</f>
        <v/>
      </c>
      <c r="Q32" s="9">
        <f>(N32-J32)/L32</f>
        <v/>
      </c>
      <c r="R32" s="8">
        <f>+O32/(N32-J32)*100</f>
        <v/>
      </c>
      <c r="S32" s="8">
        <f>+SQRT((3.47-LOG(Q32))^2+(1.22+LOG(R32))^2)</f>
        <v/>
      </c>
      <c r="T32" s="1">
        <f>(IF(S32&lt;1.31, "gravelly sand to dense sand", IF(S32&lt;2.05, "sands", IF(S32&lt;2.6, "sand mixtures", IF(S32&lt;2.95, "silt mixtures", IF(S32&lt;3.6, "clays","organic clay"))))))</f>
        <v/>
      </c>
      <c r="U32" s="98">
        <f>IF(S32&lt;2.6,DEGREES(ATAN(0.373*(LOG(N32/L32)+0.29))),"")</f>
        <v/>
      </c>
      <c r="V32" s="98">
        <f>IF(S32&lt;2.6, 17.6+11*LOG(Q32),"")</f>
        <v/>
      </c>
      <c r="W32" s="98">
        <f>IF(S32&lt;2.6, IF(M32/100&lt;20, 30,IF(M32/100&lt;40,30+5/20*(M32/100-20),IF(M32/100&lt;120, 35+5/80*(M32/100-40), IF(M32/100&lt;200, 40+5/80*(M32/100-120),45)))),"")</f>
        <v/>
      </c>
      <c r="X32" s="98">
        <f>IF(S32&gt;2.59, (M32-J32)/$I$1,"")</f>
        <v/>
      </c>
      <c r="Y32" s="1">
        <f>+($Y$600-$Y$3)/($A$600-$A$3)*(A32-$A$3)+$Y$3</f>
        <v/>
      </c>
      <c r="Z32" s="99">
        <f>+B32*4</f>
        <v/>
      </c>
      <c r="AA32" s="1">
        <f>+($AA$600-$AA$3)/($A$600-$A$3)*(A32-$A$3)+$AA$3</f>
        <v/>
      </c>
    </row>
    <row r="33">
      <c r="A33" s="11" t="n">
        <v>0.6</v>
      </c>
      <c r="B33" s="11" t="n">
        <v>0.663</v>
      </c>
      <c r="C33" s="11" t="n">
        <v>26</v>
      </c>
      <c r="D33" s="11" t="n">
        <v>-21</v>
      </c>
      <c r="E33" s="5">
        <f>+B33*1000+D33*(1-$F$1)</f>
        <v/>
      </c>
      <c r="F33" s="5">
        <f>+F32+1</f>
        <v/>
      </c>
      <c r="G33" s="5">
        <f>+A34-A33</f>
        <v/>
      </c>
      <c r="H33" s="5">
        <f>+A33+G33/2</f>
        <v/>
      </c>
      <c r="I33" s="8">
        <f>9.81*(0.27*LOG(C33/E33*100)+0.36*LOG(E33/100)+1.236)</f>
        <v/>
      </c>
      <c r="J33" s="5">
        <f>+J32+I33*G33</f>
        <v/>
      </c>
      <c r="K33" s="5">
        <f>IF(H33&lt;$C$1,0,9.81*(H33-$C$1))</f>
        <v/>
      </c>
      <c r="L33" s="8">
        <f>+J33-K33</f>
        <v/>
      </c>
      <c r="M33" s="8">
        <f>AVERAGE(B33:B34)*1000</f>
        <v/>
      </c>
      <c r="N33" s="8">
        <f>AVERAGE(E33:E34)</f>
        <v/>
      </c>
      <c r="O33" s="8">
        <f>AVERAGE(F33:F34)</f>
        <v/>
      </c>
      <c r="P33" s="8">
        <f>AVERAGE(G33:G34)</f>
        <v/>
      </c>
      <c r="Q33" s="9">
        <f>(N33-J33)/L33</f>
        <v/>
      </c>
      <c r="R33" s="8">
        <f>+O33/(N33-J33)*100</f>
        <v/>
      </c>
      <c r="S33" s="8">
        <f>+SQRT((3.47-LOG(Q33))^2+(1.22+LOG(R33))^2)</f>
        <v/>
      </c>
      <c r="T33" s="1">
        <f>(IF(S33&lt;1.31, "gravelly sand to dense sand", IF(S33&lt;2.05, "sands", IF(S33&lt;2.6, "sand mixtures", IF(S33&lt;2.95, "silt mixtures", IF(S33&lt;3.6, "clays","organic clay"))))))</f>
        <v/>
      </c>
      <c r="U33" s="98">
        <f>IF(S33&lt;2.6,DEGREES(ATAN(0.373*(LOG(N33/L33)+0.29))),"")</f>
        <v/>
      </c>
      <c r="V33" s="98">
        <f>IF(S33&lt;2.6, 17.6+11*LOG(Q33),"")</f>
        <v/>
      </c>
      <c r="W33" s="98">
        <f>IF(S33&lt;2.6, IF(M33/100&lt;20, 30,IF(M33/100&lt;40,30+5/20*(M33/100-20),IF(M33/100&lt;120, 35+5/80*(M33/100-40), IF(M33/100&lt;200, 40+5/80*(M33/100-120),45)))),"")</f>
        <v/>
      </c>
      <c r="X33" s="98">
        <f>IF(S33&gt;2.59, (M33-J33)/$I$1,"")</f>
        <v/>
      </c>
      <c r="Y33" s="1">
        <f>+($Y$600-$Y$3)/($A$600-$A$3)*(A33-$A$3)+$Y$3</f>
        <v/>
      </c>
      <c r="Z33" s="99">
        <f>+B33*4</f>
        <v/>
      </c>
      <c r="AA33" s="1">
        <f>+($AA$600-$AA$3)/($A$600-$A$3)*(A33-$A$3)+$AA$3</f>
        <v/>
      </c>
    </row>
    <row r="34">
      <c r="A34" s="11" t="n">
        <v>0.62</v>
      </c>
      <c r="B34" s="11" t="n">
        <v>0.625</v>
      </c>
      <c r="C34" s="11" t="n">
        <v>23</v>
      </c>
      <c r="D34" s="11" t="n">
        <v>-24</v>
      </c>
      <c r="E34" s="5">
        <f>+B34*1000+D34*(1-$F$1)</f>
        <v/>
      </c>
      <c r="F34" s="5">
        <f>+F33+1</f>
        <v/>
      </c>
      <c r="G34" s="5">
        <f>+A35-A34</f>
        <v/>
      </c>
      <c r="H34" s="5">
        <f>+A34+G34/2</f>
        <v/>
      </c>
      <c r="I34" s="8">
        <f>9.81*(0.27*LOG(C34/E34*100)+0.36*LOG(E34/100)+1.236)</f>
        <v/>
      </c>
      <c r="J34" s="5">
        <f>+J33+I34*G34</f>
        <v/>
      </c>
      <c r="K34" s="5">
        <f>IF(H34&lt;$C$1,0,9.81*(H34-$C$1))</f>
        <v/>
      </c>
      <c r="L34" s="8">
        <f>+J34-K34</f>
        <v/>
      </c>
      <c r="M34" s="8">
        <f>AVERAGE(B34:B35)*1000</f>
        <v/>
      </c>
      <c r="N34" s="8">
        <f>AVERAGE(E34:E35)</f>
        <v/>
      </c>
      <c r="O34" s="8">
        <f>AVERAGE(F34:F35)</f>
        <v/>
      </c>
      <c r="P34" s="8">
        <f>AVERAGE(G34:G35)</f>
        <v/>
      </c>
      <c r="Q34" s="9">
        <f>(N34-J34)/L34</f>
        <v/>
      </c>
      <c r="R34" s="8">
        <f>+O34/(N34-J34)*100</f>
        <v/>
      </c>
      <c r="S34" s="8">
        <f>+SQRT((3.47-LOG(Q34))^2+(1.22+LOG(R34))^2)</f>
        <v/>
      </c>
      <c r="T34" s="1">
        <f>(IF(S34&lt;1.31, "gravelly sand to dense sand", IF(S34&lt;2.05, "sands", IF(S34&lt;2.6, "sand mixtures", IF(S34&lt;2.95, "silt mixtures", IF(S34&lt;3.6, "clays","organic clay"))))))</f>
        <v/>
      </c>
      <c r="U34" s="98">
        <f>IF(S34&lt;2.6,DEGREES(ATAN(0.373*(LOG(N34/L34)+0.29))),"")</f>
        <v/>
      </c>
      <c r="V34" s="98">
        <f>IF(S34&lt;2.6, 17.6+11*LOG(Q34),"")</f>
        <v/>
      </c>
      <c r="W34" s="98">
        <f>IF(S34&lt;2.6, IF(M34/100&lt;20, 30,IF(M34/100&lt;40,30+5/20*(M34/100-20),IF(M34/100&lt;120, 35+5/80*(M34/100-40), IF(M34/100&lt;200, 40+5/80*(M34/100-120),45)))),"")</f>
        <v/>
      </c>
      <c r="X34" s="98">
        <f>IF(S34&gt;2.59, (M34-J34)/$I$1,"")</f>
        <v/>
      </c>
      <c r="Y34" s="1">
        <f>+($Y$600-$Y$3)/($A$600-$A$3)*(A34-$A$3)+$Y$3</f>
        <v/>
      </c>
      <c r="Z34" s="99">
        <f>+B34*4</f>
        <v/>
      </c>
      <c r="AA34" s="1">
        <f>+($AA$600-$AA$3)/($A$600-$A$3)*(A34-$A$3)+$AA$3</f>
        <v/>
      </c>
    </row>
    <row r="35">
      <c r="A35" s="11" t="n">
        <v>0.64</v>
      </c>
      <c r="B35" s="11" t="n">
        <v>0.587</v>
      </c>
      <c r="C35" s="11" t="n">
        <v>21</v>
      </c>
      <c r="D35" s="11" t="n">
        <v>-26</v>
      </c>
      <c r="E35" s="5">
        <f>+B35*1000+D35*(1-$F$1)</f>
        <v/>
      </c>
      <c r="F35" s="5">
        <f>+F34+1</f>
        <v/>
      </c>
      <c r="G35" s="5">
        <f>+A36-A35</f>
        <v/>
      </c>
      <c r="H35" s="5">
        <f>+A35+G35/2</f>
        <v/>
      </c>
      <c r="I35" s="8">
        <f>9.81*(0.27*LOG(C35/E35*100)+0.36*LOG(E35/100)+1.236)</f>
        <v/>
      </c>
      <c r="J35" s="5">
        <f>+J34+I35*G35</f>
        <v/>
      </c>
      <c r="K35" s="5">
        <f>IF(H35&lt;$C$1,0,9.81*(H35-$C$1))</f>
        <v/>
      </c>
      <c r="L35" s="8">
        <f>+J35-K35</f>
        <v/>
      </c>
      <c r="M35" s="8">
        <f>AVERAGE(B35:B36)*1000</f>
        <v/>
      </c>
      <c r="N35" s="8">
        <f>AVERAGE(E35:E36)</f>
        <v/>
      </c>
      <c r="O35" s="8">
        <f>AVERAGE(F35:F36)</f>
        <v/>
      </c>
      <c r="P35" s="8">
        <f>AVERAGE(G35:G36)</f>
        <v/>
      </c>
      <c r="Q35" s="9">
        <f>(N35-J35)/L35</f>
        <v/>
      </c>
      <c r="R35" s="8">
        <f>+O35/(N35-J35)*100</f>
        <v/>
      </c>
      <c r="S35" s="8">
        <f>+SQRT((3.47-LOG(Q35))^2+(1.22+LOG(R35))^2)</f>
        <v/>
      </c>
      <c r="T35" s="1">
        <f>(IF(S35&lt;1.31, "gravelly sand to dense sand", IF(S35&lt;2.05, "sands", IF(S35&lt;2.6, "sand mixtures", IF(S35&lt;2.95, "silt mixtures", IF(S35&lt;3.6, "clays","organic clay"))))))</f>
        <v/>
      </c>
      <c r="U35" s="98">
        <f>IF(S35&lt;2.6,DEGREES(ATAN(0.373*(LOG(N35/L35)+0.29))),"")</f>
        <v/>
      </c>
      <c r="V35" s="98">
        <f>IF(S35&lt;2.6, 17.6+11*LOG(Q35),"")</f>
        <v/>
      </c>
      <c r="W35" s="98">
        <f>IF(S35&lt;2.6, IF(M35/100&lt;20, 30,IF(M35/100&lt;40,30+5/20*(M35/100-20),IF(M35/100&lt;120, 35+5/80*(M35/100-40), IF(M35/100&lt;200, 40+5/80*(M35/100-120),45)))),"")</f>
        <v/>
      </c>
      <c r="X35" s="98">
        <f>IF(S35&gt;2.59, (M35-J35)/$I$1,"")</f>
        <v/>
      </c>
      <c r="Y35" s="1">
        <f>+($Y$600-$Y$3)/($A$600-$A$3)*(A35-$A$3)+$Y$3</f>
        <v/>
      </c>
      <c r="Z35" s="99">
        <f>+B35*4</f>
        <v/>
      </c>
      <c r="AA35" s="1">
        <f>+($AA$600-$AA$3)/($A$600-$A$3)*(A35-$A$3)+$AA$3</f>
        <v/>
      </c>
    </row>
    <row r="36">
      <c r="A36" s="11" t="n">
        <v>0.66</v>
      </c>
      <c r="B36" s="11" t="n">
        <v>0.549</v>
      </c>
      <c r="C36" s="11" t="n">
        <v>20</v>
      </c>
      <c r="D36" s="11" t="n">
        <v>-26</v>
      </c>
      <c r="E36" s="5">
        <f>+B36*1000+D36*(1-$F$1)</f>
        <v/>
      </c>
      <c r="F36" s="5">
        <f>+F35+1</f>
        <v/>
      </c>
      <c r="G36" s="5">
        <f>+A37-A36</f>
        <v/>
      </c>
      <c r="H36" s="5">
        <f>+A36+G36/2</f>
        <v/>
      </c>
      <c r="I36" s="8">
        <f>9.81*(0.27*LOG(C36/E36*100)+0.36*LOG(E36/100)+1.236)</f>
        <v/>
      </c>
      <c r="J36" s="5">
        <f>+J35+I36*G36</f>
        <v/>
      </c>
      <c r="K36" s="5">
        <f>IF(H36&lt;$C$1,0,9.81*(H36-$C$1))</f>
        <v/>
      </c>
      <c r="L36" s="8">
        <f>+J36-K36</f>
        <v/>
      </c>
      <c r="M36" s="8">
        <f>AVERAGE(B36:B37)*1000</f>
        <v/>
      </c>
      <c r="N36" s="8">
        <f>AVERAGE(E36:E37)</f>
        <v/>
      </c>
      <c r="O36" s="8">
        <f>AVERAGE(F36:F37)</f>
        <v/>
      </c>
      <c r="P36" s="8">
        <f>AVERAGE(G36:G37)</f>
        <v/>
      </c>
      <c r="Q36" s="9">
        <f>(N36-J36)/L36</f>
        <v/>
      </c>
      <c r="R36" s="8">
        <f>+O36/(N36-J36)*100</f>
        <v/>
      </c>
      <c r="S36" s="8">
        <f>+SQRT((3.47-LOG(Q36))^2+(1.22+LOG(R36))^2)</f>
        <v/>
      </c>
      <c r="T36" s="1">
        <f>(IF(S36&lt;1.31, "gravelly sand to dense sand", IF(S36&lt;2.05, "sands", IF(S36&lt;2.6, "sand mixtures", IF(S36&lt;2.95, "silt mixtures", IF(S36&lt;3.6, "clays","organic clay"))))))</f>
        <v/>
      </c>
      <c r="U36" s="98">
        <f>IF(S36&lt;2.6,DEGREES(ATAN(0.373*(LOG(N36/L36)+0.29))),"")</f>
        <v/>
      </c>
      <c r="V36" s="98">
        <f>IF(S36&lt;2.6, 17.6+11*LOG(Q36),"")</f>
        <v/>
      </c>
      <c r="W36" s="98">
        <f>IF(S36&lt;2.6, IF(M36/100&lt;20, 30,IF(M36/100&lt;40,30+5/20*(M36/100-20),IF(M36/100&lt;120, 35+5/80*(M36/100-40), IF(M36/100&lt;200, 40+5/80*(M36/100-120),45)))),"")</f>
        <v/>
      </c>
      <c r="X36" s="98">
        <f>IF(S36&gt;2.59, (M36-J36)/$I$1,"")</f>
        <v/>
      </c>
      <c r="Y36" s="1">
        <f>+($Y$600-$Y$3)/($A$600-$A$3)*(A36-$A$3)+$Y$3</f>
        <v/>
      </c>
      <c r="Z36" s="99">
        <f>+B36*4</f>
        <v/>
      </c>
      <c r="AA36" s="1">
        <f>+($AA$600-$AA$3)/($A$600-$A$3)*(A36-$A$3)+$AA$3</f>
        <v/>
      </c>
    </row>
    <row r="37">
      <c r="A37" s="11" t="n">
        <v>0.68</v>
      </c>
      <c r="B37" s="11" t="n">
        <v>0.511</v>
      </c>
      <c r="C37" s="11" t="n">
        <v>19</v>
      </c>
      <c r="D37" s="11" t="n">
        <v>-26</v>
      </c>
      <c r="E37" s="5">
        <f>+B37*1000+D37*(1-$F$1)</f>
        <v/>
      </c>
      <c r="F37" s="5">
        <f>+F36+1</f>
        <v/>
      </c>
      <c r="G37" s="5">
        <f>+A38-A37</f>
        <v/>
      </c>
      <c r="H37" s="5">
        <f>+A37+G37/2</f>
        <v/>
      </c>
      <c r="I37" s="8">
        <f>9.81*(0.27*LOG(C37/E37*100)+0.36*LOG(E37/100)+1.236)</f>
        <v/>
      </c>
      <c r="J37" s="5">
        <f>+J36+I37*G37</f>
        <v/>
      </c>
      <c r="K37" s="5">
        <f>IF(H37&lt;$C$1,0,9.81*(H37-$C$1))</f>
        <v/>
      </c>
      <c r="L37" s="8">
        <f>+J37-K37</f>
        <v/>
      </c>
      <c r="M37" s="8">
        <f>AVERAGE(B37:B38)*1000</f>
        <v/>
      </c>
      <c r="N37" s="8">
        <f>AVERAGE(E37:E38)</f>
        <v/>
      </c>
      <c r="O37" s="8">
        <f>AVERAGE(F37:F38)</f>
        <v/>
      </c>
      <c r="P37" s="8">
        <f>AVERAGE(G37:G38)</f>
        <v/>
      </c>
      <c r="Q37" s="9">
        <f>(N37-J37)/L37</f>
        <v/>
      </c>
      <c r="R37" s="8">
        <f>+O37/(N37-J37)*100</f>
        <v/>
      </c>
      <c r="S37" s="8">
        <f>+SQRT((3.47-LOG(Q37))^2+(1.22+LOG(R37))^2)</f>
        <v/>
      </c>
      <c r="T37" s="1">
        <f>(IF(S37&lt;1.31, "gravelly sand to dense sand", IF(S37&lt;2.05, "sands", IF(S37&lt;2.6, "sand mixtures", IF(S37&lt;2.95, "silt mixtures", IF(S37&lt;3.6, "clays","organic clay"))))))</f>
        <v/>
      </c>
      <c r="U37" s="98">
        <f>IF(S37&lt;2.6,DEGREES(ATAN(0.373*(LOG(N37/L37)+0.29))),"")</f>
        <v/>
      </c>
      <c r="V37" s="98">
        <f>IF(S37&lt;2.6, 17.6+11*LOG(Q37),"")</f>
        <v/>
      </c>
      <c r="W37" s="98">
        <f>IF(S37&lt;2.6, IF(M37/100&lt;20, 30,IF(M37/100&lt;40,30+5/20*(M37/100-20),IF(M37/100&lt;120, 35+5/80*(M37/100-40), IF(M37/100&lt;200, 40+5/80*(M37/100-120),45)))),"")</f>
        <v/>
      </c>
      <c r="X37" s="98">
        <f>IF(S37&gt;2.59, (M37-J37)/$I$1,"")</f>
        <v/>
      </c>
      <c r="Y37" s="1">
        <f>+($Y$600-$Y$3)/($A$600-$A$3)*(A37-$A$3)+$Y$3</f>
        <v/>
      </c>
      <c r="Z37" s="99">
        <f>+B37*4</f>
        <v/>
      </c>
      <c r="AA37" s="1">
        <f>+($AA$600-$AA$3)/($A$600-$A$3)*(A37-$A$3)+$AA$3</f>
        <v/>
      </c>
    </row>
    <row r="38">
      <c r="A38" s="11" t="n">
        <v>0.7</v>
      </c>
      <c r="B38" s="11" t="n">
        <v>0.511</v>
      </c>
      <c r="C38" s="11" t="n">
        <v>20</v>
      </c>
      <c r="D38" s="11" t="n">
        <v>-27</v>
      </c>
      <c r="E38" s="5">
        <f>+B38*1000+D38*(1-$F$1)</f>
        <v/>
      </c>
      <c r="F38" s="5">
        <f>+F37+1</f>
        <v/>
      </c>
      <c r="G38" s="5">
        <f>+A39-A38</f>
        <v/>
      </c>
      <c r="H38" s="5">
        <f>+A38+G38/2</f>
        <v/>
      </c>
      <c r="I38" s="8">
        <f>9.81*(0.27*LOG(C38/E38*100)+0.36*LOG(E38/100)+1.236)</f>
        <v/>
      </c>
      <c r="J38" s="5">
        <f>+J37+I38*G38</f>
        <v/>
      </c>
      <c r="K38" s="5">
        <f>IF(H38&lt;$C$1,0,9.81*(H38-$C$1))</f>
        <v/>
      </c>
      <c r="L38" s="8">
        <f>+J38-K38</f>
        <v/>
      </c>
      <c r="M38" s="8">
        <f>AVERAGE(B38:B39)*1000</f>
        <v/>
      </c>
      <c r="N38" s="8">
        <f>AVERAGE(E38:E39)</f>
        <v/>
      </c>
      <c r="O38" s="8">
        <f>AVERAGE(F38:F39)</f>
        <v/>
      </c>
      <c r="P38" s="8">
        <f>AVERAGE(G38:G39)</f>
        <v/>
      </c>
      <c r="Q38" s="9">
        <f>(N38-J38)/L38</f>
        <v/>
      </c>
      <c r="R38" s="8">
        <f>+O38/(N38-J38)*100</f>
        <v/>
      </c>
      <c r="S38" s="8">
        <f>+SQRT((3.47-LOG(Q38))^2+(1.22+LOG(R38))^2)</f>
        <v/>
      </c>
      <c r="T38" s="1">
        <f>(IF(S38&lt;1.31, "gravelly sand to dense sand", IF(S38&lt;2.05, "sands", IF(S38&lt;2.6, "sand mixtures", IF(S38&lt;2.95, "silt mixtures", IF(S38&lt;3.6, "clays","organic clay"))))))</f>
        <v/>
      </c>
      <c r="U38" s="98">
        <f>IF(S38&lt;2.6,DEGREES(ATAN(0.373*(LOG(N38/L38)+0.29))),"")</f>
        <v/>
      </c>
      <c r="V38" s="98">
        <f>IF(S38&lt;2.6, 17.6+11*LOG(Q38),"")</f>
        <v/>
      </c>
      <c r="W38" s="98">
        <f>IF(S38&lt;2.6, IF(M38/100&lt;20, 30,IF(M38/100&lt;40,30+5/20*(M38/100-20),IF(M38/100&lt;120, 35+5/80*(M38/100-40), IF(M38/100&lt;200, 40+5/80*(M38/100-120),45)))),"")</f>
        <v/>
      </c>
      <c r="X38" s="98">
        <f>IF(S38&gt;2.59, (M38-J38)/$I$1,"")</f>
        <v/>
      </c>
      <c r="Y38" s="1">
        <f>+($Y$600-$Y$3)/($A$600-$A$3)*(A38-$A$3)+$Y$3</f>
        <v/>
      </c>
      <c r="Z38" s="99">
        <f>+B38*4</f>
        <v/>
      </c>
      <c r="AA38" s="1">
        <f>+($AA$600-$AA$3)/($A$600-$A$3)*(A38-$A$3)+$AA$3</f>
        <v/>
      </c>
    </row>
    <row r="39">
      <c r="A39" s="11" t="n">
        <v>0.72</v>
      </c>
      <c r="B39" s="11" t="n">
        <v>0.493</v>
      </c>
      <c r="C39" s="11" t="n">
        <v>21</v>
      </c>
      <c r="D39" s="11" t="n">
        <v>-26</v>
      </c>
      <c r="E39" s="5">
        <f>+B39*1000+D39*(1-$F$1)</f>
        <v/>
      </c>
      <c r="F39" s="5">
        <f>+F38+1</f>
        <v/>
      </c>
      <c r="G39" s="5">
        <f>+A40-A39</f>
        <v/>
      </c>
      <c r="H39" s="5">
        <f>+A39+G39/2</f>
        <v/>
      </c>
      <c r="I39" s="8">
        <f>9.81*(0.27*LOG(C39/E39*100)+0.36*LOG(E39/100)+1.236)</f>
        <v/>
      </c>
      <c r="J39" s="5">
        <f>+J38+I39*G39</f>
        <v/>
      </c>
      <c r="K39" s="5">
        <f>IF(H39&lt;$C$1,0,9.81*(H39-$C$1))</f>
        <v/>
      </c>
      <c r="L39" s="8">
        <f>+J39-K39</f>
        <v/>
      </c>
      <c r="M39" s="8">
        <f>AVERAGE(B39:B40)*1000</f>
        <v/>
      </c>
      <c r="N39" s="8">
        <f>AVERAGE(E39:E40)</f>
        <v/>
      </c>
      <c r="O39" s="8">
        <f>AVERAGE(F39:F40)</f>
        <v/>
      </c>
      <c r="P39" s="8">
        <f>AVERAGE(G39:G40)</f>
        <v/>
      </c>
      <c r="Q39" s="9">
        <f>(N39-J39)/L39</f>
        <v/>
      </c>
      <c r="R39" s="8">
        <f>+O39/(N39-J39)*100</f>
        <v/>
      </c>
      <c r="S39" s="8">
        <f>+SQRT((3.47-LOG(Q39))^2+(1.22+LOG(R39))^2)</f>
        <v/>
      </c>
      <c r="T39" s="1">
        <f>(IF(S39&lt;1.31, "gravelly sand to dense sand", IF(S39&lt;2.05, "sands", IF(S39&lt;2.6, "sand mixtures", IF(S39&lt;2.95, "silt mixtures", IF(S39&lt;3.6, "clays","organic clay"))))))</f>
        <v/>
      </c>
      <c r="U39" s="98">
        <f>IF(S39&lt;2.6,DEGREES(ATAN(0.373*(LOG(N39/L39)+0.29))),"")</f>
        <v/>
      </c>
      <c r="V39" s="98">
        <f>IF(S39&lt;2.6, 17.6+11*LOG(Q39),"")</f>
        <v/>
      </c>
      <c r="W39" s="98">
        <f>IF(S39&lt;2.6, IF(M39/100&lt;20, 30,IF(M39/100&lt;40,30+5/20*(M39/100-20),IF(M39/100&lt;120, 35+5/80*(M39/100-40), IF(M39/100&lt;200, 40+5/80*(M39/100-120),45)))),"")</f>
        <v/>
      </c>
      <c r="X39" s="98">
        <f>IF(S39&gt;2.59, (M39-J39)/$I$1,"")</f>
        <v/>
      </c>
      <c r="Y39" s="1">
        <f>+($Y$600-$Y$3)/($A$600-$A$3)*(A39-$A$3)+$Y$3</f>
        <v/>
      </c>
      <c r="Z39" s="99">
        <f>+B39*4</f>
        <v/>
      </c>
      <c r="AA39" s="1">
        <f>+($AA$600-$AA$3)/($A$600-$A$3)*(A39-$A$3)+$AA$3</f>
        <v/>
      </c>
    </row>
    <row r="40">
      <c r="A40" s="11" t="n">
        <v>0.74</v>
      </c>
      <c r="B40" s="11" t="n">
        <v>0.474</v>
      </c>
      <c r="C40" s="11" t="n">
        <v>20</v>
      </c>
      <c r="D40" s="11" t="n">
        <v>-27</v>
      </c>
      <c r="E40" s="5">
        <f>+B40*1000+D40*(1-$F$1)</f>
        <v/>
      </c>
      <c r="F40" s="5">
        <f>+F39+1</f>
        <v/>
      </c>
      <c r="G40" s="5">
        <f>+A41-A40</f>
        <v/>
      </c>
      <c r="H40" s="5">
        <f>+A40+G40/2</f>
        <v/>
      </c>
      <c r="I40" s="8">
        <f>9.81*(0.27*LOG(C40/E40*100)+0.36*LOG(E40/100)+1.236)</f>
        <v/>
      </c>
      <c r="J40" s="5">
        <f>+J39+I40*G40</f>
        <v/>
      </c>
      <c r="K40" s="5">
        <f>IF(H40&lt;$C$1,0,9.81*(H40-$C$1))</f>
        <v/>
      </c>
      <c r="L40" s="8">
        <f>+J40-K40</f>
        <v/>
      </c>
      <c r="M40" s="8">
        <f>AVERAGE(B40:B41)*1000</f>
        <v/>
      </c>
      <c r="N40" s="8">
        <f>AVERAGE(E40:E41)</f>
        <v/>
      </c>
      <c r="O40" s="8">
        <f>AVERAGE(F40:F41)</f>
        <v/>
      </c>
      <c r="P40" s="8">
        <f>AVERAGE(G40:G41)</f>
        <v/>
      </c>
      <c r="Q40" s="9">
        <f>(N40-J40)/L40</f>
        <v/>
      </c>
      <c r="R40" s="8">
        <f>+O40/(N40-J40)*100</f>
        <v/>
      </c>
      <c r="S40" s="8">
        <f>+SQRT((3.47-LOG(Q40))^2+(1.22+LOG(R40))^2)</f>
        <v/>
      </c>
      <c r="T40" s="1">
        <f>(IF(S40&lt;1.31, "gravelly sand to dense sand", IF(S40&lt;2.05, "sands", IF(S40&lt;2.6, "sand mixtures", IF(S40&lt;2.95, "silt mixtures", IF(S40&lt;3.6, "clays","organic clay"))))))</f>
        <v/>
      </c>
      <c r="U40" s="98">
        <f>IF(S40&lt;2.6,DEGREES(ATAN(0.373*(LOG(N40/L40)+0.29))),"")</f>
        <v/>
      </c>
      <c r="V40" s="98">
        <f>IF(S40&lt;2.6, 17.6+11*LOG(Q40),"")</f>
        <v/>
      </c>
      <c r="W40" s="98">
        <f>IF(S40&lt;2.6, IF(M40/100&lt;20, 30,IF(M40/100&lt;40,30+5/20*(M40/100-20),IF(M40/100&lt;120, 35+5/80*(M40/100-40), IF(M40/100&lt;200, 40+5/80*(M40/100-120),45)))),"")</f>
        <v/>
      </c>
      <c r="X40" s="98">
        <f>IF(S40&gt;2.59, (M40-J40)/$I$1,"")</f>
        <v/>
      </c>
      <c r="Y40" s="1">
        <f>+($Y$600-$Y$3)/($A$600-$A$3)*(A40-$A$3)+$Y$3</f>
        <v/>
      </c>
      <c r="Z40" s="99">
        <f>+B40*4</f>
        <v/>
      </c>
      <c r="AA40" s="1">
        <f>+($AA$600-$AA$3)/($A$600-$A$3)*(A40-$A$3)+$AA$3</f>
        <v/>
      </c>
    </row>
    <row r="41">
      <c r="A41" s="11" t="n">
        <v>0.76</v>
      </c>
      <c r="B41" s="11" t="n">
        <v>0.474</v>
      </c>
      <c r="C41" s="11" t="n">
        <v>18</v>
      </c>
      <c r="D41" s="11" t="n">
        <v>-26</v>
      </c>
      <c r="E41" s="5">
        <f>+B41*1000+D41*(1-$F$1)</f>
        <v/>
      </c>
      <c r="F41" s="5">
        <f>+F40+1</f>
        <v/>
      </c>
      <c r="G41" s="5">
        <f>+A42-A41</f>
        <v/>
      </c>
      <c r="H41" s="5">
        <f>+A41+G41/2</f>
        <v/>
      </c>
      <c r="I41" s="8">
        <f>9.81*(0.27*LOG(C41/E41*100)+0.36*LOG(E41/100)+1.236)</f>
        <v/>
      </c>
      <c r="J41" s="5">
        <f>+J40+I41*G41</f>
        <v/>
      </c>
      <c r="K41" s="5">
        <f>IF(H41&lt;$C$1,0,9.81*(H41-$C$1))</f>
        <v/>
      </c>
      <c r="L41" s="8">
        <f>+J41-K41</f>
        <v/>
      </c>
      <c r="M41" s="8">
        <f>AVERAGE(B41:B42)*1000</f>
        <v/>
      </c>
      <c r="N41" s="8">
        <f>AVERAGE(E41:E42)</f>
        <v/>
      </c>
      <c r="O41" s="8">
        <f>AVERAGE(F41:F42)</f>
        <v/>
      </c>
      <c r="P41" s="8">
        <f>AVERAGE(G41:G42)</f>
        <v/>
      </c>
      <c r="Q41" s="9">
        <f>(N41-J41)/L41</f>
        <v/>
      </c>
      <c r="R41" s="8">
        <f>+O41/(N41-J41)*100</f>
        <v/>
      </c>
      <c r="S41" s="8">
        <f>+SQRT((3.47-LOG(Q41))^2+(1.22+LOG(R41))^2)</f>
        <v/>
      </c>
      <c r="T41" s="1">
        <f>(IF(S41&lt;1.31, "gravelly sand to dense sand", IF(S41&lt;2.05, "sands", IF(S41&lt;2.6, "sand mixtures", IF(S41&lt;2.95, "silt mixtures", IF(S41&lt;3.6, "clays","organic clay"))))))</f>
        <v/>
      </c>
      <c r="U41" s="98">
        <f>IF(S41&lt;2.6,DEGREES(ATAN(0.373*(LOG(N41/L41)+0.29))),"")</f>
        <v/>
      </c>
      <c r="V41" s="98">
        <f>IF(S41&lt;2.6, 17.6+11*LOG(Q41),"")</f>
        <v/>
      </c>
      <c r="W41" s="98">
        <f>IF(S41&lt;2.6, IF(M41/100&lt;20, 30,IF(M41/100&lt;40,30+5/20*(M41/100-20),IF(M41/100&lt;120, 35+5/80*(M41/100-40), IF(M41/100&lt;200, 40+5/80*(M41/100-120),45)))),"")</f>
        <v/>
      </c>
      <c r="X41" s="98">
        <f>IF(S41&gt;2.59, (M41-J41)/$I$1,"")</f>
        <v/>
      </c>
      <c r="Y41" s="1">
        <f>+($Y$600-$Y$3)/($A$600-$A$3)*(A41-$A$3)+$Y$3</f>
        <v/>
      </c>
      <c r="Z41" s="99">
        <f>+B41*4</f>
        <v/>
      </c>
      <c r="AA41" s="1">
        <f>+($AA$600-$AA$3)/($A$600-$A$3)*(A41-$A$3)+$AA$3</f>
        <v/>
      </c>
    </row>
    <row r="42">
      <c r="A42" s="11" t="n">
        <v>0.78</v>
      </c>
      <c r="B42" s="11" t="n">
        <v>0.455</v>
      </c>
      <c r="C42" s="11" t="n">
        <v>14</v>
      </c>
      <c r="D42" s="11" t="n">
        <v>-23</v>
      </c>
      <c r="E42" s="5">
        <f>+B42*1000+D42*(1-$F$1)</f>
        <v/>
      </c>
      <c r="F42" s="5">
        <f>+F41+1</f>
        <v/>
      </c>
      <c r="G42" s="5">
        <f>+A43-A42</f>
        <v/>
      </c>
      <c r="H42" s="5">
        <f>+A42+G42/2</f>
        <v/>
      </c>
      <c r="I42" s="8">
        <f>9.81*(0.27*LOG(C42/E42*100)+0.36*LOG(E42/100)+1.236)</f>
        <v/>
      </c>
      <c r="J42" s="5">
        <f>+J41+I42*G42</f>
        <v/>
      </c>
      <c r="K42" s="5">
        <f>IF(H42&lt;$C$1,0,9.81*(H42-$C$1))</f>
        <v/>
      </c>
      <c r="L42" s="8">
        <f>+J42-K42</f>
        <v/>
      </c>
      <c r="M42" s="8">
        <f>AVERAGE(B42:B43)*1000</f>
        <v/>
      </c>
      <c r="N42" s="8">
        <f>AVERAGE(E42:E43)</f>
        <v/>
      </c>
      <c r="O42" s="8">
        <f>AVERAGE(F42:F43)</f>
        <v/>
      </c>
      <c r="P42" s="8">
        <f>AVERAGE(G42:G43)</f>
        <v/>
      </c>
      <c r="Q42" s="9">
        <f>(N42-J42)/L42</f>
        <v/>
      </c>
      <c r="R42" s="8">
        <f>+O42/(N42-J42)*100</f>
        <v/>
      </c>
      <c r="S42" s="8">
        <f>+SQRT((3.47-LOG(Q42))^2+(1.22+LOG(R42))^2)</f>
        <v/>
      </c>
      <c r="T42" s="1">
        <f>(IF(S42&lt;1.31, "gravelly sand to dense sand", IF(S42&lt;2.05, "sands", IF(S42&lt;2.6, "sand mixtures", IF(S42&lt;2.95, "silt mixtures", IF(S42&lt;3.6, "clays","organic clay"))))))</f>
        <v/>
      </c>
      <c r="U42" s="98">
        <f>IF(S42&lt;2.6,DEGREES(ATAN(0.373*(LOG(N42/L42)+0.29))),"")</f>
        <v/>
      </c>
      <c r="V42" s="98">
        <f>IF(S42&lt;2.6, 17.6+11*LOG(Q42),"")</f>
        <v/>
      </c>
      <c r="W42" s="98">
        <f>IF(S42&lt;2.6, IF(M42/100&lt;20, 30,IF(M42/100&lt;40,30+5/20*(M42/100-20),IF(M42/100&lt;120, 35+5/80*(M42/100-40), IF(M42/100&lt;200, 40+5/80*(M42/100-120),45)))),"")</f>
        <v/>
      </c>
      <c r="X42" s="98">
        <f>IF(S42&gt;2.59, (M42-J42)/$I$1,"")</f>
        <v/>
      </c>
      <c r="Y42" s="1">
        <f>+($Y$600-$Y$3)/($A$600-$A$3)*(A42-$A$3)+$Y$3</f>
        <v/>
      </c>
      <c r="Z42" s="99">
        <f>+B42*4</f>
        <v/>
      </c>
      <c r="AA42" s="1">
        <f>+($AA$600-$AA$3)/($A$600-$A$3)*(A42-$A$3)+$AA$3</f>
        <v/>
      </c>
    </row>
    <row r="43">
      <c r="A43" s="11" t="n">
        <v>0.8</v>
      </c>
      <c r="B43" s="11" t="n">
        <v>0.436</v>
      </c>
      <c r="C43" s="11" t="n">
        <v>13</v>
      </c>
      <c r="D43" s="11" t="n">
        <v>-22</v>
      </c>
      <c r="E43" s="5">
        <f>+B43*1000+D43*(1-$F$1)</f>
        <v/>
      </c>
      <c r="F43" s="5">
        <f>+F42+1</f>
        <v/>
      </c>
      <c r="G43" s="5">
        <f>+A44-A43</f>
        <v/>
      </c>
      <c r="H43" s="5">
        <f>+A43+G43/2</f>
        <v/>
      </c>
      <c r="I43" s="8">
        <f>9.81*(0.27*LOG(C43/E43*100)+0.36*LOG(E43/100)+1.236)</f>
        <v/>
      </c>
      <c r="J43" s="5">
        <f>+J42+I43*G43</f>
        <v/>
      </c>
      <c r="K43" s="5">
        <f>IF(H43&lt;$C$1,0,9.81*(H43-$C$1))</f>
        <v/>
      </c>
      <c r="L43" s="8">
        <f>+J43-K43</f>
        <v/>
      </c>
      <c r="M43" s="8">
        <f>AVERAGE(B43:B44)*1000</f>
        <v/>
      </c>
      <c r="N43" s="8">
        <f>AVERAGE(E43:E44)</f>
        <v/>
      </c>
      <c r="O43" s="8">
        <f>AVERAGE(F43:F44)</f>
        <v/>
      </c>
      <c r="P43" s="8">
        <f>AVERAGE(G43:G44)</f>
        <v/>
      </c>
      <c r="Q43" s="9">
        <f>(N43-J43)/L43</f>
        <v/>
      </c>
      <c r="R43" s="8">
        <f>+O43/(N43-J43)*100</f>
        <v/>
      </c>
      <c r="S43" s="8">
        <f>+SQRT((3.47-LOG(Q43))^2+(1.22+LOG(R43))^2)</f>
        <v/>
      </c>
      <c r="T43" s="1">
        <f>(IF(S43&lt;1.31, "gravelly sand to dense sand", IF(S43&lt;2.05, "sands", IF(S43&lt;2.6, "sand mixtures", IF(S43&lt;2.95, "silt mixtures", IF(S43&lt;3.6, "clays","organic clay"))))))</f>
        <v/>
      </c>
      <c r="U43" s="98">
        <f>IF(S43&lt;2.6,DEGREES(ATAN(0.373*(LOG(N43/L43)+0.29))),"")</f>
        <v/>
      </c>
      <c r="V43" s="98">
        <f>IF(S43&lt;2.6, 17.6+11*LOG(Q43),"")</f>
        <v/>
      </c>
      <c r="W43" s="98">
        <f>IF(S43&lt;2.6, IF(M43/100&lt;20, 30,IF(M43/100&lt;40,30+5/20*(M43/100-20),IF(M43/100&lt;120, 35+5/80*(M43/100-40), IF(M43/100&lt;200, 40+5/80*(M43/100-120),45)))),"")</f>
        <v/>
      </c>
      <c r="X43" s="98">
        <f>IF(S43&gt;2.59, (M43-J43)/$I$1,"")</f>
        <v/>
      </c>
      <c r="Y43" s="1">
        <f>+($Y$600-$Y$3)/($A$600-$A$3)*(A43-$A$3)+$Y$3</f>
        <v/>
      </c>
      <c r="Z43" s="99">
        <f>+B43*4</f>
        <v/>
      </c>
      <c r="AA43" s="1">
        <f>+($AA$600-$AA$3)/($A$600-$A$3)*(A43-$A$3)+$AA$3</f>
        <v/>
      </c>
    </row>
    <row r="44">
      <c r="A44" s="11" t="n">
        <v>0.82</v>
      </c>
      <c r="B44" s="11" t="n">
        <v>0.398</v>
      </c>
      <c r="C44" s="11" t="n">
        <v>11</v>
      </c>
      <c r="D44" s="11" t="n">
        <v>-22</v>
      </c>
      <c r="E44" s="5">
        <f>+B44*1000+D44*(1-$F$1)</f>
        <v/>
      </c>
      <c r="F44" s="5">
        <f>+F43+1</f>
        <v/>
      </c>
      <c r="G44" s="5">
        <f>+A45-A44</f>
        <v/>
      </c>
      <c r="H44" s="5">
        <f>+A44+G44/2</f>
        <v/>
      </c>
      <c r="I44" s="8">
        <f>9.81*(0.27*LOG(C44/E44*100)+0.36*LOG(E44/100)+1.236)</f>
        <v/>
      </c>
      <c r="J44" s="5">
        <f>+J43+I44*G44</f>
        <v/>
      </c>
      <c r="K44" s="5">
        <f>IF(H44&lt;$C$1,0,9.81*(H44-$C$1))</f>
        <v/>
      </c>
      <c r="L44" s="8">
        <f>+J44-K44</f>
        <v/>
      </c>
      <c r="M44" s="8">
        <f>AVERAGE(B44:B45)*1000</f>
        <v/>
      </c>
      <c r="N44" s="8">
        <f>AVERAGE(E44:E45)</f>
        <v/>
      </c>
      <c r="O44" s="8">
        <f>AVERAGE(F44:F45)</f>
        <v/>
      </c>
      <c r="P44" s="8">
        <f>AVERAGE(G44:G45)</f>
        <v/>
      </c>
      <c r="Q44" s="9">
        <f>(N44-J44)/L44</f>
        <v/>
      </c>
      <c r="R44" s="8">
        <f>+O44/(N44-J44)*100</f>
        <v/>
      </c>
      <c r="S44" s="8">
        <f>+SQRT((3.47-LOG(Q44))^2+(1.22+LOG(R44))^2)</f>
        <v/>
      </c>
      <c r="T44" s="1">
        <f>(IF(S44&lt;1.31, "gravelly sand to dense sand", IF(S44&lt;2.05, "sands", IF(S44&lt;2.6, "sand mixtures", IF(S44&lt;2.95, "silt mixtures", IF(S44&lt;3.6, "clays","organic clay"))))))</f>
        <v/>
      </c>
      <c r="U44" s="98">
        <f>IF(S44&lt;2.6,DEGREES(ATAN(0.373*(LOG(N44/L44)+0.29))),"")</f>
        <v/>
      </c>
      <c r="V44" s="98">
        <f>IF(S44&lt;2.6, 17.6+11*LOG(Q44),"")</f>
        <v/>
      </c>
      <c r="W44" s="98">
        <f>IF(S44&lt;2.6, IF(M44/100&lt;20, 30,IF(M44/100&lt;40,30+5/20*(M44/100-20),IF(M44/100&lt;120, 35+5/80*(M44/100-40), IF(M44/100&lt;200, 40+5/80*(M44/100-120),45)))),"")</f>
        <v/>
      </c>
      <c r="X44" s="98">
        <f>IF(S44&gt;2.59, (M44-J44)/$I$1,"")</f>
        <v/>
      </c>
      <c r="Y44" s="1">
        <f>+($Y$600-$Y$3)/($A$600-$A$3)*(A44-$A$3)+$Y$3</f>
        <v/>
      </c>
      <c r="Z44" s="99">
        <f>+B44*4</f>
        <v/>
      </c>
      <c r="AA44" s="1">
        <f>+($AA$600-$AA$3)/($A$600-$A$3)*(A44-$A$3)+$AA$3</f>
        <v/>
      </c>
    </row>
    <row r="45">
      <c r="A45" s="11" t="n">
        <v>0.84</v>
      </c>
      <c r="B45" s="11" t="n">
        <v>0.379</v>
      </c>
      <c r="C45" s="11" t="n">
        <v>8</v>
      </c>
      <c r="D45" s="11" t="n">
        <v>-23</v>
      </c>
      <c r="E45" s="5">
        <f>+B45*1000+D45*(1-$F$1)</f>
        <v/>
      </c>
      <c r="F45" s="5">
        <f>+F44+1</f>
        <v/>
      </c>
      <c r="G45" s="5">
        <f>+A46-A45</f>
        <v/>
      </c>
      <c r="H45" s="5">
        <f>+A45+G45/2</f>
        <v/>
      </c>
      <c r="I45" s="8">
        <f>9.81*(0.27*LOG(C45/E45*100)+0.36*LOG(E45/100)+1.236)</f>
        <v/>
      </c>
      <c r="J45" s="5">
        <f>+J44+I45*G45</f>
        <v/>
      </c>
      <c r="K45" s="5">
        <f>IF(H45&lt;$C$1,0,9.81*(H45-$C$1))</f>
        <v/>
      </c>
      <c r="L45" s="8">
        <f>+J45-K45</f>
        <v/>
      </c>
      <c r="M45" s="8">
        <f>AVERAGE(B45:B46)*1000</f>
        <v/>
      </c>
      <c r="N45" s="8">
        <f>AVERAGE(E45:E46)</f>
        <v/>
      </c>
      <c r="O45" s="8">
        <f>AVERAGE(F45:F46)</f>
        <v/>
      </c>
      <c r="P45" s="8">
        <f>AVERAGE(G45:G46)</f>
        <v/>
      </c>
      <c r="Q45" s="9">
        <f>(N45-J45)/L45</f>
        <v/>
      </c>
      <c r="R45" s="8">
        <f>+O45/(N45-J45)*100</f>
        <v/>
      </c>
      <c r="S45" s="8">
        <f>+SQRT((3.47-LOG(Q45))^2+(1.22+LOG(R45))^2)</f>
        <v/>
      </c>
      <c r="T45" s="1">
        <f>(IF(S45&lt;1.31, "gravelly sand to dense sand", IF(S45&lt;2.05, "sands", IF(S45&lt;2.6, "sand mixtures", IF(S45&lt;2.95, "silt mixtures", IF(S45&lt;3.6, "clays","organic clay"))))))</f>
        <v/>
      </c>
      <c r="U45" s="98">
        <f>IF(S45&lt;2.6,DEGREES(ATAN(0.373*(LOG(N45/L45)+0.29))),"")</f>
        <v/>
      </c>
      <c r="V45" s="98">
        <f>IF(S45&lt;2.6, 17.6+11*LOG(Q45),"")</f>
        <v/>
      </c>
      <c r="W45" s="98">
        <f>IF(S45&lt;2.6, IF(M45/100&lt;20, 30,IF(M45/100&lt;40,30+5/20*(M45/100-20),IF(M45/100&lt;120, 35+5/80*(M45/100-40), IF(M45/100&lt;200, 40+5/80*(M45/100-120),45)))),"")</f>
        <v/>
      </c>
      <c r="X45" s="98">
        <f>IF(S45&gt;2.59, (M45-J45)/$I$1,"")</f>
        <v/>
      </c>
      <c r="Y45" s="1">
        <f>+($Y$600-$Y$3)/($A$600-$A$3)*(A45-$A$3)+$Y$3</f>
        <v/>
      </c>
      <c r="Z45" s="99">
        <f>+B45*4</f>
        <v/>
      </c>
      <c r="AA45" s="1">
        <f>+($AA$600-$AA$3)/($A$600-$A$3)*(A45-$A$3)+$AA$3</f>
        <v/>
      </c>
    </row>
    <row r="46">
      <c r="A46" s="11" t="n">
        <v>0.86</v>
      </c>
      <c r="B46" s="11" t="n">
        <v>0.341</v>
      </c>
      <c r="C46" s="11" t="n">
        <v>8</v>
      </c>
      <c r="D46" s="11" t="n">
        <v>-24</v>
      </c>
      <c r="E46" s="5">
        <f>+B46*1000+D46*(1-$F$1)</f>
        <v/>
      </c>
      <c r="F46" s="5">
        <f>+F45+1</f>
        <v/>
      </c>
      <c r="G46" s="5">
        <f>+A47-A46</f>
        <v/>
      </c>
      <c r="H46" s="5">
        <f>+A46+G46/2</f>
        <v/>
      </c>
      <c r="I46" s="8">
        <f>9.81*(0.27*LOG(C46/E46*100)+0.36*LOG(E46/100)+1.236)</f>
        <v/>
      </c>
      <c r="J46" s="5">
        <f>+J45+I46*G46</f>
        <v/>
      </c>
      <c r="K46" s="5">
        <f>IF(H46&lt;$C$1,0,9.81*(H46-$C$1))</f>
        <v/>
      </c>
      <c r="L46" s="8">
        <f>+J46-K46</f>
        <v/>
      </c>
      <c r="M46" s="8">
        <f>AVERAGE(B46:B47)*1000</f>
        <v/>
      </c>
      <c r="N46" s="8">
        <f>AVERAGE(E46:E47)</f>
        <v/>
      </c>
      <c r="O46" s="8">
        <f>AVERAGE(F46:F47)</f>
        <v/>
      </c>
      <c r="P46" s="8">
        <f>AVERAGE(G46:G47)</f>
        <v/>
      </c>
      <c r="Q46" s="9">
        <f>(N46-J46)/L46</f>
        <v/>
      </c>
      <c r="R46" s="8">
        <f>+O46/(N46-J46)*100</f>
        <v/>
      </c>
      <c r="S46" s="8">
        <f>+SQRT((3.47-LOG(Q46))^2+(1.22+LOG(R46))^2)</f>
        <v/>
      </c>
      <c r="T46" s="1">
        <f>(IF(S46&lt;1.31, "gravelly sand to dense sand", IF(S46&lt;2.05, "sands", IF(S46&lt;2.6, "sand mixtures", IF(S46&lt;2.95, "silt mixtures", IF(S46&lt;3.6, "clays","organic clay"))))))</f>
        <v/>
      </c>
      <c r="U46" s="98">
        <f>IF(S46&lt;2.6,DEGREES(ATAN(0.373*(LOG(N46/L46)+0.29))),"")</f>
        <v/>
      </c>
      <c r="V46" s="98">
        <f>IF(S46&lt;2.6, 17.6+11*LOG(Q46),"")</f>
        <v/>
      </c>
      <c r="W46" s="98">
        <f>IF(S46&lt;2.6, IF(M46/100&lt;20, 30,IF(M46/100&lt;40,30+5/20*(M46/100-20),IF(M46/100&lt;120, 35+5/80*(M46/100-40), IF(M46/100&lt;200, 40+5/80*(M46/100-120),45)))),"")</f>
        <v/>
      </c>
      <c r="X46" s="98">
        <f>IF(S46&gt;2.59, (M46-J46)/$I$1,"")</f>
        <v/>
      </c>
      <c r="Y46" s="1">
        <f>+($Y$600-$Y$3)/($A$600-$A$3)*(A46-$A$3)+$Y$3</f>
        <v/>
      </c>
      <c r="Z46" s="99">
        <f>+B46*4</f>
        <v/>
      </c>
      <c r="AA46" s="1">
        <f>+($AA$600-$AA$3)/($A$600-$A$3)*(A46-$A$3)+$AA$3</f>
        <v/>
      </c>
    </row>
    <row r="47">
      <c r="A47" s="11" t="n">
        <v>0.88</v>
      </c>
      <c r="B47" s="11" t="n">
        <v>0.322</v>
      </c>
      <c r="C47" s="11" t="n">
        <v>7</v>
      </c>
      <c r="D47" s="11" t="n">
        <v>-24</v>
      </c>
      <c r="E47" s="5">
        <f>+B47*1000+D47*(1-$F$1)</f>
        <v/>
      </c>
      <c r="F47" s="5">
        <f>+F46+1</f>
        <v/>
      </c>
      <c r="G47" s="5">
        <f>+A48-A47</f>
        <v/>
      </c>
      <c r="H47" s="5">
        <f>+A47+G47/2</f>
        <v/>
      </c>
      <c r="I47" s="8">
        <f>9.81*(0.27*LOG(C47/E47*100)+0.36*LOG(E47/100)+1.236)</f>
        <v/>
      </c>
      <c r="J47" s="5">
        <f>+J46+I47*G47</f>
        <v/>
      </c>
      <c r="K47" s="5">
        <f>IF(H47&lt;$C$1,0,9.81*(H47-$C$1))</f>
        <v/>
      </c>
      <c r="L47" s="8">
        <f>+J47-K47</f>
        <v/>
      </c>
      <c r="M47" s="8">
        <f>AVERAGE(B47:B48)*1000</f>
        <v/>
      </c>
      <c r="N47" s="8">
        <f>AVERAGE(E47:E48)</f>
        <v/>
      </c>
      <c r="O47" s="8">
        <f>AVERAGE(F47:F48)</f>
        <v/>
      </c>
      <c r="P47" s="8">
        <f>AVERAGE(G47:G48)</f>
        <v/>
      </c>
      <c r="Q47" s="9">
        <f>(N47-J47)/L47</f>
        <v/>
      </c>
      <c r="R47" s="8">
        <f>+O47/(N47-J47)*100</f>
        <v/>
      </c>
      <c r="S47" s="8">
        <f>+SQRT((3.47-LOG(Q47))^2+(1.22+LOG(R47))^2)</f>
        <v/>
      </c>
      <c r="T47" s="1">
        <f>(IF(S47&lt;1.31, "gravelly sand to dense sand", IF(S47&lt;2.05, "sands", IF(S47&lt;2.6, "sand mixtures", IF(S47&lt;2.95, "silt mixtures", IF(S47&lt;3.6, "clays","organic clay"))))))</f>
        <v/>
      </c>
      <c r="U47" s="98">
        <f>IF(S47&lt;2.6,DEGREES(ATAN(0.373*(LOG(N47/L47)+0.29))),"")</f>
        <v/>
      </c>
      <c r="V47" s="98">
        <f>IF(S47&lt;2.6, 17.6+11*LOG(Q47),"")</f>
        <v/>
      </c>
      <c r="W47" s="98">
        <f>IF(S47&lt;2.6, IF(M47/100&lt;20, 30,IF(M47/100&lt;40,30+5/20*(M47/100-20),IF(M47/100&lt;120, 35+5/80*(M47/100-40), IF(M47/100&lt;200, 40+5/80*(M47/100-120),45)))),"")</f>
        <v/>
      </c>
      <c r="X47" s="98">
        <f>IF(S47&gt;2.59, (M47-J47)/$I$1,"")</f>
        <v/>
      </c>
      <c r="Y47" s="1">
        <f>+($Y$600-$Y$3)/($A$600-$A$3)*(A47-$A$3)+$Y$3</f>
        <v/>
      </c>
      <c r="Z47" s="99">
        <f>+B47*4</f>
        <v/>
      </c>
      <c r="AA47" s="1">
        <f>+($AA$600-$AA$3)/($A$600-$A$3)*(A47-$A$3)+$AA$3</f>
        <v/>
      </c>
    </row>
    <row r="48">
      <c r="A48" s="11" t="n">
        <v>0.9</v>
      </c>
      <c r="B48" s="11" t="n">
        <v>0.303</v>
      </c>
      <c r="C48" s="11" t="n">
        <v>6</v>
      </c>
      <c r="D48" s="11" t="n">
        <v>-25</v>
      </c>
      <c r="E48" s="5">
        <f>+B48*1000+D48*(1-$F$1)</f>
        <v/>
      </c>
      <c r="F48" s="5">
        <f>+F47+1</f>
        <v/>
      </c>
      <c r="G48" s="5">
        <f>+A49-A48</f>
        <v/>
      </c>
      <c r="H48" s="5">
        <f>+A48+G48/2</f>
        <v/>
      </c>
      <c r="I48" s="8">
        <f>9.81*(0.27*LOG(C48/E48*100)+0.36*LOG(E48/100)+1.236)</f>
        <v/>
      </c>
      <c r="J48" s="5">
        <f>+J47+I48*G48</f>
        <v/>
      </c>
      <c r="K48" s="5">
        <f>IF(H48&lt;$C$1,0,9.81*(H48-$C$1))</f>
        <v/>
      </c>
      <c r="L48" s="8">
        <f>+J48-K48</f>
        <v/>
      </c>
      <c r="M48" s="8">
        <f>AVERAGE(B48:B49)*1000</f>
        <v/>
      </c>
      <c r="N48" s="8">
        <f>AVERAGE(E48:E49)</f>
        <v/>
      </c>
      <c r="O48" s="8">
        <f>AVERAGE(F48:F49)</f>
        <v/>
      </c>
      <c r="P48" s="8">
        <f>AVERAGE(G48:G49)</f>
        <v/>
      </c>
      <c r="Q48" s="9">
        <f>(N48-J48)/L48</f>
        <v/>
      </c>
      <c r="R48" s="8">
        <f>+O48/(N48-J48)*100</f>
        <v/>
      </c>
      <c r="S48" s="8">
        <f>+SQRT((3.47-LOG(Q48))^2+(1.22+LOG(R48))^2)</f>
        <v/>
      </c>
      <c r="T48" s="1">
        <f>(IF(S48&lt;1.31, "gravelly sand to dense sand", IF(S48&lt;2.05, "sands", IF(S48&lt;2.6, "sand mixtures", IF(S48&lt;2.95, "silt mixtures", IF(S48&lt;3.6, "clays","organic clay"))))))</f>
        <v/>
      </c>
      <c r="U48" s="98">
        <f>IF(S48&lt;2.6,DEGREES(ATAN(0.373*(LOG(N48/L48)+0.29))),"")</f>
        <v/>
      </c>
      <c r="V48" s="98">
        <f>IF(S48&lt;2.6, 17.6+11*LOG(Q48),"")</f>
        <v/>
      </c>
      <c r="W48" s="98">
        <f>IF(S48&lt;2.6, IF(M48/100&lt;20, 30,IF(M48/100&lt;40,30+5/20*(M48/100-20),IF(M48/100&lt;120, 35+5/80*(M48/100-40), IF(M48/100&lt;200, 40+5/80*(M48/100-120),45)))),"")</f>
        <v/>
      </c>
      <c r="X48" s="98">
        <f>IF(S48&gt;2.59, (M48-J48)/$I$1,"")</f>
        <v/>
      </c>
      <c r="Y48" s="1">
        <f>+($Y$600-$Y$3)/($A$600-$A$3)*(A48-$A$3)+$Y$3</f>
        <v/>
      </c>
      <c r="Z48" s="99">
        <f>+B48*4</f>
        <v/>
      </c>
      <c r="AA48" s="1">
        <f>+($AA$600-$AA$3)/($A$600-$A$3)*(A48-$A$3)+$AA$3</f>
        <v/>
      </c>
    </row>
    <row r="49">
      <c r="A49" s="11" t="n">
        <v>0.92</v>
      </c>
      <c r="B49" s="11" t="n">
        <v>0.284</v>
      </c>
      <c r="C49" s="11" t="n">
        <v>5</v>
      </c>
      <c r="D49" s="11" t="n">
        <v>-25</v>
      </c>
      <c r="E49" s="5">
        <f>+B49*1000+D49*(1-$F$1)</f>
        <v/>
      </c>
      <c r="F49" s="5">
        <f>+F48+1</f>
        <v/>
      </c>
      <c r="G49" s="5">
        <f>+A50-A49</f>
        <v/>
      </c>
      <c r="H49" s="5">
        <f>+A49+G49/2</f>
        <v/>
      </c>
      <c r="I49" s="8">
        <f>9.81*(0.27*LOG(C49/E49*100)+0.36*LOG(E49/100)+1.236)</f>
        <v/>
      </c>
      <c r="J49" s="5">
        <f>+J48+I49*G49</f>
        <v/>
      </c>
      <c r="K49" s="5">
        <f>IF(H49&lt;$C$1,0,9.81*(H49-$C$1))</f>
        <v/>
      </c>
      <c r="L49" s="8">
        <f>+J49-K49</f>
        <v/>
      </c>
      <c r="M49" s="8">
        <f>AVERAGE(B49:B50)*1000</f>
        <v/>
      </c>
      <c r="N49" s="8">
        <f>AVERAGE(E49:E50)</f>
        <v/>
      </c>
      <c r="O49" s="8">
        <f>AVERAGE(F49:F50)</f>
        <v/>
      </c>
      <c r="P49" s="8">
        <f>AVERAGE(G49:G50)</f>
        <v/>
      </c>
      <c r="Q49" s="9">
        <f>(N49-J49)/L49</f>
        <v/>
      </c>
      <c r="R49" s="8">
        <f>+O49/(N49-J49)*100</f>
        <v/>
      </c>
      <c r="S49" s="8">
        <f>+SQRT((3.47-LOG(Q49))^2+(1.22+LOG(R49))^2)</f>
        <v/>
      </c>
      <c r="T49" s="1">
        <f>(IF(S49&lt;1.31, "gravelly sand to dense sand", IF(S49&lt;2.05, "sands", IF(S49&lt;2.6, "sand mixtures", IF(S49&lt;2.95, "silt mixtures", IF(S49&lt;3.6, "clays","organic clay"))))))</f>
        <v/>
      </c>
      <c r="U49" s="98">
        <f>IF(S49&lt;2.6,DEGREES(ATAN(0.373*(LOG(N49/L49)+0.29))),"")</f>
        <v/>
      </c>
      <c r="V49" s="98">
        <f>IF(S49&lt;2.6, 17.6+11*LOG(Q49),"")</f>
        <v/>
      </c>
      <c r="W49" s="98">
        <f>IF(S49&lt;2.6, IF(M49/100&lt;20, 30,IF(M49/100&lt;40,30+5/20*(M49/100-20),IF(M49/100&lt;120, 35+5/80*(M49/100-40), IF(M49/100&lt;200, 40+5/80*(M49/100-120),45)))),"")</f>
        <v/>
      </c>
      <c r="X49" s="98">
        <f>IF(S49&gt;2.59, (M49-J49)/$I$1,"")</f>
        <v/>
      </c>
      <c r="Y49" s="1">
        <f>+($Y$600-$Y$3)/($A$600-$A$3)*(A49-$A$3)+$Y$3</f>
        <v/>
      </c>
      <c r="Z49" s="99">
        <f>+B49*4</f>
        <v/>
      </c>
      <c r="AA49" s="1">
        <f>+($AA$600-$AA$3)/($A$600-$A$3)*(A49-$A$3)+$AA$3</f>
        <v/>
      </c>
    </row>
    <row r="50">
      <c r="A50" s="11" t="n">
        <v>0.9399999999999999</v>
      </c>
      <c r="B50" s="11" t="n">
        <v>0.265</v>
      </c>
      <c r="C50" s="11" t="n">
        <v>4</v>
      </c>
      <c r="D50" s="11" t="n">
        <v>-23</v>
      </c>
      <c r="E50" s="5">
        <f>+B50*1000+D50*(1-$F$1)</f>
        <v/>
      </c>
      <c r="F50" s="5">
        <f>+F49+1</f>
        <v/>
      </c>
      <c r="G50" s="5">
        <f>+A51-A50</f>
        <v/>
      </c>
      <c r="H50" s="5">
        <f>+A50+G50/2</f>
        <v/>
      </c>
      <c r="I50" s="8">
        <f>9.81*(0.27*LOG(C50/E50*100)+0.36*LOG(E50/100)+1.236)</f>
        <v/>
      </c>
      <c r="J50" s="5">
        <f>+J49+I50*G50</f>
        <v/>
      </c>
      <c r="K50" s="5">
        <f>IF(H50&lt;$C$1,0,9.81*(H50-$C$1))</f>
        <v/>
      </c>
      <c r="L50" s="8">
        <f>+J50-K50</f>
        <v/>
      </c>
      <c r="M50" s="8">
        <f>AVERAGE(B50:B51)*1000</f>
        <v/>
      </c>
      <c r="N50" s="8">
        <f>AVERAGE(E50:E51)</f>
        <v/>
      </c>
      <c r="O50" s="8">
        <f>AVERAGE(F50:F51)</f>
        <v/>
      </c>
      <c r="P50" s="8">
        <f>AVERAGE(G50:G51)</f>
        <v/>
      </c>
      <c r="Q50" s="9">
        <f>(N50-J50)/L50</f>
        <v/>
      </c>
      <c r="R50" s="8">
        <f>+O50/(N50-J50)*100</f>
        <v/>
      </c>
      <c r="S50" s="8">
        <f>+SQRT((3.47-LOG(Q50))^2+(1.22+LOG(R50))^2)</f>
        <v/>
      </c>
      <c r="T50" s="1">
        <f>(IF(S50&lt;1.31, "gravelly sand to dense sand", IF(S50&lt;2.05, "sands", IF(S50&lt;2.6, "sand mixtures", IF(S50&lt;2.95, "silt mixtures", IF(S50&lt;3.6, "clays","organic clay"))))))</f>
        <v/>
      </c>
      <c r="U50" s="98">
        <f>IF(S50&lt;2.6,DEGREES(ATAN(0.373*(LOG(N50/L50)+0.29))),"")</f>
        <v/>
      </c>
      <c r="V50" s="98">
        <f>IF(S50&lt;2.6, 17.6+11*LOG(Q50),"")</f>
        <v/>
      </c>
      <c r="W50" s="98">
        <f>IF(S50&lt;2.6, IF(M50/100&lt;20, 30,IF(M50/100&lt;40,30+5/20*(M50/100-20),IF(M50/100&lt;120, 35+5/80*(M50/100-40), IF(M50/100&lt;200, 40+5/80*(M50/100-120),45)))),"")</f>
        <v/>
      </c>
      <c r="X50" s="98">
        <f>IF(S50&gt;2.59, (M50-J50)/$I$1,"")</f>
        <v/>
      </c>
      <c r="Y50" s="1">
        <f>+($Y$600-$Y$3)/($A$600-$A$3)*(A50-$A$3)+$Y$3</f>
        <v/>
      </c>
      <c r="Z50" s="99">
        <f>+B50*4</f>
        <v/>
      </c>
      <c r="AA50" s="1">
        <f>+($AA$600-$AA$3)/($A$600-$A$3)*(A50-$A$3)+$AA$3</f>
        <v/>
      </c>
    </row>
    <row r="51">
      <c r="A51" s="11" t="n">
        <v>0.96</v>
      </c>
      <c r="B51" s="11" t="n">
        <v>0.246</v>
      </c>
      <c r="C51" s="11" t="n">
        <v>3</v>
      </c>
      <c r="D51" s="11" t="n">
        <v>-26</v>
      </c>
      <c r="E51" s="5">
        <f>+B51*1000+D51*(1-$F$1)</f>
        <v/>
      </c>
      <c r="F51" s="5">
        <f>+F50+1</f>
        <v/>
      </c>
      <c r="G51" s="5">
        <f>+A52-A51</f>
        <v/>
      </c>
      <c r="H51" s="5">
        <f>+A51+G51/2</f>
        <v/>
      </c>
      <c r="I51" s="8">
        <f>9.81*(0.27*LOG(C51/E51*100)+0.36*LOG(E51/100)+1.236)</f>
        <v/>
      </c>
      <c r="J51" s="5">
        <f>+J50+I51*G51</f>
        <v/>
      </c>
      <c r="K51" s="5">
        <f>IF(H51&lt;$C$1,0,9.81*(H51-$C$1))</f>
        <v/>
      </c>
      <c r="L51" s="8">
        <f>+J51-K51</f>
        <v/>
      </c>
      <c r="M51" s="8">
        <f>AVERAGE(B51:B52)*1000</f>
        <v/>
      </c>
      <c r="N51" s="8">
        <f>AVERAGE(E51:E52)</f>
        <v/>
      </c>
      <c r="O51" s="8">
        <f>AVERAGE(F51:F52)</f>
        <v/>
      </c>
      <c r="P51" s="8">
        <f>AVERAGE(G51:G52)</f>
        <v/>
      </c>
      <c r="Q51" s="9">
        <f>(N51-J51)/L51</f>
        <v/>
      </c>
      <c r="R51" s="8">
        <f>+O51/(N51-J51)*100</f>
        <v/>
      </c>
      <c r="S51" s="8">
        <f>+SQRT((3.47-LOG(Q51))^2+(1.22+LOG(R51))^2)</f>
        <v/>
      </c>
      <c r="T51" s="1">
        <f>(IF(S51&lt;1.31, "gravelly sand to dense sand", IF(S51&lt;2.05, "sands", IF(S51&lt;2.6, "sand mixtures", IF(S51&lt;2.95, "silt mixtures", IF(S51&lt;3.6, "clays","organic clay"))))))</f>
        <v/>
      </c>
      <c r="U51" s="98">
        <f>IF(S51&lt;2.6,DEGREES(ATAN(0.373*(LOG(N51/L51)+0.29))),"")</f>
        <v/>
      </c>
      <c r="V51" s="98">
        <f>IF(S51&lt;2.6, 17.6+11*LOG(Q51),"")</f>
        <v/>
      </c>
      <c r="W51" s="98">
        <f>IF(S51&lt;2.6, IF(M51/100&lt;20, 30,IF(M51/100&lt;40,30+5/20*(M51/100-20),IF(M51/100&lt;120, 35+5/80*(M51/100-40), IF(M51/100&lt;200, 40+5/80*(M51/100-120),45)))),"")</f>
        <v/>
      </c>
      <c r="X51" s="98">
        <f>IF(S51&gt;2.59, (M51-J51)/$I$1,"")</f>
        <v/>
      </c>
      <c r="Y51" s="1">
        <f>+($Y$600-$Y$3)/($A$600-$A$3)*(A51-$A$3)+$Y$3</f>
        <v/>
      </c>
      <c r="Z51" s="99">
        <f>+B51*4</f>
        <v/>
      </c>
      <c r="AA51" s="1">
        <f>+($AA$600-$AA$3)/($A$600-$A$3)*(A51-$A$3)+$AA$3</f>
        <v/>
      </c>
    </row>
    <row r="52">
      <c r="A52" s="11" t="n">
        <v>0.98</v>
      </c>
      <c r="B52" s="11" t="n">
        <v>0.227</v>
      </c>
      <c r="C52" s="11" t="n">
        <v>2</v>
      </c>
      <c r="D52" s="11" t="n">
        <v>-27</v>
      </c>
      <c r="E52" s="5">
        <f>+B52*1000+D52*(1-$F$1)</f>
        <v/>
      </c>
      <c r="F52" s="5">
        <f>+F51+1</f>
        <v/>
      </c>
      <c r="G52" s="5">
        <f>+A53-A52</f>
        <v/>
      </c>
      <c r="H52" s="5">
        <f>+A52+G52/2</f>
        <v/>
      </c>
      <c r="I52" s="8">
        <f>9.81*(0.27*LOG(C52/E52*100)+0.36*LOG(E52/100)+1.236)</f>
        <v/>
      </c>
      <c r="J52" s="5">
        <f>+J51+I52*G52</f>
        <v/>
      </c>
      <c r="K52" s="5">
        <f>IF(H52&lt;$C$1,0,9.81*(H52-$C$1))</f>
        <v/>
      </c>
      <c r="L52" s="8">
        <f>+J52-K52</f>
        <v/>
      </c>
      <c r="M52" s="8">
        <f>AVERAGE(B52:B53)*1000</f>
        <v/>
      </c>
      <c r="N52" s="8">
        <f>AVERAGE(E52:E53)</f>
        <v/>
      </c>
      <c r="O52" s="8">
        <f>AVERAGE(F52:F53)</f>
        <v/>
      </c>
      <c r="P52" s="8">
        <f>AVERAGE(G52:G53)</f>
        <v/>
      </c>
      <c r="Q52" s="9">
        <f>(N52-J52)/L52</f>
        <v/>
      </c>
      <c r="R52" s="8">
        <f>+O52/(N52-J52)*100</f>
        <v/>
      </c>
      <c r="S52" s="8">
        <f>+SQRT((3.47-LOG(Q52))^2+(1.22+LOG(R52))^2)</f>
        <v/>
      </c>
      <c r="T52" s="1">
        <f>(IF(S52&lt;1.31, "gravelly sand to dense sand", IF(S52&lt;2.05, "sands", IF(S52&lt;2.6, "sand mixtures", IF(S52&lt;2.95, "silt mixtures", IF(S52&lt;3.6, "clays","organic clay"))))))</f>
        <v/>
      </c>
      <c r="U52" s="98">
        <f>IF(S52&lt;2.6,DEGREES(ATAN(0.373*(LOG(N52/L52)+0.29))),"")</f>
        <v/>
      </c>
      <c r="V52" s="98">
        <f>IF(S52&lt;2.6, 17.6+11*LOG(Q52),"")</f>
        <v/>
      </c>
      <c r="W52" s="98">
        <f>IF(S52&lt;2.6, IF(M52/100&lt;20, 30,IF(M52/100&lt;40,30+5/20*(M52/100-20),IF(M52/100&lt;120, 35+5/80*(M52/100-40), IF(M52/100&lt;200, 40+5/80*(M52/100-120),45)))),"")</f>
        <v/>
      </c>
      <c r="X52" s="98">
        <f>IF(S52&gt;2.59, (M52-J52)/$I$1,"")</f>
        <v/>
      </c>
      <c r="Y52" s="1">
        <f>+($Y$600-$Y$3)/($A$600-$A$3)*(A52-$A$3)+$Y$3</f>
        <v/>
      </c>
      <c r="Z52" s="99">
        <f>+B52*4</f>
        <v/>
      </c>
      <c r="AA52" s="1">
        <f>+($AA$600-$AA$3)/($A$600-$A$3)*(A52-$A$3)+$AA$3</f>
        <v/>
      </c>
    </row>
    <row r="53">
      <c r="A53" s="11" t="n">
        <v>1</v>
      </c>
      <c r="B53" s="11" t="n">
        <v>0.208</v>
      </c>
      <c r="C53" s="11" t="n">
        <v>1</v>
      </c>
      <c r="D53" s="11" t="n">
        <v>-26</v>
      </c>
      <c r="E53" s="5">
        <f>+B53*1000+D53*(1-$F$1)</f>
        <v/>
      </c>
      <c r="F53" s="5">
        <f>+F52+1</f>
        <v/>
      </c>
      <c r="G53" s="5">
        <f>+A54-A53</f>
        <v/>
      </c>
      <c r="H53" s="5">
        <f>+A53+G53/2</f>
        <v/>
      </c>
      <c r="I53" s="8">
        <f>9.81*(0.27*LOG(C53/E53*100)+0.36*LOG(E53/100)+1.236)</f>
        <v/>
      </c>
      <c r="J53" s="5">
        <f>+J52+I53*G53</f>
        <v/>
      </c>
      <c r="K53" s="5">
        <f>IF(H53&lt;$C$1,0,9.81*(H53-$C$1))</f>
        <v/>
      </c>
      <c r="L53" s="8">
        <f>+J53-K53</f>
        <v/>
      </c>
      <c r="M53" s="8">
        <f>AVERAGE(B53:B54)*1000</f>
        <v/>
      </c>
      <c r="N53" s="8">
        <f>AVERAGE(E53:E54)</f>
        <v/>
      </c>
      <c r="O53" s="8">
        <f>AVERAGE(F53:F54)</f>
        <v/>
      </c>
      <c r="P53" s="8">
        <f>AVERAGE(G53:G54)</f>
        <v/>
      </c>
      <c r="Q53" s="9">
        <f>(N53-J53)/L53</f>
        <v/>
      </c>
      <c r="R53" s="8">
        <f>+O53/(N53-J53)*100</f>
        <v/>
      </c>
      <c r="S53" s="8">
        <f>+SQRT((3.47-LOG(Q53))^2+(1.22+LOG(R53))^2)</f>
        <v/>
      </c>
      <c r="T53" s="1">
        <f>(IF(S53&lt;1.31, "gravelly sand to dense sand", IF(S53&lt;2.05, "sands", IF(S53&lt;2.6, "sand mixtures", IF(S53&lt;2.95, "silt mixtures", IF(S53&lt;3.6, "clays","organic clay"))))))</f>
        <v/>
      </c>
      <c r="U53" s="98">
        <f>IF(S53&lt;2.6,DEGREES(ATAN(0.373*(LOG(N53/L53)+0.29))),"")</f>
        <v/>
      </c>
      <c r="V53" s="98">
        <f>IF(S53&lt;2.6, 17.6+11*LOG(Q53),"")</f>
        <v/>
      </c>
      <c r="W53" s="98">
        <f>IF(S53&lt;2.6, IF(M53/100&lt;20, 30,IF(M53/100&lt;40,30+5/20*(M53/100-20),IF(M53/100&lt;120, 35+5/80*(M53/100-40), IF(M53/100&lt;200, 40+5/80*(M53/100-120),45)))),"")</f>
        <v/>
      </c>
      <c r="X53" s="98">
        <f>IF(S53&gt;2.59, (M53-J53)/$I$1,"")</f>
        <v/>
      </c>
      <c r="Y53" s="1">
        <f>+($Y$600-$Y$3)/($A$600-$A$3)*(A53-$A$3)+$Y$3</f>
        <v/>
      </c>
      <c r="Z53" s="99">
        <f>+B53*4</f>
        <v/>
      </c>
      <c r="AA53" s="1">
        <f>+($AA$600-$AA$3)/($A$600-$A$3)*(A53-$A$3)+$AA$3</f>
        <v/>
      </c>
    </row>
    <row r="54">
      <c r="A54" s="11" t="n">
        <v>1.02</v>
      </c>
      <c r="B54" s="11" t="n">
        <v>0.189</v>
      </c>
      <c r="C54" s="11" t="n">
        <v>0</v>
      </c>
      <c r="D54" s="11" t="n">
        <v>-27</v>
      </c>
      <c r="E54" s="5">
        <f>+B54*1000+D54*(1-$F$1)</f>
        <v/>
      </c>
      <c r="F54" s="5">
        <f>+F53+1</f>
        <v/>
      </c>
      <c r="G54" s="5">
        <f>+A55-A54</f>
        <v/>
      </c>
      <c r="H54" s="5">
        <f>+A54+G54/2</f>
        <v/>
      </c>
      <c r="I54" s="8">
        <f>9.81*(0.27*LOG(C54/E54*100)+0.36*LOG(E54/100)+1.236)</f>
        <v/>
      </c>
      <c r="J54" s="5">
        <f>+J53+I54*G54</f>
        <v/>
      </c>
      <c r="K54" s="5">
        <f>IF(H54&lt;$C$1,0,9.81*(H54-$C$1))</f>
        <v/>
      </c>
      <c r="L54" s="8">
        <f>+J54-K54</f>
        <v/>
      </c>
      <c r="M54" s="8">
        <f>AVERAGE(B54:B55)*1000</f>
        <v/>
      </c>
      <c r="N54" s="8">
        <f>AVERAGE(E54:E55)</f>
        <v/>
      </c>
      <c r="O54" s="8">
        <f>AVERAGE(F54:F55)</f>
        <v/>
      </c>
      <c r="P54" s="8">
        <f>AVERAGE(G54:G55)</f>
        <v/>
      </c>
      <c r="Q54" s="9">
        <f>(N54-J54)/L54</f>
        <v/>
      </c>
      <c r="R54" s="8">
        <f>+O54/(N54-J54)*100</f>
        <v/>
      </c>
      <c r="S54" s="8">
        <f>+SQRT((3.47-LOG(Q54))^2+(1.22+LOG(R54))^2)</f>
        <v/>
      </c>
      <c r="T54" s="1">
        <f>(IF(S54&lt;1.31, "gravelly sand to dense sand", IF(S54&lt;2.05, "sands", IF(S54&lt;2.6, "sand mixtures", IF(S54&lt;2.95, "silt mixtures", IF(S54&lt;3.6, "clays","organic clay"))))))</f>
        <v/>
      </c>
      <c r="U54" s="98">
        <f>IF(S54&lt;2.6,DEGREES(ATAN(0.373*(LOG(N54/L54)+0.29))),"")</f>
        <v/>
      </c>
      <c r="V54" s="98">
        <f>IF(S54&lt;2.6, 17.6+11*LOG(Q54),"")</f>
        <v/>
      </c>
      <c r="W54" s="98">
        <f>IF(S54&lt;2.6, IF(M54/100&lt;20, 30,IF(M54/100&lt;40,30+5/20*(M54/100-20),IF(M54/100&lt;120, 35+5/80*(M54/100-40), IF(M54/100&lt;200, 40+5/80*(M54/100-120),45)))),"")</f>
        <v/>
      </c>
      <c r="X54" s="98">
        <f>IF(S54&gt;2.59, (M54-J54)/$I$1,"")</f>
        <v/>
      </c>
      <c r="Y54" s="1">
        <f>+($Y$600-$Y$3)/($A$600-$A$3)*(A54-$A$3)+$Y$3</f>
        <v/>
      </c>
      <c r="Z54" s="99">
        <f>+B54*4</f>
        <v/>
      </c>
      <c r="AA54" s="1">
        <f>+($AA$600-$AA$3)/($A$600-$A$3)*(A54-$A$3)+$AA$3</f>
        <v/>
      </c>
    </row>
    <row r="55">
      <c r="A55" s="11" t="n">
        <v>1.04</v>
      </c>
      <c r="B55" s="11" t="n">
        <v>0.189</v>
      </c>
      <c r="C55" s="11" t="n">
        <v>0</v>
      </c>
      <c r="D55" s="11" t="n">
        <v>-28</v>
      </c>
      <c r="E55" s="5">
        <f>+B55*1000+D55*(1-$F$1)</f>
        <v/>
      </c>
      <c r="F55" s="5">
        <f>+F54+1</f>
        <v/>
      </c>
      <c r="G55" s="5">
        <f>+A56-A55</f>
        <v/>
      </c>
      <c r="H55" s="5">
        <f>+A55+G55/2</f>
        <v/>
      </c>
      <c r="I55" s="8">
        <f>9.81*(0.27*LOG(C55/E55*100)+0.36*LOG(E55/100)+1.236)</f>
        <v/>
      </c>
      <c r="J55" s="5">
        <f>+J54+I55*G55</f>
        <v/>
      </c>
      <c r="K55" s="5">
        <f>IF(H55&lt;$C$1,0,9.81*(H55-$C$1))</f>
        <v/>
      </c>
      <c r="L55" s="8">
        <f>+J55-K55</f>
        <v/>
      </c>
      <c r="M55" s="8">
        <f>AVERAGE(B55:B56)*1000</f>
        <v/>
      </c>
      <c r="N55" s="8">
        <f>AVERAGE(E55:E56)</f>
        <v/>
      </c>
      <c r="O55" s="8">
        <f>AVERAGE(F55:F56)</f>
        <v/>
      </c>
      <c r="P55" s="8">
        <f>AVERAGE(G55:G56)</f>
        <v/>
      </c>
      <c r="Q55" s="9">
        <f>(N55-J55)/L55</f>
        <v/>
      </c>
      <c r="R55" s="8">
        <f>+O55/(N55-J55)*100</f>
        <v/>
      </c>
      <c r="S55" s="8">
        <f>+SQRT((3.47-LOG(Q55))^2+(1.22+LOG(R55))^2)</f>
        <v/>
      </c>
      <c r="T55" s="1">
        <f>(IF(S55&lt;1.31, "gravelly sand to dense sand", IF(S55&lt;2.05, "sands", IF(S55&lt;2.6, "sand mixtures", IF(S55&lt;2.95, "silt mixtures", IF(S55&lt;3.6, "clays","organic clay"))))))</f>
        <v/>
      </c>
      <c r="U55" s="98">
        <f>IF(S55&lt;2.6,DEGREES(ATAN(0.373*(LOG(N55/L55)+0.29))),"")</f>
        <v/>
      </c>
      <c r="V55" s="98">
        <f>IF(S55&lt;2.6, 17.6+11*LOG(Q55),"")</f>
        <v/>
      </c>
      <c r="W55" s="98">
        <f>IF(S55&lt;2.6, IF(M55/100&lt;20, 30,IF(M55/100&lt;40,30+5/20*(M55/100-20),IF(M55/100&lt;120, 35+5/80*(M55/100-40), IF(M55/100&lt;200, 40+5/80*(M55/100-120),45)))),"")</f>
        <v/>
      </c>
      <c r="X55" s="98">
        <f>IF(S55&gt;2.59, (M55-J55)/$I$1,"")</f>
        <v/>
      </c>
      <c r="Y55" s="1">
        <f>+($Y$600-$Y$3)/($A$600-$A$3)*(A55-$A$3)+$Y$3</f>
        <v/>
      </c>
      <c r="Z55" s="99">
        <f>+B55*4</f>
        <v/>
      </c>
      <c r="AA55" s="1">
        <f>+($AA$600-$AA$3)/($A$600-$A$3)*(A55-$A$3)+$AA$3</f>
        <v/>
      </c>
    </row>
    <row r="56">
      <c r="A56" s="11" t="n">
        <v>1.06</v>
      </c>
      <c r="B56" s="11" t="n">
        <v>0.208</v>
      </c>
      <c r="C56" s="11" t="n">
        <v>-1</v>
      </c>
      <c r="D56" s="11" t="n">
        <v>-28</v>
      </c>
      <c r="E56" s="5">
        <f>+B56*1000+D56*(1-$F$1)</f>
        <v/>
      </c>
      <c r="F56" s="5">
        <f>+F55+1</f>
        <v/>
      </c>
      <c r="G56" s="5">
        <f>+A57-A56</f>
        <v/>
      </c>
      <c r="H56" s="5">
        <f>+A56+G56/2</f>
        <v/>
      </c>
      <c r="I56" s="8">
        <f>9.81*(0.27*LOG(C56/E56*100)+0.36*LOG(E56/100)+1.236)</f>
        <v/>
      </c>
      <c r="J56" s="5">
        <f>+J55+I56*G56</f>
        <v/>
      </c>
      <c r="K56" s="5">
        <f>IF(H56&lt;$C$1,0,9.81*(H56-$C$1))</f>
        <v/>
      </c>
      <c r="L56" s="8">
        <f>+J56-K56</f>
        <v/>
      </c>
      <c r="M56" s="8">
        <f>AVERAGE(B56:B57)*1000</f>
        <v/>
      </c>
      <c r="N56" s="8">
        <f>AVERAGE(E56:E57)</f>
        <v/>
      </c>
      <c r="O56" s="8">
        <f>AVERAGE(F56:F57)</f>
        <v/>
      </c>
      <c r="P56" s="8">
        <f>AVERAGE(G56:G57)</f>
        <v/>
      </c>
      <c r="Q56" s="9">
        <f>(N56-J56)/L56</f>
        <v/>
      </c>
      <c r="R56" s="8">
        <f>+O56/(N56-J56)*100</f>
        <v/>
      </c>
      <c r="S56" s="8">
        <f>+SQRT((3.47-LOG(Q56))^2+(1.22+LOG(R56))^2)</f>
        <v/>
      </c>
      <c r="T56" s="1">
        <f>(IF(S56&lt;1.31, "gravelly sand to dense sand", IF(S56&lt;2.05, "sands", IF(S56&lt;2.6, "sand mixtures", IF(S56&lt;2.95, "silt mixtures", IF(S56&lt;3.6, "clays","organic clay"))))))</f>
        <v/>
      </c>
      <c r="U56" s="98">
        <f>IF(S56&lt;2.6,DEGREES(ATAN(0.373*(LOG(N56/L56)+0.29))),"")</f>
        <v/>
      </c>
      <c r="V56" s="98">
        <f>IF(S56&lt;2.6, 17.6+11*LOG(Q56),"")</f>
        <v/>
      </c>
      <c r="W56" s="98">
        <f>IF(S56&lt;2.6, IF(M56/100&lt;20, 30,IF(M56/100&lt;40,30+5/20*(M56/100-20),IF(M56/100&lt;120, 35+5/80*(M56/100-40), IF(M56/100&lt;200, 40+5/80*(M56/100-120),45)))),"")</f>
        <v/>
      </c>
      <c r="X56" s="98">
        <f>IF(S56&gt;2.59, (M56-J56)/$I$1,"")</f>
        <v/>
      </c>
      <c r="Y56" s="1">
        <f>+($Y$600-$Y$3)/($A$600-$A$3)*(A56-$A$3)+$Y$3</f>
        <v/>
      </c>
      <c r="Z56" s="99">
        <f>+B56*4</f>
        <v/>
      </c>
      <c r="AA56" s="1">
        <f>+($AA$600-$AA$3)/($A$600-$A$3)*(A56-$A$3)+$AA$3</f>
        <v/>
      </c>
    </row>
    <row r="57">
      <c r="A57" s="11" t="n">
        <v>1.08</v>
      </c>
      <c r="B57" s="11" t="n">
        <v>0.208</v>
      </c>
      <c r="C57" s="11" t="n">
        <v>-2</v>
      </c>
      <c r="D57" s="11" t="n">
        <v>-28</v>
      </c>
      <c r="E57" s="5">
        <f>+B57*1000+D57*(1-$F$1)</f>
        <v/>
      </c>
      <c r="F57" s="5">
        <f>+F56+1</f>
        <v/>
      </c>
      <c r="G57" s="5">
        <f>+A58-A57</f>
        <v/>
      </c>
      <c r="H57" s="5">
        <f>+A57+G57/2</f>
        <v/>
      </c>
      <c r="I57" s="8">
        <f>9.81*(0.27*LOG(C57/E57*100)+0.36*LOG(E57/100)+1.236)</f>
        <v/>
      </c>
      <c r="J57" s="5">
        <f>+J56+I57*G57</f>
        <v/>
      </c>
      <c r="K57" s="5">
        <f>IF(H57&lt;$C$1,0,9.81*(H57-$C$1))</f>
        <v/>
      </c>
      <c r="L57" s="8">
        <f>+J57-K57</f>
        <v/>
      </c>
      <c r="M57" s="8">
        <f>AVERAGE(B57:B58)*1000</f>
        <v/>
      </c>
      <c r="N57" s="8">
        <f>AVERAGE(E57:E58)</f>
        <v/>
      </c>
      <c r="O57" s="8">
        <f>AVERAGE(F57:F58)</f>
        <v/>
      </c>
      <c r="P57" s="8">
        <f>AVERAGE(G57:G58)</f>
        <v/>
      </c>
      <c r="Q57" s="9">
        <f>(N57-J57)/L57</f>
        <v/>
      </c>
      <c r="R57" s="8">
        <f>+O57/(N57-J57)*100</f>
        <v/>
      </c>
      <c r="S57" s="8">
        <f>+SQRT((3.47-LOG(Q57))^2+(1.22+LOG(R57))^2)</f>
        <v/>
      </c>
      <c r="T57" s="1">
        <f>(IF(S57&lt;1.31, "gravelly sand to dense sand", IF(S57&lt;2.05, "sands", IF(S57&lt;2.6, "sand mixtures", IF(S57&lt;2.95, "silt mixtures", IF(S57&lt;3.6, "clays","organic clay"))))))</f>
        <v/>
      </c>
      <c r="U57" s="98">
        <f>IF(S57&lt;2.6,DEGREES(ATAN(0.373*(LOG(N57/L57)+0.29))),"")</f>
        <v/>
      </c>
      <c r="V57" s="98">
        <f>IF(S57&lt;2.6, 17.6+11*LOG(Q57),"")</f>
        <v/>
      </c>
      <c r="W57" s="98">
        <f>IF(S57&lt;2.6, IF(M57/100&lt;20, 30,IF(M57/100&lt;40,30+5/20*(M57/100-20),IF(M57/100&lt;120, 35+5/80*(M57/100-40), IF(M57/100&lt;200, 40+5/80*(M57/100-120),45)))),"")</f>
        <v/>
      </c>
      <c r="X57" s="98">
        <f>IF(S57&gt;2.59, (M57-J57)/$I$1,"")</f>
        <v/>
      </c>
      <c r="Y57" s="1">
        <f>+($Y$600-$Y$3)/($A$600-$A$3)*(A57-$A$3)+$Y$3</f>
        <v/>
      </c>
      <c r="Z57" s="99">
        <f>+B57*4</f>
        <v/>
      </c>
      <c r="AA57" s="1">
        <f>+($AA$600-$AA$3)/($A$600-$A$3)*(A57-$A$3)+$AA$3</f>
        <v/>
      </c>
    </row>
    <row r="58">
      <c r="A58" s="11" t="n">
        <v>1.1</v>
      </c>
      <c r="B58" s="11" t="n">
        <v>0.189</v>
      </c>
      <c r="C58" s="11" t="n">
        <v>-2</v>
      </c>
      <c r="D58" s="11" t="n">
        <v>-27</v>
      </c>
      <c r="E58" s="5">
        <f>+B58*1000+D58*(1-$F$1)</f>
        <v/>
      </c>
      <c r="F58" s="5">
        <f>+F57+1</f>
        <v/>
      </c>
      <c r="G58" s="5">
        <f>+A59-A58</f>
        <v/>
      </c>
      <c r="H58" s="5">
        <f>+A58+G58/2</f>
        <v/>
      </c>
      <c r="I58" s="8">
        <f>9.81*(0.27*LOG(C58/E58*100)+0.36*LOG(E58/100)+1.236)</f>
        <v/>
      </c>
      <c r="J58" s="5">
        <f>+J57+I58*G58</f>
        <v/>
      </c>
      <c r="K58" s="5">
        <f>IF(H58&lt;$C$1,0,9.81*(H58-$C$1))</f>
        <v/>
      </c>
      <c r="L58" s="8">
        <f>+J58-K58</f>
        <v/>
      </c>
      <c r="M58" s="8">
        <f>AVERAGE(B58:B59)*1000</f>
        <v/>
      </c>
      <c r="N58" s="8">
        <f>AVERAGE(E58:E59)</f>
        <v/>
      </c>
      <c r="O58" s="8">
        <f>AVERAGE(F58:F59)</f>
        <v/>
      </c>
      <c r="P58" s="8">
        <f>AVERAGE(G58:G59)</f>
        <v/>
      </c>
      <c r="Q58" s="9">
        <f>(N58-J58)/L58</f>
        <v/>
      </c>
      <c r="R58" s="8">
        <f>+O58/(N58-J58)*100</f>
        <v/>
      </c>
      <c r="S58" s="8">
        <f>+SQRT((3.47-LOG(Q58))^2+(1.22+LOG(R58))^2)</f>
        <v/>
      </c>
      <c r="T58" s="1">
        <f>(IF(S58&lt;1.31, "gravelly sand to dense sand", IF(S58&lt;2.05, "sands", IF(S58&lt;2.6, "sand mixtures", IF(S58&lt;2.95, "silt mixtures", IF(S58&lt;3.6, "clays","organic clay"))))))</f>
        <v/>
      </c>
      <c r="U58" s="98">
        <f>IF(S58&lt;2.6,DEGREES(ATAN(0.373*(LOG(N58/L58)+0.29))),"")</f>
        <v/>
      </c>
      <c r="V58" s="98">
        <f>IF(S58&lt;2.6, 17.6+11*LOG(Q58),"")</f>
        <v/>
      </c>
      <c r="W58" s="98">
        <f>IF(S58&lt;2.6, IF(M58/100&lt;20, 30,IF(M58/100&lt;40,30+5/20*(M58/100-20),IF(M58/100&lt;120, 35+5/80*(M58/100-40), IF(M58/100&lt;200, 40+5/80*(M58/100-120),45)))),"")</f>
        <v/>
      </c>
      <c r="X58" s="98">
        <f>IF(S58&gt;2.59, (M58-J58)/$I$1,"")</f>
        <v/>
      </c>
      <c r="Y58" s="1">
        <f>+($Y$600-$Y$3)/($A$600-$A$3)*(A58-$A$3)+$Y$3</f>
        <v/>
      </c>
      <c r="Z58" s="99">
        <f>+B58*4</f>
        <v/>
      </c>
      <c r="AA58" s="1">
        <f>+($AA$600-$AA$3)/($A$600-$A$3)*(A58-$A$3)+$AA$3</f>
        <v/>
      </c>
    </row>
    <row r="59">
      <c r="A59" s="11" t="n">
        <v>1.12</v>
      </c>
      <c r="B59" s="11" t="n">
        <v>0.208</v>
      </c>
      <c r="C59" s="11" t="n">
        <v>-3</v>
      </c>
      <c r="D59" s="11" t="n">
        <v>-26</v>
      </c>
      <c r="E59" s="5">
        <f>+B59*1000+D59*(1-$F$1)</f>
        <v/>
      </c>
      <c r="F59" s="5">
        <f>+F58+1</f>
        <v/>
      </c>
      <c r="G59" s="5">
        <f>+A60-A59</f>
        <v/>
      </c>
      <c r="H59" s="5">
        <f>+A59+G59/2</f>
        <v/>
      </c>
      <c r="I59" s="8">
        <f>9.81*(0.27*LOG(C59/E59*100)+0.36*LOG(E59/100)+1.236)</f>
        <v/>
      </c>
      <c r="J59" s="5">
        <f>+J58+I59*G59</f>
        <v/>
      </c>
      <c r="K59" s="5">
        <f>IF(H59&lt;$C$1,0,9.81*(H59-$C$1))</f>
        <v/>
      </c>
      <c r="L59" s="8">
        <f>+J59-K59</f>
        <v/>
      </c>
      <c r="M59" s="8">
        <f>AVERAGE(B59:B60)*1000</f>
        <v/>
      </c>
      <c r="N59" s="8">
        <f>AVERAGE(E59:E60)</f>
        <v/>
      </c>
      <c r="O59" s="8">
        <f>AVERAGE(F59:F60)</f>
        <v/>
      </c>
      <c r="P59" s="8">
        <f>AVERAGE(G59:G60)</f>
        <v/>
      </c>
      <c r="Q59" s="9">
        <f>(N59-J59)/L59</f>
        <v/>
      </c>
      <c r="R59" s="8">
        <f>+O59/(N59-J59)*100</f>
        <v/>
      </c>
      <c r="S59" s="8">
        <f>+SQRT((3.47-LOG(Q59))^2+(1.22+LOG(R59))^2)</f>
        <v/>
      </c>
      <c r="T59" s="1">
        <f>(IF(S59&lt;1.31, "gravelly sand to dense sand", IF(S59&lt;2.05, "sands", IF(S59&lt;2.6, "sand mixtures", IF(S59&lt;2.95, "silt mixtures", IF(S59&lt;3.6, "clays","organic clay"))))))</f>
        <v/>
      </c>
      <c r="U59" s="98">
        <f>IF(S59&lt;2.6,DEGREES(ATAN(0.373*(LOG(N59/L59)+0.29))),"")</f>
        <v/>
      </c>
      <c r="V59" s="98">
        <f>IF(S59&lt;2.6, 17.6+11*LOG(Q59),"")</f>
        <v/>
      </c>
      <c r="W59" s="98">
        <f>IF(S59&lt;2.6, IF(M59/100&lt;20, 30,IF(M59/100&lt;40,30+5/20*(M59/100-20),IF(M59/100&lt;120, 35+5/80*(M59/100-40), IF(M59/100&lt;200, 40+5/80*(M59/100-120),45)))),"")</f>
        <v/>
      </c>
      <c r="X59" s="98">
        <f>IF(S59&gt;2.59, (M59-J59)/$I$1,"")</f>
        <v/>
      </c>
      <c r="Y59" s="1">
        <f>+($Y$600-$Y$3)/($A$600-$A$3)*(A59-$A$3)+$Y$3</f>
        <v/>
      </c>
      <c r="Z59" s="99">
        <f>+B59*4</f>
        <v/>
      </c>
      <c r="AA59" s="1">
        <f>+($AA$600-$AA$3)/($A$600-$A$3)*(A59-$A$3)+$AA$3</f>
        <v/>
      </c>
    </row>
    <row r="60">
      <c r="A60" s="11" t="n">
        <v>1.14</v>
      </c>
      <c r="B60" s="11" t="n">
        <v>0.227</v>
      </c>
      <c r="C60" s="11" t="n">
        <v>-3</v>
      </c>
      <c r="D60" s="11" t="n">
        <v>-26</v>
      </c>
      <c r="E60" s="5">
        <f>+B60*1000+D60*(1-$F$1)</f>
        <v/>
      </c>
      <c r="F60" s="5">
        <f>+F59+1</f>
        <v/>
      </c>
      <c r="G60" s="5">
        <f>+A61-A60</f>
        <v/>
      </c>
      <c r="H60" s="5">
        <f>+A60+G60/2</f>
        <v/>
      </c>
      <c r="I60" s="8">
        <f>9.81*(0.27*LOG(C60/E60*100)+0.36*LOG(E60/100)+1.236)</f>
        <v/>
      </c>
      <c r="J60" s="5">
        <f>+J59+I60*G60</f>
        <v/>
      </c>
      <c r="K60" s="5">
        <f>IF(H60&lt;$C$1,0,9.81*(H60-$C$1))</f>
        <v/>
      </c>
      <c r="L60" s="8">
        <f>+J60-K60</f>
        <v/>
      </c>
      <c r="M60" s="8">
        <f>AVERAGE(B60:B61)*1000</f>
        <v/>
      </c>
      <c r="N60" s="8">
        <f>AVERAGE(E60:E61)</f>
        <v/>
      </c>
      <c r="O60" s="8">
        <f>AVERAGE(F60:F61)</f>
        <v/>
      </c>
      <c r="P60" s="8">
        <f>AVERAGE(G60:G61)</f>
        <v/>
      </c>
      <c r="Q60" s="9">
        <f>(N60-J60)/L60</f>
        <v/>
      </c>
      <c r="R60" s="8">
        <f>+O60/(N60-J60)*100</f>
        <v/>
      </c>
      <c r="S60" s="8">
        <f>+SQRT((3.47-LOG(Q60))^2+(1.22+LOG(R60))^2)</f>
        <v/>
      </c>
      <c r="T60" s="1">
        <f>(IF(S60&lt;1.31, "gravelly sand to dense sand", IF(S60&lt;2.05, "sands", IF(S60&lt;2.6, "sand mixtures", IF(S60&lt;2.95, "silt mixtures", IF(S60&lt;3.6, "clays","organic clay"))))))</f>
        <v/>
      </c>
      <c r="U60" s="98">
        <f>IF(S60&lt;2.6,DEGREES(ATAN(0.373*(LOG(N60/L60)+0.29))),"")</f>
        <v/>
      </c>
      <c r="V60" s="98">
        <f>IF(S60&lt;2.6, 17.6+11*LOG(Q60),"")</f>
        <v/>
      </c>
      <c r="W60" s="98">
        <f>IF(S60&lt;2.6, IF(M60/100&lt;20, 30,IF(M60/100&lt;40,30+5/20*(M60/100-20),IF(M60/100&lt;120, 35+5/80*(M60/100-40), IF(M60/100&lt;200, 40+5/80*(M60/100-120),45)))),"")</f>
        <v/>
      </c>
      <c r="X60" s="98">
        <f>IF(S60&gt;2.59, (M60-J60)/$I$1,"")</f>
        <v/>
      </c>
      <c r="Y60" s="1">
        <f>+($Y$600-$Y$3)/($A$600-$A$3)*(A60-$A$3)+$Y$3</f>
        <v/>
      </c>
      <c r="Z60" s="99">
        <f>+B60*4</f>
        <v/>
      </c>
      <c r="AA60" s="1">
        <f>+($AA$600-$AA$3)/($A$600-$A$3)*(A60-$A$3)+$AA$3</f>
        <v/>
      </c>
    </row>
    <row r="61">
      <c r="A61" s="11" t="n">
        <v>1.16</v>
      </c>
      <c r="B61" s="11" t="n">
        <v>0.038</v>
      </c>
      <c r="C61" s="11" t="n">
        <v>-6</v>
      </c>
      <c r="D61" s="11" t="n">
        <v>5</v>
      </c>
      <c r="E61" s="5">
        <f>+B61*1000+D61*(1-$F$1)</f>
        <v/>
      </c>
      <c r="F61" s="5">
        <f>+F60+1</f>
        <v/>
      </c>
      <c r="G61" s="5">
        <f>+A62-A61</f>
        <v/>
      </c>
      <c r="H61" s="5">
        <f>+A61+G61/2</f>
        <v/>
      </c>
      <c r="I61" s="8">
        <f>9.81*(0.27*LOG(C61/E61*100)+0.36*LOG(E61/100)+1.236)</f>
        <v/>
      </c>
      <c r="J61" s="5">
        <f>+J60+I61*G61</f>
        <v/>
      </c>
      <c r="K61" s="5">
        <f>IF(H61&lt;$C$1,0,9.81*(H61-$C$1))</f>
        <v/>
      </c>
      <c r="L61" s="8">
        <f>+J61-K61</f>
        <v/>
      </c>
      <c r="M61" s="8">
        <f>AVERAGE(B61:B62)*1000</f>
        <v/>
      </c>
      <c r="N61" s="8">
        <f>AVERAGE(E61:E62)</f>
        <v/>
      </c>
      <c r="O61" s="8">
        <f>AVERAGE(F61:F62)</f>
        <v/>
      </c>
      <c r="P61" s="8">
        <f>AVERAGE(G61:G62)</f>
        <v/>
      </c>
      <c r="Q61" s="9">
        <f>(N61-J61)/L61</f>
        <v/>
      </c>
      <c r="R61" s="8">
        <f>+O61/(N61-J61)*100</f>
        <v/>
      </c>
      <c r="S61" s="8">
        <f>+SQRT((3.47-LOG(Q61))^2+(1.22+LOG(R61))^2)</f>
        <v/>
      </c>
      <c r="T61" s="1">
        <f>(IF(S61&lt;1.31, "gravelly sand to dense sand", IF(S61&lt;2.05, "sands", IF(S61&lt;2.6, "sand mixtures", IF(S61&lt;2.95, "silt mixtures", IF(S61&lt;3.6, "clays","organic clay"))))))</f>
        <v/>
      </c>
      <c r="U61" s="98">
        <f>IF(S61&lt;2.6,DEGREES(ATAN(0.373*(LOG(N61/L61)+0.29))),"")</f>
        <v/>
      </c>
      <c r="V61" s="98">
        <f>IF(S61&lt;2.6, 17.6+11*LOG(Q61),"")</f>
        <v/>
      </c>
      <c r="W61" s="98">
        <f>IF(S61&lt;2.6, IF(M61/100&lt;20, 30,IF(M61/100&lt;40,30+5/20*(M61/100-20),IF(M61/100&lt;120, 35+5/80*(M61/100-40), IF(M61/100&lt;200, 40+5/80*(M61/100-120),45)))),"")</f>
        <v/>
      </c>
      <c r="X61" s="98">
        <f>IF(S61&gt;2.59, (M61-J61)/$I$1,"")</f>
        <v/>
      </c>
      <c r="Y61" s="1">
        <f>+($Y$600-$Y$3)/($A$600-$A$3)*(A61-$A$3)+$Y$3</f>
        <v/>
      </c>
      <c r="Z61" s="99">
        <f>+B61*4</f>
        <v/>
      </c>
      <c r="AA61" s="1">
        <f>+($AA$600-$AA$3)/($A$600-$A$3)*(A61-$A$3)+$AA$3</f>
        <v/>
      </c>
    </row>
    <row r="62">
      <c r="A62" s="11" t="n">
        <v>1.18</v>
      </c>
      <c r="B62" s="11" t="n">
        <v>0.265</v>
      </c>
      <c r="C62" s="11" t="n">
        <v>-5</v>
      </c>
      <c r="D62" s="11" t="n">
        <v>-20</v>
      </c>
      <c r="E62" s="5">
        <f>+B62*1000+D62*(1-$F$1)</f>
        <v/>
      </c>
      <c r="F62" s="5">
        <f>+F61+1</f>
        <v/>
      </c>
      <c r="G62" s="5">
        <f>+A63-A62</f>
        <v/>
      </c>
      <c r="H62" s="5">
        <f>+A62+G62/2</f>
        <v/>
      </c>
      <c r="I62" s="8">
        <f>9.81*(0.27*LOG(C62/E62*100)+0.36*LOG(E62/100)+1.236)</f>
        <v/>
      </c>
      <c r="J62" s="5">
        <f>+J61+I62*G62</f>
        <v/>
      </c>
      <c r="K62" s="5">
        <f>IF(H62&lt;$C$1,0,9.81*(H62-$C$1))</f>
        <v/>
      </c>
      <c r="L62" s="8">
        <f>+J62-K62</f>
        <v/>
      </c>
      <c r="M62" s="8">
        <f>AVERAGE(B62:B63)*1000</f>
        <v/>
      </c>
      <c r="N62" s="8">
        <f>AVERAGE(E62:E63)</f>
        <v/>
      </c>
      <c r="O62" s="8">
        <f>AVERAGE(F62:F63)</f>
        <v/>
      </c>
      <c r="P62" s="8">
        <f>AVERAGE(G62:G63)</f>
        <v/>
      </c>
      <c r="Q62" s="9">
        <f>(N62-J62)/L62</f>
        <v/>
      </c>
      <c r="R62" s="8">
        <f>+O62/(N62-J62)*100</f>
        <v/>
      </c>
      <c r="S62" s="8">
        <f>+SQRT((3.47-LOG(Q62))^2+(1.22+LOG(R62))^2)</f>
        <v/>
      </c>
      <c r="T62" s="1">
        <f>(IF(S62&lt;1.31, "gravelly sand to dense sand", IF(S62&lt;2.05, "sands", IF(S62&lt;2.6, "sand mixtures", IF(S62&lt;2.95, "silt mixtures", IF(S62&lt;3.6, "clays","organic clay"))))))</f>
        <v/>
      </c>
      <c r="U62" s="98">
        <f>IF(S62&lt;2.6,DEGREES(ATAN(0.373*(LOG(N62/L62)+0.29))),"")</f>
        <v/>
      </c>
      <c r="V62" s="98">
        <f>IF(S62&lt;2.6, 17.6+11*LOG(Q62),"")</f>
        <v/>
      </c>
      <c r="W62" s="98">
        <f>IF(S62&lt;2.6, IF(M62/100&lt;20, 30,IF(M62/100&lt;40,30+5/20*(M62/100-20),IF(M62/100&lt;120, 35+5/80*(M62/100-40), IF(M62/100&lt;200, 40+5/80*(M62/100-120),45)))),"")</f>
        <v/>
      </c>
      <c r="X62" s="98">
        <f>IF(S62&gt;2.59, (M62-J62)/$I$1,"")</f>
        <v/>
      </c>
      <c r="Y62" s="1">
        <f>+($Y$600-$Y$3)/($A$600-$A$3)*(A62-$A$3)+$Y$3</f>
        <v/>
      </c>
      <c r="Z62" s="99">
        <f>+B62*4</f>
        <v/>
      </c>
      <c r="AA62" s="1">
        <f>+($AA$600-$AA$3)/($A$600-$A$3)*(A62-$A$3)+$AA$3</f>
        <v/>
      </c>
    </row>
    <row r="63">
      <c r="A63" s="11" t="n">
        <v>1.2</v>
      </c>
      <c r="B63" s="11" t="n">
        <v>0.265</v>
      </c>
      <c r="C63" s="11" t="n">
        <v>-4</v>
      </c>
      <c r="D63" s="11" t="n">
        <v>-22</v>
      </c>
      <c r="E63" s="5">
        <f>+B63*1000+D63*(1-$F$1)</f>
        <v/>
      </c>
      <c r="F63" s="5">
        <f>+F62+1</f>
        <v/>
      </c>
      <c r="G63" s="5">
        <f>+A64-A63</f>
        <v/>
      </c>
      <c r="H63" s="5">
        <f>+A63+G63/2</f>
        <v/>
      </c>
      <c r="I63" s="8">
        <f>9.81*(0.27*LOG(C63/E63*100)+0.36*LOG(E63/100)+1.236)</f>
        <v/>
      </c>
      <c r="J63" s="5">
        <f>+J62+I63*G63</f>
        <v/>
      </c>
      <c r="K63" s="5">
        <f>IF(H63&lt;$C$1,0,9.81*(H63-$C$1))</f>
        <v/>
      </c>
      <c r="L63" s="8">
        <f>+J63-K63</f>
        <v/>
      </c>
      <c r="M63" s="8">
        <f>AVERAGE(B63:B64)*1000</f>
        <v/>
      </c>
      <c r="N63" s="8">
        <f>AVERAGE(E63:E64)</f>
        <v/>
      </c>
      <c r="O63" s="8">
        <f>AVERAGE(F63:F64)</f>
        <v/>
      </c>
      <c r="P63" s="8">
        <f>AVERAGE(G63:G64)</f>
        <v/>
      </c>
      <c r="Q63" s="9">
        <f>(N63-J63)/L63</f>
        <v/>
      </c>
      <c r="R63" s="8">
        <f>+O63/(N63-J63)*100</f>
        <v/>
      </c>
      <c r="S63" s="8">
        <f>+SQRT((3.47-LOG(Q63))^2+(1.22+LOG(R63))^2)</f>
        <v/>
      </c>
      <c r="T63" s="1">
        <f>(IF(S63&lt;1.31, "gravelly sand to dense sand", IF(S63&lt;2.05, "sands", IF(S63&lt;2.6, "sand mixtures", IF(S63&lt;2.95, "silt mixtures", IF(S63&lt;3.6, "clays","organic clay"))))))</f>
        <v/>
      </c>
      <c r="U63" s="98">
        <f>IF(S63&lt;2.6,DEGREES(ATAN(0.373*(LOG(N63/L63)+0.29))),"")</f>
        <v/>
      </c>
      <c r="V63" s="98">
        <f>IF(S63&lt;2.6, 17.6+11*LOG(Q63),"")</f>
        <v/>
      </c>
      <c r="W63" s="98">
        <f>IF(S63&lt;2.6, IF(M63/100&lt;20, 30,IF(M63/100&lt;40,30+5/20*(M63/100-20),IF(M63/100&lt;120, 35+5/80*(M63/100-40), IF(M63/100&lt;200, 40+5/80*(M63/100-120),45)))),"")</f>
        <v/>
      </c>
      <c r="X63" s="98">
        <f>IF(S63&gt;2.59, (M63-J63)/$I$1,"")</f>
        <v/>
      </c>
      <c r="Y63" s="1">
        <f>+($Y$600-$Y$3)/($A$600-$A$3)*(A63-$A$3)+$Y$3</f>
        <v/>
      </c>
      <c r="Z63" s="99">
        <f>+B63*4</f>
        <v/>
      </c>
      <c r="AA63" s="1">
        <f>+($AA$600-$AA$3)/($A$600-$A$3)*(A63-$A$3)+$AA$3</f>
        <v/>
      </c>
    </row>
    <row r="64">
      <c r="A64" s="11" t="n">
        <v>1.22</v>
      </c>
      <c r="B64" s="11" t="n">
        <v>0.265</v>
      </c>
      <c r="C64" s="11" t="n">
        <v>-4</v>
      </c>
      <c r="D64" s="11" t="n">
        <v>-23</v>
      </c>
      <c r="E64" s="5">
        <f>+B64*1000+D64*(1-$F$1)</f>
        <v/>
      </c>
      <c r="F64" s="5">
        <f>+F63+1</f>
        <v/>
      </c>
      <c r="G64" s="5">
        <f>+A65-A64</f>
        <v/>
      </c>
      <c r="H64" s="5">
        <f>+A64+G64/2</f>
        <v/>
      </c>
      <c r="I64" s="8">
        <f>9.81*(0.27*LOG(C64/E64*100)+0.36*LOG(E64/100)+1.236)</f>
        <v/>
      </c>
      <c r="J64" s="5">
        <f>+J63+I64*G64</f>
        <v/>
      </c>
      <c r="K64" s="5">
        <f>IF(H64&lt;$C$1,0,9.81*(H64-$C$1))</f>
        <v/>
      </c>
      <c r="L64" s="8">
        <f>+J64-K64</f>
        <v/>
      </c>
      <c r="M64" s="8">
        <f>AVERAGE(B64:B65)*1000</f>
        <v/>
      </c>
      <c r="N64" s="8">
        <f>AVERAGE(E64:E65)</f>
        <v/>
      </c>
      <c r="O64" s="8">
        <f>AVERAGE(F64:F65)</f>
        <v/>
      </c>
      <c r="P64" s="8">
        <f>AVERAGE(G64:G65)</f>
        <v/>
      </c>
      <c r="Q64" s="9">
        <f>(N64-J64)/L64</f>
        <v/>
      </c>
      <c r="R64" s="8">
        <f>+O64/(N64-J64)*100</f>
        <v/>
      </c>
      <c r="S64" s="8">
        <f>+SQRT((3.47-LOG(Q64))^2+(1.22+LOG(R64))^2)</f>
        <v/>
      </c>
      <c r="T64" s="1">
        <f>(IF(S64&lt;1.31, "gravelly sand to dense sand", IF(S64&lt;2.05, "sands", IF(S64&lt;2.6, "sand mixtures", IF(S64&lt;2.95, "silt mixtures", IF(S64&lt;3.6, "clays","organic clay"))))))</f>
        <v/>
      </c>
      <c r="U64" s="98">
        <f>IF(S64&lt;2.6,DEGREES(ATAN(0.373*(LOG(N64/L64)+0.29))),"")</f>
        <v/>
      </c>
      <c r="V64" s="98">
        <f>IF(S64&lt;2.6, 17.6+11*LOG(Q64),"")</f>
        <v/>
      </c>
      <c r="W64" s="98">
        <f>IF(S64&lt;2.6, IF(M64/100&lt;20, 30,IF(M64/100&lt;40,30+5/20*(M64/100-20),IF(M64/100&lt;120, 35+5/80*(M64/100-40), IF(M64/100&lt;200, 40+5/80*(M64/100-120),45)))),"")</f>
        <v/>
      </c>
      <c r="X64" s="98">
        <f>IF(S64&gt;2.59, (M64-J64)/$I$1,"")</f>
        <v/>
      </c>
      <c r="Y64" s="1">
        <f>+($Y$600-$Y$3)/($A$600-$A$3)*(A64-$A$3)+$Y$3</f>
        <v/>
      </c>
      <c r="Z64" s="99">
        <f>+B64*4</f>
        <v/>
      </c>
      <c r="AA64" s="1">
        <f>+($AA$600-$AA$3)/($A$600-$A$3)*(A64-$A$3)+$AA$3</f>
        <v/>
      </c>
    </row>
    <row r="65">
      <c r="A65" s="11" t="n">
        <v>1.24</v>
      </c>
      <c r="B65" s="11" t="n">
        <v>0.246</v>
      </c>
      <c r="C65" s="11" t="n">
        <v>-3</v>
      </c>
      <c r="D65" s="11" t="n">
        <v>-23</v>
      </c>
      <c r="E65" s="5">
        <f>+B65*1000+D65*(1-$F$1)</f>
        <v/>
      </c>
      <c r="F65" s="5">
        <f>+F64+1</f>
        <v/>
      </c>
      <c r="G65" s="5">
        <f>+A66-A65</f>
        <v/>
      </c>
      <c r="H65" s="5">
        <f>+A65+G65/2</f>
        <v/>
      </c>
      <c r="I65" s="8">
        <f>9.81*(0.27*LOG(C65/E65*100)+0.36*LOG(E65/100)+1.236)</f>
        <v/>
      </c>
      <c r="J65" s="5">
        <f>+J64+I65*G65</f>
        <v/>
      </c>
      <c r="K65" s="5">
        <f>IF(H65&lt;$C$1,0,9.81*(H65-$C$1))</f>
        <v/>
      </c>
      <c r="L65" s="8">
        <f>+J65-K65</f>
        <v/>
      </c>
      <c r="M65" s="8">
        <f>AVERAGE(B65:B66)*1000</f>
        <v/>
      </c>
      <c r="N65" s="8">
        <f>AVERAGE(E65:E66)</f>
        <v/>
      </c>
      <c r="O65" s="8">
        <f>AVERAGE(F65:F66)</f>
        <v/>
      </c>
      <c r="P65" s="8">
        <f>AVERAGE(G65:G66)</f>
        <v/>
      </c>
      <c r="Q65" s="9">
        <f>(N65-J65)/L65</f>
        <v/>
      </c>
      <c r="R65" s="8">
        <f>+O65/(N65-J65)*100</f>
        <v/>
      </c>
      <c r="S65" s="8">
        <f>+SQRT((3.47-LOG(Q65))^2+(1.22+LOG(R65))^2)</f>
        <v/>
      </c>
      <c r="T65" s="1">
        <f>(IF(S65&lt;1.31, "gravelly sand to dense sand", IF(S65&lt;2.05, "sands", IF(S65&lt;2.6, "sand mixtures", IF(S65&lt;2.95, "silt mixtures", IF(S65&lt;3.6, "clays","organic clay"))))))</f>
        <v/>
      </c>
      <c r="U65" s="98">
        <f>IF(S65&lt;2.6,DEGREES(ATAN(0.373*(LOG(N65/L65)+0.29))),"")</f>
        <v/>
      </c>
      <c r="V65" s="98">
        <f>IF(S65&lt;2.6, 17.6+11*LOG(Q65),"")</f>
        <v/>
      </c>
      <c r="W65" s="98">
        <f>IF(S65&lt;2.6, IF(M65/100&lt;20, 30,IF(M65/100&lt;40,30+5/20*(M65/100-20),IF(M65/100&lt;120, 35+5/80*(M65/100-40), IF(M65/100&lt;200, 40+5/80*(M65/100-120),45)))),"")</f>
        <v/>
      </c>
      <c r="X65" s="98">
        <f>IF(S65&gt;2.59, (M65-J65)/$I$1,"")</f>
        <v/>
      </c>
      <c r="Y65" s="1">
        <f>+($Y$600-$Y$3)/($A$600-$A$3)*(A65-$A$3)+$Y$3</f>
        <v/>
      </c>
      <c r="Z65" s="99">
        <f>+B65*4</f>
        <v/>
      </c>
      <c r="AA65" s="1">
        <f>+($AA$600-$AA$3)/($A$600-$A$3)*(A65-$A$3)+$AA$3</f>
        <v/>
      </c>
    </row>
    <row r="66">
      <c r="A66" s="11" t="n">
        <v>1.26</v>
      </c>
      <c r="B66" s="11" t="n">
        <v>0.246</v>
      </c>
      <c r="C66" s="11" t="n">
        <v>-2</v>
      </c>
      <c r="D66" s="11" t="n">
        <v>-23</v>
      </c>
      <c r="E66" s="5">
        <f>+B66*1000+D66*(1-$F$1)</f>
        <v/>
      </c>
      <c r="F66" s="5">
        <f>+F65+1</f>
        <v/>
      </c>
      <c r="G66" s="5">
        <f>+A67-A66</f>
        <v/>
      </c>
      <c r="H66" s="5">
        <f>+A66+G66/2</f>
        <v/>
      </c>
      <c r="I66" s="8">
        <f>9.81*(0.27*LOG(C66/E66*100)+0.36*LOG(E66/100)+1.236)</f>
        <v/>
      </c>
      <c r="J66" s="5">
        <f>+J65+I66*G66</f>
        <v/>
      </c>
      <c r="K66" s="5">
        <f>IF(H66&lt;$C$1,0,9.81*(H66-$C$1))</f>
        <v/>
      </c>
      <c r="L66" s="8">
        <f>+J66-K66</f>
        <v/>
      </c>
      <c r="M66" s="8">
        <f>AVERAGE(B66:B67)*1000</f>
        <v/>
      </c>
      <c r="N66" s="8">
        <f>AVERAGE(E66:E67)</f>
        <v/>
      </c>
      <c r="O66" s="8">
        <f>AVERAGE(F66:F67)</f>
        <v/>
      </c>
      <c r="P66" s="8">
        <f>AVERAGE(G66:G67)</f>
        <v/>
      </c>
      <c r="Q66" s="9">
        <f>(N66-J66)/L66</f>
        <v/>
      </c>
      <c r="R66" s="8">
        <f>+O66/(N66-J66)*100</f>
        <v/>
      </c>
      <c r="S66" s="8">
        <f>+SQRT((3.47-LOG(Q66))^2+(1.22+LOG(R66))^2)</f>
        <v/>
      </c>
      <c r="T66" s="1">
        <f>(IF(S66&lt;1.31, "gravelly sand to dense sand", IF(S66&lt;2.05, "sands", IF(S66&lt;2.6, "sand mixtures", IF(S66&lt;2.95, "silt mixtures", IF(S66&lt;3.6, "clays","organic clay"))))))</f>
        <v/>
      </c>
      <c r="U66" s="98">
        <f>IF(S66&lt;2.6,DEGREES(ATAN(0.373*(LOG(N66/L66)+0.29))),"")</f>
        <v/>
      </c>
      <c r="V66" s="98">
        <f>IF(S66&lt;2.6, 17.6+11*LOG(Q66),"")</f>
        <v/>
      </c>
      <c r="W66" s="98">
        <f>IF(S66&lt;2.6, IF(M66/100&lt;20, 30,IF(M66/100&lt;40,30+5/20*(M66/100-20),IF(M66/100&lt;120, 35+5/80*(M66/100-40), IF(M66/100&lt;200, 40+5/80*(M66/100-120),45)))),"")</f>
        <v/>
      </c>
      <c r="X66" s="98">
        <f>IF(S66&gt;2.59, (M66-J66)/$I$1,"")</f>
        <v/>
      </c>
      <c r="Y66" s="1">
        <f>+($Y$600-$Y$3)/($A$600-$A$3)*(A66-$A$3)+$Y$3</f>
        <v/>
      </c>
      <c r="Z66" s="99">
        <f>+B66*4</f>
        <v/>
      </c>
      <c r="AA66" s="1">
        <f>+($AA$600-$AA$3)/($A$600-$A$3)*(A66-$A$3)+$AA$3</f>
        <v/>
      </c>
    </row>
    <row r="67">
      <c r="A67" s="11" t="n">
        <v>1.28</v>
      </c>
      <c r="B67" s="11" t="n">
        <v>0.246</v>
      </c>
      <c r="C67" s="11" t="n">
        <v>-2</v>
      </c>
      <c r="D67" s="11" t="n">
        <v>-23</v>
      </c>
      <c r="E67" s="5">
        <f>+B67*1000+D67*(1-$F$1)</f>
        <v/>
      </c>
      <c r="F67" s="5">
        <f>+F66+1</f>
        <v/>
      </c>
      <c r="G67" s="5">
        <f>+A68-A67</f>
        <v/>
      </c>
      <c r="H67" s="5">
        <f>+A67+G67/2</f>
        <v/>
      </c>
      <c r="I67" s="8">
        <f>9.81*(0.27*LOG(C67/E67*100)+0.36*LOG(E67/100)+1.236)</f>
        <v/>
      </c>
      <c r="J67" s="5">
        <f>+J66+I67*G67</f>
        <v/>
      </c>
      <c r="K67" s="5">
        <f>IF(H67&lt;$C$1,0,9.81*(H67-$C$1))</f>
        <v/>
      </c>
      <c r="L67" s="8">
        <f>+J67-K67</f>
        <v/>
      </c>
      <c r="M67" s="8">
        <f>AVERAGE(B67:B68)*1000</f>
        <v/>
      </c>
      <c r="N67" s="8">
        <f>AVERAGE(E67:E68)</f>
        <v/>
      </c>
      <c r="O67" s="8">
        <f>AVERAGE(F67:F68)</f>
        <v/>
      </c>
      <c r="P67" s="8">
        <f>AVERAGE(G67:G68)</f>
        <v/>
      </c>
      <c r="Q67" s="9">
        <f>(N67-J67)/L67</f>
        <v/>
      </c>
      <c r="R67" s="8">
        <f>+O67/(N67-J67)*100</f>
        <v/>
      </c>
      <c r="S67" s="8">
        <f>+SQRT((3.47-LOG(Q67))^2+(1.22+LOG(R67))^2)</f>
        <v/>
      </c>
      <c r="T67" s="1">
        <f>(IF(S67&lt;1.31, "gravelly sand to dense sand", IF(S67&lt;2.05, "sands", IF(S67&lt;2.6, "sand mixtures", IF(S67&lt;2.95, "silt mixtures", IF(S67&lt;3.6, "clays","organic clay"))))))</f>
        <v/>
      </c>
      <c r="U67" s="98">
        <f>IF(S67&lt;2.6,DEGREES(ATAN(0.373*(LOG(N67/L67)+0.29))),"")</f>
        <v/>
      </c>
      <c r="V67" s="98">
        <f>IF(S67&lt;2.6, 17.6+11*LOG(Q67),"")</f>
        <v/>
      </c>
      <c r="W67" s="98">
        <f>IF(S67&lt;2.6, IF(M67/100&lt;20, 30,IF(M67/100&lt;40,30+5/20*(M67/100-20),IF(M67/100&lt;120, 35+5/80*(M67/100-40), IF(M67/100&lt;200, 40+5/80*(M67/100-120),45)))),"")</f>
        <v/>
      </c>
      <c r="X67" s="98">
        <f>IF(S67&gt;2.59, (M67-J67)/$I$1,"")</f>
        <v/>
      </c>
      <c r="Y67" s="1">
        <f>+($Y$600-$Y$3)/($A$600-$A$3)*(A67-$A$3)+$Y$3</f>
        <v/>
      </c>
      <c r="Z67" s="99">
        <f>+B67*4</f>
        <v/>
      </c>
      <c r="AA67" s="1">
        <f>+($AA$600-$AA$3)/($A$600-$A$3)*(A67-$A$3)+$AA$3</f>
        <v/>
      </c>
    </row>
    <row r="68">
      <c r="A68" s="11" t="n">
        <v>1.3</v>
      </c>
      <c r="B68" s="11" t="n">
        <v>0.246</v>
      </c>
      <c r="C68" s="11" t="n">
        <v>-2</v>
      </c>
      <c r="D68" s="11" t="n">
        <v>-23</v>
      </c>
      <c r="E68" s="5">
        <f>+B68*1000+D68*(1-$F$1)</f>
        <v/>
      </c>
      <c r="F68" s="5">
        <f>+F67+1</f>
        <v/>
      </c>
      <c r="G68" s="5">
        <f>+A69-A68</f>
        <v/>
      </c>
      <c r="H68" s="5">
        <f>+A68+G68/2</f>
        <v/>
      </c>
      <c r="I68" s="8">
        <f>9.81*(0.27*LOG(C68/E68*100)+0.36*LOG(E68/100)+1.236)</f>
        <v/>
      </c>
      <c r="J68" s="5">
        <f>+J67+I68*G68</f>
        <v/>
      </c>
      <c r="K68" s="5">
        <f>IF(H68&lt;$C$1,0,9.81*(H68-$C$1))</f>
        <v/>
      </c>
      <c r="L68" s="8">
        <f>+J68-K68</f>
        <v/>
      </c>
      <c r="M68" s="8">
        <f>AVERAGE(B68:B69)*1000</f>
        <v/>
      </c>
      <c r="N68" s="8">
        <f>AVERAGE(E68:E69)</f>
        <v/>
      </c>
      <c r="O68" s="8">
        <f>AVERAGE(F68:F69)</f>
        <v/>
      </c>
      <c r="P68" s="8">
        <f>AVERAGE(G68:G69)</f>
        <v/>
      </c>
      <c r="Q68" s="9">
        <f>(N68-J68)/L68</f>
        <v/>
      </c>
      <c r="R68" s="8">
        <f>+O68/(N68-J68)*100</f>
        <v/>
      </c>
      <c r="S68" s="8">
        <f>+SQRT((3.47-LOG(Q68))^2+(1.22+LOG(R68))^2)</f>
        <v/>
      </c>
      <c r="T68" s="1">
        <f>(IF(S68&lt;1.31, "gravelly sand to dense sand", IF(S68&lt;2.05, "sands", IF(S68&lt;2.6, "sand mixtures", IF(S68&lt;2.95, "silt mixtures", IF(S68&lt;3.6, "clays","organic clay"))))))</f>
        <v/>
      </c>
      <c r="U68" s="98">
        <f>IF(S68&lt;2.6,DEGREES(ATAN(0.373*(LOG(N68/L68)+0.29))),"")</f>
        <v/>
      </c>
      <c r="V68" s="98">
        <f>IF(S68&lt;2.6, 17.6+11*LOG(Q68),"")</f>
        <v/>
      </c>
      <c r="W68" s="98">
        <f>IF(S68&lt;2.6, IF(M68/100&lt;20, 30,IF(M68/100&lt;40,30+5/20*(M68/100-20),IF(M68/100&lt;120, 35+5/80*(M68/100-40), IF(M68/100&lt;200, 40+5/80*(M68/100-120),45)))),"")</f>
        <v/>
      </c>
      <c r="X68" s="98">
        <f>IF(S68&gt;2.59, (M68-J68)/$I$1,"")</f>
        <v/>
      </c>
      <c r="Y68" s="1">
        <f>+($Y$600-$Y$3)/($A$600-$A$3)*(A68-$A$3)+$Y$3</f>
        <v/>
      </c>
      <c r="Z68" s="99">
        <f>+B68*4</f>
        <v/>
      </c>
      <c r="AA68" s="1">
        <f>+($AA$600-$AA$3)/($A$600-$A$3)*(A68-$A$3)+$AA$3</f>
        <v/>
      </c>
    </row>
    <row r="69">
      <c r="A69" s="11" t="n">
        <v>1.32</v>
      </c>
      <c r="B69" s="11" t="n">
        <v>0.246</v>
      </c>
      <c r="C69" s="11" t="n">
        <v>-2</v>
      </c>
      <c r="D69" s="11" t="n">
        <v>-22</v>
      </c>
      <c r="E69" s="5">
        <f>+B69*1000+D69*(1-$F$1)</f>
        <v/>
      </c>
      <c r="F69" s="5">
        <f>+F68+1</f>
        <v/>
      </c>
      <c r="G69" s="5">
        <f>+A70-A69</f>
        <v/>
      </c>
      <c r="H69" s="5">
        <f>+A69+G69/2</f>
        <v/>
      </c>
      <c r="I69" s="8">
        <f>9.81*(0.27*LOG(C69/E69*100)+0.36*LOG(E69/100)+1.236)</f>
        <v/>
      </c>
      <c r="J69" s="5">
        <f>+J68+I69*G69</f>
        <v/>
      </c>
      <c r="K69" s="5">
        <f>IF(H69&lt;$C$1,0,9.81*(H69-$C$1))</f>
        <v/>
      </c>
      <c r="L69" s="8">
        <f>+J69-K69</f>
        <v/>
      </c>
      <c r="M69" s="8">
        <f>AVERAGE(B69:B70)*1000</f>
        <v/>
      </c>
      <c r="N69" s="8">
        <f>AVERAGE(E69:E70)</f>
        <v/>
      </c>
      <c r="O69" s="8">
        <f>AVERAGE(F69:F70)</f>
        <v/>
      </c>
      <c r="P69" s="8">
        <f>AVERAGE(G69:G70)</f>
        <v/>
      </c>
      <c r="Q69" s="9">
        <f>(N69-J69)/L69</f>
        <v/>
      </c>
      <c r="R69" s="8">
        <f>+O69/(N69-J69)*100</f>
        <v/>
      </c>
      <c r="S69" s="8">
        <f>+SQRT((3.47-LOG(Q69))^2+(1.22+LOG(R69))^2)</f>
        <v/>
      </c>
      <c r="T69" s="1">
        <f>(IF(S69&lt;1.31, "gravelly sand to dense sand", IF(S69&lt;2.05, "sands", IF(S69&lt;2.6, "sand mixtures", IF(S69&lt;2.95, "silt mixtures", IF(S69&lt;3.6, "clays","organic clay"))))))</f>
        <v/>
      </c>
      <c r="U69" s="98">
        <f>IF(S69&lt;2.6,DEGREES(ATAN(0.373*(LOG(N69/L69)+0.29))),"")</f>
        <v/>
      </c>
      <c r="V69" s="98">
        <f>IF(S69&lt;2.6, 17.6+11*LOG(Q69),"")</f>
        <v/>
      </c>
      <c r="W69" s="98">
        <f>IF(S69&lt;2.6, IF(M69/100&lt;20, 30,IF(M69/100&lt;40,30+5/20*(M69/100-20),IF(M69/100&lt;120, 35+5/80*(M69/100-40), IF(M69/100&lt;200, 40+5/80*(M69/100-120),45)))),"")</f>
        <v/>
      </c>
      <c r="X69" s="98">
        <f>IF(S69&gt;2.59, (M69-J69)/$I$1,"")</f>
        <v/>
      </c>
      <c r="Y69" s="1">
        <f>+($Y$600-$Y$3)/($A$600-$A$3)*(A69-$A$3)+$Y$3</f>
        <v/>
      </c>
      <c r="Z69" s="99">
        <f>+B69*4</f>
        <v/>
      </c>
      <c r="AA69" s="1">
        <f>+($AA$600-$AA$3)/($A$600-$A$3)*(A69-$A$3)+$AA$3</f>
        <v/>
      </c>
    </row>
    <row r="70">
      <c r="A70" s="11" t="n">
        <v>1.34</v>
      </c>
      <c r="B70" s="11" t="n">
        <v>0.246</v>
      </c>
      <c r="C70" s="11" t="n">
        <v>-2</v>
      </c>
      <c r="D70" s="11" t="n">
        <v>-22</v>
      </c>
      <c r="E70" s="5">
        <f>+B70*1000+D70*(1-$F$1)</f>
        <v/>
      </c>
      <c r="F70" s="5">
        <f>+F69+1</f>
        <v/>
      </c>
      <c r="G70" s="5">
        <f>+A71-A70</f>
        <v/>
      </c>
      <c r="H70" s="5">
        <f>+A70+G70/2</f>
        <v/>
      </c>
      <c r="I70" s="8">
        <f>9.81*(0.27*LOG(C70/E70*100)+0.36*LOG(E70/100)+1.236)</f>
        <v/>
      </c>
      <c r="J70" s="5">
        <f>+J69+I70*G70</f>
        <v/>
      </c>
      <c r="K70" s="5">
        <f>IF(H70&lt;$C$1,0,9.81*(H70-$C$1))</f>
        <v/>
      </c>
      <c r="L70" s="8">
        <f>+J70-K70</f>
        <v/>
      </c>
      <c r="M70" s="8">
        <f>AVERAGE(B70:B71)*1000</f>
        <v/>
      </c>
      <c r="N70" s="8">
        <f>AVERAGE(E70:E71)</f>
        <v/>
      </c>
      <c r="O70" s="8">
        <f>AVERAGE(F70:F71)</f>
        <v/>
      </c>
      <c r="P70" s="8">
        <f>AVERAGE(G70:G71)</f>
        <v/>
      </c>
      <c r="Q70" s="9">
        <f>(N70-J70)/L70</f>
        <v/>
      </c>
      <c r="R70" s="8">
        <f>+O70/(N70-J70)*100</f>
        <v/>
      </c>
      <c r="S70" s="8">
        <f>+SQRT((3.47-LOG(Q70))^2+(1.22+LOG(R70))^2)</f>
        <v/>
      </c>
      <c r="T70" s="1">
        <f>(IF(S70&lt;1.31, "gravelly sand to dense sand", IF(S70&lt;2.05, "sands", IF(S70&lt;2.6, "sand mixtures", IF(S70&lt;2.95, "silt mixtures", IF(S70&lt;3.6, "clays","organic clay"))))))</f>
        <v/>
      </c>
      <c r="U70" s="98">
        <f>IF(S70&lt;2.6,DEGREES(ATAN(0.373*(LOG(N70/L70)+0.29))),"")</f>
        <v/>
      </c>
      <c r="V70" s="98">
        <f>IF(S70&lt;2.6, 17.6+11*LOG(Q70),"")</f>
        <v/>
      </c>
      <c r="W70" s="98">
        <f>IF(S70&lt;2.6, IF(M70/100&lt;20, 30,IF(M70/100&lt;40,30+5/20*(M70/100-20),IF(M70/100&lt;120, 35+5/80*(M70/100-40), IF(M70/100&lt;200, 40+5/80*(M70/100-120),45)))),"")</f>
        <v/>
      </c>
      <c r="X70" s="98">
        <f>IF(S70&gt;2.59, (M70-J70)/$I$1,"")</f>
        <v/>
      </c>
      <c r="Y70" s="1">
        <f>+($Y$600-$Y$3)/($A$600-$A$3)*(A70-$A$3)+$Y$3</f>
        <v/>
      </c>
      <c r="Z70" s="99">
        <f>+B70*4</f>
        <v/>
      </c>
      <c r="AA70" s="1">
        <f>+($AA$600-$AA$3)/($A$600-$A$3)*(A70-$A$3)+$AA$3</f>
        <v/>
      </c>
    </row>
    <row r="71">
      <c r="A71" s="11" t="n">
        <v>1.36</v>
      </c>
      <c r="B71" s="11" t="n">
        <v>0.246</v>
      </c>
      <c r="C71" s="11" t="n">
        <v>-2</v>
      </c>
      <c r="D71" s="11" t="n">
        <v>-22</v>
      </c>
      <c r="E71" s="5">
        <f>+B71*1000+D71*(1-$F$1)</f>
        <v/>
      </c>
      <c r="F71" s="5">
        <f>+F70+1</f>
        <v/>
      </c>
      <c r="G71" s="5">
        <f>+A72-A71</f>
        <v/>
      </c>
      <c r="H71" s="5">
        <f>+A71+G71/2</f>
        <v/>
      </c>
      <c r="I71" s="8">
        <f>9.81*(0.27*LOG(C71/E71*100)+0.36*LOG(E71/100)+1.236)</f>
        <v/>
      </c>
      <c r="J71" s="5">
        <f>+J70+I71*G71</f>
        <v/>
      </c>
      <c r="K71" s="5">
        <f>IF(H71&lt;$C$1,0,9.81*(H71-$C$1))</f>
        <v/>
      </c>
      <c r="L71" s="8">
        <f>+J71-K71</f>
        <v/>
      </c>
      <c r="M71" s="8">
        <f>AVERAGE(B71:B72)*1000</f>
        <v/>
      </c>
      <c r="N71" s="8">
        <f>AVERAGE(E71:E72)</f>
        <v/>
      </c>
      <c r="O71" s="8">
        <f>AVERAGE(F71:F72)</f>
        <v/>
      </c>
      <c r="P71" s="8">
        <f>AVERAGE(G71:G72)</f>
        <v/>
      </c>
      <c r="Q71" s="9">
        <f>(N71-J71)/L71</f>
        <v/>
      </c>
      <c r="R71" s="8">
        <f>+O71/(N71-J71)*100</f>
        <v/>
      </c>
      <c r="S71" s="8">
        <f>+SQRT((3.47-LOG(Q71))^2+(1.22+LOG(R71))^2)</f>
        <v/>
      </c>
      <c r="T71" s="1">
        <f>(IF(S71&lt;1.31, "gravelly sand to dense sand", IF(S71&lt;2.05, "sands", IF(S71&lt;2.6, "sand mixtures", IF(S71&lt;2.95, "silt mixtures", IF(S71&lt;3.6, "clays","organic clay"))))))</f>
        <v/>
      </c>
      <c r="U71" s="98">
        <f>IF(S71&lt;2.6,DEGREES(ATAN(0.373*(LOG(N71/L71)+0.29))),"")</f>
        <v/>
      </c>
      <c r="V71" s="98">
        <f>IF(S71&lt;2.6, 17.6+11*LOG(Q71),"")</f>
        <v/>
      </c>
      <c r="W71" s="98">
        <f>IF(S71&lt;2.6, IF(M71/100&lt;20, 30,IF(M71/100&lt;40,30+5/20*(M71/100-20),IF(M71/100&lt;120, 35+5/80*(M71/100-40), IF(M71/100&lt;200, 40+5/80*(M71/100-120),45)))),"")</f>
        <v/>
      </c>
      <c r="X71" s="98">
        <f>IF(S71&gt;2.59, (M71-J71)/$I$1,"")</f>
        <v/>
      </c>
      <c r="Y71" s="1">
        <f>+($Y$600-$Y$3)/($A$600-$A$3)*(A71-$A$3)+$Y$3</f>
        <v/>
      </c>
      <c r="Z71" s="99">
        <f>+B71*4</f>
        <v/>
      </c>
      <c r="AA71" s="1">
        <f>+($AA$600-$AA$3)/($A$600-$A$3)*(A71-$A$3)+$AA$3</f>
        <v/>
      </c>
    </row>
    <row r="72">
      <c r="A72" s="11" t="n">
        <v>1.38</v>
      </c>
      <c r="B72" s="11" t="n">
        <v>0.227</v>
      </c>
      <c r="C72" s="11" t="n">
        <v>-3</v>
      </c>
      <c r="D72" s="11" t="n">
        <v>-23</v>
      </c>
      <c r="E72" s="5">
        <f>+B72*1000+D72*(1-$F$1)</f>
        <v/>
      </c>
      <c r="F72" s="5">
        <f>+F71+1</f>
        <v/>
      </c>
      <c r="G72" s="5">
        <f>+A73-A72</f>
        <v/>
      </c>
      <c r="H72" s="5">
        <f>+A72+G72/2</f>
        <v/>
      </c>
      <c r="I72" s="8">
        <f>9.81*(0.27*LOG(C72/E72*100)+0.36*LOG(E72/100)+1.236)</f>
        <v/>
      </c>
      <c r="J72" s="5">
        <f>+J71+I72*G72</f>
        <v/>
      </c>
      <c r="K72" s="5">
        <f>IF(H72&lt;$C$1,0,9.81*(H72-$C$1))</f>
        <v/>
      </c>
      <c r="L72" s="8">
        <f>+J72-K72</f>
        <v/>
      </c>
      <c r="M72" s="8">
        <f>AVERAGE(B72:B73)*1000</f>
        <v/>
      </c>
      <c r="N72" s="8">
        <f>AVERAGE(E72:E73)</f>
        <v/>
      </c>
      <c r="O72" s="8">
        <f>AVERAGE(F72:F73)</f>
        <v/>
      </c>
      <c r="P72" s="8">
        <f>AVERAGE(G72:G73)</f>
        <v/>
      </c>
      <c r="Q72" s="9">
        <f>(N72-J72)/L72</f>
        <v/>
      </c>
      <c r="R72" s="8">
        <f>+O72/(N72-J72)*100</f>
        <v/>
      </c>
      <c r="S72" s="8">
        <f>+SQRT((3.47-LOG(Q72))^2+(1.22+LOG(R72))^2)</f>
        <v/>
      </c>
      <c r="T72" s="1">
        <f>(IF(S72&lt;1.31, "gravelly sand to dense sand", IF(S72&lt;2.05, "sands", IF(S72&lt;2.6, "sand mixtures", IF(S72&lt;2.95, "silt mixtures", IF(S72&lt;3.6, "clays","organic clay"))))))</f>
        <v/>
      </c>
      <c r="U72" s="98">
        <f>IF(S72&lt;2.6,DEGREES(ATAN(0.373*(LOG(N72/L72)+0.29))),"")</f>
        <v/>
      </c>
      <c r="V72" s="98">
        <f>IF(S72&lt;2.6, 17.6+11*LOG(Q72),"")</f>
        <v/>
      </c>
      <c r="W72" s="98">
        <f>IF(S72&lt;2.6, IF(M72/100&lt;20, 30,IF(M72/100&lt;40,30+5/20*(M72/100-20),IF(M72/100&lt;120, 35+5/80*(M72/100-40), IF(M72/100&lt;200, 40+5/80*(M72/100-120),45)))),"")</f>
        <v/>
      </c>
      <c r="X72" s="98">
        <f>IF(S72&gt;2.59, (M72-J72)/$I$1,"")</f>
        <v/>
      </c>
      <c r="Y72" s="1">
        <f>+($Y$600-$Y$3)/($A$600-$A$3)*(A72-$A$3)+$Y$3</f>
        <v/>
      </c>
      <c r="Z72" s="99">
        <f>+B72*4</f>
        <v/>
      </c>
      <c r="AA72" s="1">
        <f>+($AA$600-$AA$3)/($A$600-$A$3)*(A72-$A$3)+$AA$3</f>
        <v/>
      </c>
    </row>
    <row r="73">
      <c r="A73" s="11" t="n">
        <v>1.4</v>
      </c>
      <c r="B73" s="11" t="n">
        <v>0.227</v>
      </c>
      <c r="C73" s="11" t="n">
        <v>-3</v>
      </c>
      <c r="D73" s="11" t="n">
        <v>-23</v>
      </c>
      <c r="E73" s="5">
        <f>+B73*1000+D73*(1-$F$1)</f>
        <v/>
      </c>
      <c r="F73" s="5">
        <f>+F72+1</f>
        <v/>
      </c>
      <c r="G73" s="5">
        <f>+A74-A73</f>
        <v/>
      </c>
      <c r="H73" s="5">
        <f>+A73+G73/2</f>
        <v/>
      </c>
      <c r="I73" s="8">
        <f>9.81*(0.27*LOG(C73/E73*100)+0.36*LOG(E73/100)+1.236)</f>
        <v/>
      </c>
      <c r="J73" s="5">
        <f>+J72+I73*G73</f>
        <v/>
      </c>
      <c r="K73" s="5">
        <f>IF(H73&lt;$C$1,0,9.81*(H73-$C$1))</f>
        <v/>
      </c>
      <c r="L73" s="8">
        <f>+J73-K73</f>
        <v/>
      </c>
      <c r="M73" s="8">
        <f>AVERAGE(B73:B74)*1000</f>
        <v/>
      </c>
      <c r="N73" s="8">
        <f>AVERAGE(E73:E74)</f>
        <v/>
      </c>
      <c r="O73" s="8">
        <f>AVERAGE(F73:F74)</f>
        <v/>
      </c>
      <c r="P73" s="8">
        <f>AVERAGE(G73:G74)</f>
        <v/>
      </c>
      <c r="Q73" s="9">
        <f>(N73-J73)/L73</f>
        <v/>
      </c>
      <c r="R73" s="8">
        <f>+O73/(N73-J73)*100</f>
        <v/>
      </c>
      <c r="S73" s="8">
        <f>+SQRT((3.47-LOG(Q73))^2+(1.22+LOG(R73))^2)</f>
        <v/>
      </c>
      <c r="T73" s="1">
        <f>(IF(S73&lt;1.31, "gravelly sand to dense sand", IF(S73&lt;2.05, "sands", IF(S73&lt;2.6, "sand mixtures", IF(S73&lt;2.95, "silt mixtures", IF(S73&lt;3.6, "clays","organic clay"))))))</f>
        <v/>
      </c>
      <c r="U73" s="98">
        <f>IF(S73&lt;2.6,DEGREES(ATAN(0.373*(LOG(N73/L73)+0.29))),"")</f>
        <v/>
      </c>
      <c r="V73" s="98">
        <f>IF(S73&lt;2.6, 17.6+11*LOG(Q73),"")</f>
        <v/>
      </c>
      <c r="W73" s="98">
        <f>IF(S73&lt;2.6, IF(M73/100&lt;20, 30,IF(M73/100&lt;40,30+5/20*(M73/100-20),IF(M73/100&lt;120, 35+5/80*(M73/100-40), IF(M73/100&lt;200, 40+5/80*(M73/100-120),45)))),"")</f>
        <v/>
      </c>
      <c r="X73" s="98">
        <f>IF(S73&gt;2.59, (M73-J73)/$I$1,"")</f>
        <v/>
      </c>
      <c r="Y73" s="1">
        <f>+($Y$600-$Y$3)/($A$600-$A$3)*(A73-$A$3)+$Y$3</f>
        <v/>
      </c>
      <c r="Z73" s="99">
        <f>+B73*4</f>
        <v/>
      </c>
      <c r="AA73" s="1">
        <f>+($AA$600-$AA$3)/($A$600-$A$3)*(A73-$A$3)+$AA$3</f>
        <v/>
      </c>
    </row>
    <row r="74">
      <c r="A74" s="11" t="n">
        <v>1.42</v>
      </c>
      <c r="B74" s="11" t="n">
        <v>0.208</v>
      </c>
      <c r="C74" s="11" t="n">
        <v>-3</v>
      </c>
      <c r="D74" s="11" t="n">
        <v>-24</v>
      </c>
      <c r="E74" s="5">
        <f>+B74*1000+D74*(1-$F$1)</f>
        <v/>
      </c>
      <c r="F74" s="5">
        <f>+F73+1</f>
        <v/>
      </c>
      <c r="G74" s="5">
        <f>+A75-A74</f>
        <v/>
      </c>
      <c r="H74" s="5">
        <f>+A74+G74/2</f>
        <v/>
      </c>
      <c r="I74" s="8">
        <f>9.81*(0.27*LOG(C74/E74*100)+0.36*LOG(E74/100)+1.236)</f>
        <v/>
      </c>
      <c r="J74" s="5">
        <f>+J73+I74*G74</f>
        <v/>
      </c>
      <c r="K74" s="5">
        <f>IF(H74&lt;$C$1,0,9.81*(H74-$C$1))</f>
        <v/>
      </c>
      <c r="L74" s="8">
        <f>+J74-K74</f>
        <v/>
      </c>
      <c r="M74" s="8">
        <f>AVERAGE(B74:B75)*1000</f>
        <v/>
      </c>
      <c r="N74" s="8">
        <f>AVERAGE(E74:E75)</f>
        <v/>
      </c>
      <c r="O74" s="8">
        <f>AVERAGE(F74:F75)</f>
        <v/>
      </c>
      <c r="P74" s="8">
        <f>AVERAGE(G74:G75)</f>
        <v/>
      </c>
      <c r="Q74" s="9">
        <f>(N74-J74)/L74</f>
        <v/>
      </c>
      <c r="R74" s="8">
        <f>+O74/(N74-J74)*100</f>
        <v/>
      </c>
      <c r="S74" s="8">
        <f>+SQRT((3.47-LOG(Q74))^2+(1.22+LOG(R74))^2)</f>
        <v/>
      </c>
      <c r="T74" s="1">
        <f>(IF(S74&lt;1.31, "gravelly sand to dense sand", IF(S74&lt;2.05, "sands", IF(S74&lt;2.6, "sand mixtures", IF(S74&lt;2.95, "silt mixtures", IF(S74&lt;3.6, "clays","organic clay"))))))</f>
        <v/>
      </c>
      <c r="U74" s="98">
        <f>IF(S74&lt;2.6,DEGREES(ATAN(0.373*(LOG(N74/L74)+0.29))),"")</f>
        <v/>
      </c>
      <c r="V74" s="98">
        <f>IF(S74&lt;2.6, 17.6+11*LOG(Q74),"")</f>
        <v/>
      </c>
      <c r="W74" s="98">
        <f>IF(S74&lt;2.6, IF(M74/100&lt;20, 30,IF(M74/100&lt;40,30+5/20*(M74/100-20),IF(M74/100&lt;120, 35+5/80*(M74/100-40), IF(M74/100&lt;200, 40+5/80*(M74/100-120),45)))),"")</f>
        <v/>
      </c>
      <c r="X74" s="98">
        <f>IF(S74&gt;2.59, (M74-J74)/$I$1,"")</f>
        <v/>
      </c>
      <c r="Y74" s="1">
        <f>+($Y$600-$Y$3)/($A$600-$A$3)*(A74-$A$3)+$Y$3</f>
        <v/>
      </c>
      <c r="Z74" s="99">
        <f>+B74*4</f>
        <v/>
      </c>
      <c r="AA74" s="1">
        <f>+($AA$600-$AA$3)/($A$600-$A$3)*(A74-$A$3)+$AA$3</f>
        <v/>
      </c>
    </row>
    <row r="75">
      <c r="A75" s="11" t="n">
        <v>1.44</v>
      </c>
      <c r="B75" s="11" t="n">
        <v>0.189</v>
      </c>
      <c r="C75" s="11" t="n">
        <v>-4</v>
      </c>
      <c r="D75" s="11" t="n">
        <v>-23</v>
      </c>
      <c r="E75" s="5">
        <f>+B75*1000+D75*(1-$F$1)</f>
        <v/>
      </c>
      <c r="F75" s="5">
        <f>+F74+1</f>
        <v/>
      </c>
      <c r="G75" s="5">
        <f>+A76-A75</f>
        <v/>
      </c>
      <c r="H75" s="5">
        <f>+A75+G75/2</f>
        <v/>
      </c>
      <c r="I75" s="8">
        <f>9.81*(0.27*LOG(C75/E75*100)+0.36*LOG(E75/100)+1.236)</f>
        <v/>
      </c>
      <c r="J75" s="5">
        <f>+J74+I75*G75</f>
        <v/>
      </c>
      <c r="K75" s="5">
        <f>IF(H75&lt;$C$1,0,9.81*(H75-$C$1))</f>
        <v/>
      </c>
      <c r="L75" s="8">
        <f>+J75-K75</f>
        <v/>
      </c>
      <c r="M75" s="8">
        <f>AVERAGE(B75:B76)*1000</f>
        <v/>
      </c>
      <c r="N75" s="8">
        <f>AVERAGE(E75:E76)</f>
        <v/>
      </c>
      <c r="O75" s="8">
        <f>AVERAGE(F75:F76)</f>
        <v/>
      </c>
      <c r="P75" s="8">
        <f>AVERAGE(G75:G76)</f>
        <v/>
      </c>
      <c r="Q75" s="9">
        <f>(N75-J75)/L75</f>
        <v/>
      </c>
      <c r="R75" s="8">
        <f>+O75/(N75-J75)*100</f>
        <v/>
      </c>
      <c r="S75" s="8">
        <f>+SQRT((3.47-LOG(Q75))^2+(1.22+LOG(R75))^2)</f>
        <v/>
      </c>
      <c r="T75" s="1">
        <f>(IF(S75&lt;1.31, "gravelly sand to dense sand", IF(S75&lt;2.05, "sands", IF(S75&lt;2.6, "sand mixtures", IF(S75&lt;2.95, "silt mixtures", IF(S75&lt;3.6, "clays","organic clay"))))))</f>
        <v/>
      </c>
      <c r="U75" s="98">
        <f>IF(S75&lt;2.6,DEGREES(ATAN(0.373*(LOG(N75/L75)+0.29))),"")</f>
        <v/>
      </c>
      <c r="V75" s="98">
        <f>IF(S75&lt;2.6, 17.6+11*LOG(Q75),"")</f>
        <v/>
      </c>
      <c r="W75" s="98">
        <f>IF(S75&lt;2.6, IF(M75/100&lt;20, 30,IF(M75/100&lt;40,30+5/20*(M75/100-20),IF(M75/100&lt;120, 35+5/80*(M75/100-40), IF(M75/100&lt;200, 40+5/80*(M75/100-120),45)))),"")</f>
        <v/>
      </c>
      <c r="X75" s="98">
        <f>IF(S75&gt;2.59, (M75-J75)/$I$1,"")</f>
        <v/>
      </c>
      <c r="Y75" s="1">
        <f>+($Y$600-$Y$3)/($A$600-$A$3)*(A75-$A$3)+$Y$3</f>
        <v/>
      </c>
      <c r="Z75" s="99">
        <f>+B75*4</f>
        <v/>
      </c>
      <c r="AA75" s="1">
        <f>+($AA$600-$AA$3)/($A$600-$A$3)*(A75-$A$3)+$AA$3</f>
        <v/>
      </c>
    </row>
    <row r="76">
      <c r="A76" s="11" t="n">
        <v>1.46</v>
      </c>
      <c r="B76" s="11" t="n">
        <v>0.189</v>
      </c>
      <c r="C76" s="11" t="n">
        <v>-4</v>
      </c>
      <c r="D76" s="11" t="n">
        <v>-23</v>
      </c>
      <c r="E76" s="5">
        <f>+B76*1000+D76*(1-$F$1)</f>
        <v/>
      </c>
      <c r="F76" s="5">
        <f>+F75+1</f>
        <v/>
      </c>
      <c r="G76" s="5">
        <f>+A77-A76</f>
        <v/>
      </c>
      <c r="H76" s="5">
        <f>+A76+G76/2</f>
        <v/>
      </c>
      <c r="I76" s="8">
        <f>9.81*(0.27*LOG(C76/E76*100)+0.36*LOG(E76/100)+1.236)</f>
        <v/>
      </c>
      <c r="J76" s="5">
        <f>+J75+I76*G76</f>
        <v/>
      </c>
      <c r="K76" s="5">
        <f>IF(H76&lt;$C$1,0,9.81*(H76-$C$1))</f>
        <v/>
      </c>
      <c r="L76" s="8">
        <f>+J76-K76</f>
        <v/>
      </c>
      <c r="M76" s="8">
        <f>AVERAGE(B76:B77)*1000</f>
        <v/>
      </c>
      <c r="N76" s="8">
        <f>AVERAGE(E76:E77)</f>
        <v/>
      </c>
      <c r="O76" s="8">
        <f>AVERAGE(F76:F77)</f>
        <v/>
      </c>
      <c r="P76" s="8">
        <f>AVERAGE(G76:G77)</f>
        <v/>
      </c>
      <c r="Q76" s="9">
        <f>(N76-J76)/L76</f>
        <v/>
      </c>
      <c r="R76" s="8">
        <f>+O76/(N76-J76)*100</f>
        <v/>
      </c>
      <c r="S76" s="8">
        <f>+SQRT((3.47-LOG(Q76))^2+(1.22+LOG(R76))^2)</f>
        <v/>
      </c>
      <c r="T76" s="1">
        <f>(IF(S76&lt;1.31, "gravelly sand to dense sand", IF(S76&lt;2.05, "sands", IF(S76&lt;2.6, "sand mixtures", IF(S76&lt;2.95, "silt mixtures", IF(S76&lt;3.6, "clays","organic clay"))))))</f>
        <v/>
      </c>
      <c r="U76" s="98">
        <f>IF(S76&lt;2.6,DEGREES(ATAN(0.373*(LOG(N76/L76)+0.29))),"")</f>
        <v/>
      </c>
      <c r="V76" s="98">
        <f>IF(S76&lt;2.6, 17.6+11*LOG(Q76),"")</f>
        <v/>
      </c>
      <c r="W76" s="98">
        <f>IF(S76&lt;2.6, IF(M76/100&lt;20, 30,IF(M76/100&lt;40,30+5/20*(M76/100-20),IF(M76/100&lt;120, 35+5/80*(M76/100-40), IF(M76/100&lt;200, 40+5/80*(M76/100-120),45)))),"")</f>
        <v/>
      </c>
      <c r="X76" s="98">
        <f>IF(S76&gt;2.59, (M76-J76)/$I$1,"")</f>
        <v/>
      </c>
      <c r="Y76" s="1">
        <f>+($Y$600-$Y$3)/($A$600-$A$3)*(A76-$A$3)+$Y$3</f>
        <v/>
      </c>
      <c r="Z76" s="99">
        <f>+B76*4</f>
        <v/>
      </c>
      <c r="AA76" s="1">
        <f>+($AA$600-$AA$3)/($A$600-$A$3)*(A76-$A$3)+$AA$3</f>
        <v/>
      </c>
    </row>
    <row r="77">
      <c r="A77" s="11" t="n">
        <v>1.48</v>
      </c>
      <c r="B77" s="11" t="n">
        <v>0.208</v>
      </c>
      <c r="C77" s="11" t="n">
        <v>-4</v>
      </c>
      <c r="D77" s="11" t="n">
        <v>-22</v>
      </c>
      <c r="E77" s="5">
        <f>+B77*1000+D77*(1-$F$1)</f>
        <v/>
      </c>
      <c r="F77" s="5">
        <f>+F76+1</f>
        <v/>
      </c>
      <c r="G77" s="5">
        <f>+A78-A77</f>
        <v/>
      </c>
      <c r="H77" s="5">
        <f>+A77+G77/2</f>
        <v/>
      </c>
      <c r="I77" s="8">
        <f>9.81*(0.27*LOG(C77/E77*100)+0.36*LOG(E77/100)+1.236)</f>
        <v/>
      </c>
      <c r="J77" s="5">
        <f>+J76+I77*G77</f>
        <v/>
      </c>
      <c r="K77" s="5">
        <f>IF(H77&lt;$C$1,0,9.81*(H77-$C$1))</f>
        <v/>
      </c>
      <c r="L77" s="8">
        <f>+J77-K77</f>
        <v/>
      </c>
      <c r="M77" s="8">
        <f>AVERAGE(B77:B78)*1000</f>
        <v/>
      </c>
      <c r="N77" s="8">
        <f>AVERAGE(E77:E78)</f>
        <v/>
      </c>
      <c r="O77" s="8">
        <f>AVERAGE(F77:F78)</f>
        <v/>
      </c>
      <c r="P77" s="8">
        <f>AVERAGE(G77:G78)</f>
        <v/>
      </c>
      <c r="Q77" s="9">
        <f>(N77-J77)/L77</f>
        <v/>
      </c>
      <c r="R77" s="8">
        <f>+O77/(N77-J77)*100</f>
        <v/>
      </c>
      <c r="S77" s="8">
        <f>+SQRT((3.47-LOG(Q77))^2+(1.22+LOG(R77))^2)</f>
        <v/>
      </c>
      <c r="T77" s="1">
        <f>(IF(S77&lt;1.31, "gravelly sand to dense sand", IF(S77&lt;2.05, "sands", IF(S77&lt;2.6, "sand mixtures", IF(S77&lt;2.95, "silt mixtures", IF(S77&lt;3.6, "clays","organic clay"))))))</f>
        <v/>
      </c>
      <c r="U77" s="98">
        <f>IF(S77&lt;2.6,DEGREES(ATAN(0.373*(LOG(N77/L77)+0.29))),"")</f>
        <v/>
      </c>
      <c r="V77" s="98">
        <f>IF(S77&lt;2.6, 17.6+11*LOG(Q77),"")</f>
        <v/>
      </c>
      <c r="W77" s="98">
        <f>IF(S77&lt;2.6, IF(M77/100&lt;20, 30,IF(M77/100&lt;40,30+5/20*(M77/100-20),IF(M77/100&lt;120, 35+5/80*(M77/100-40), IF(M77/100&lt;200, 40+5/80*(M77/100-120),45)))),"")</f>
        <v/>
      </c>
      <c r="X77" s="98">
        <f>IF(S77&gt;2.59, (M77-J77)/$I$1,"")</f>
        <v/>
      </c>
      <c r="Y77" s="1">
        <f>+($Y$600-$Y$3)/($A$600-$A$3)*(A77-$A$3)+$Y$3</f>
        <v/>
      </c>
      <c r="Z77" s="99">
        <f>+B77*4</f>
        <v/>
      </c>
      <c r="AA77" s="1">
        <f>+($AA$600-$AA$3)/($A$600-$A$3)*(A77-$A$3)+$AA$3</f>
        <v/>
      </c>
    </row>
    <row r="78">
      <c r="A78" s="11" t="n">
        <v>1.5</v>
      </c>
      <c r="B78" s="11" t="n">
        <v>0.208</v>
      </c>
      <c r="C78" s="11" t="n">
        <v>-4</v>
      </c>
      <c r="D78" s="11" t="n">
        <v>-22</v>
      </c>
      <c r="E78" s="5">
        <f>+B78*1000+D78*(1-$F$1)</f>
        <v/>
      </c>
      <c r="F78" s="5">
        <f>+F77+1</f>
        <v/>
      </c>
      <c r="G78" s="5">
        <f>+A79-A78</f>
        <v/>
      </c>
      <c r="H78" s="5">
        <f>+A78+G78/2</f>
        <v/>
      </c>
      <c r="I78" s="8">
        <f>9.81*(0.27*LOG(C78/E78*100)+0.36*LOG(E78/100)+1.236)</f>
        <v/>
      </c>
      <c r="J78" s="5">
        <f>+J77+I78*G78</f>
        <v/>
      </c>
      <c r="K78" s="5">
        <f>IF(H78&lt;$C$1,0,9.81*(H78-$C$1))</f>
        <v/>
      </c>
      <c r="L78" s="8">
        <f>+J78-K78</f>
        <v/>
      </c>
      <c r="M78" s="8">
        <f>AVERAGE(B78:B79)*1000</f>
        <v/>
      </c>
      <c r="N78" s="8">
        <f>AVERAGE(E78:E79)</f>
        <v/>
      </c>
      <c r="O78" s="8">
        <f>AVERAGE(F78:F79)</f>
        <v/>
      </c>
      <c r="P78" s="8">
        <f>AVERAGE(G78:G79)</f>
        <v/>
      </c>
      <c r="Q78" s="9">
        <f>(N78-J78)/L78</f>
        <v/>
      </c>
      <c r="R78" s="8">
        <f>+O78/(N78-J78)*100</f>
        <v/>
      </c>
      <c r="S78" s="8">
        <f>+SQRT((3.47-LOG(Q78))^2+(1.22+LOG(R78))^2)</f>
        <v/>
      </c>
      <c r="T78" s="1">
        <f>(IF(S78&lt;1.31, "gravelly sand to dense sand", IF(S78&lt;2.05, "sands", IF(S78&lt;2.6, "sand mixtures", IF(S78&lt;2.95, "silt mixtures", IF(S78&lt;3.6, "clays","organic clay"))))))</f>
        <v/>
      </c>
      <c r="U78" s="98">
        <f>IF(S78&lt;2.6,DEGREES(ATAN(0.373*(LOG(N78/L78)+0.29))),"")</f>
        <v/>
      </c>
      <c r="V78" s="98">
        <f>IF(S78&lt;2.6, 17.6+11*LOG(Q78),"")</f>
        <v/>
      </c>
      <c r="W78" s="98">
        <f>IF(S78&lt;2.6, IF(M78/100&lt;20, 30,IF(M78/100&lt;40,30+5/20*(M78/100-20),IF(M78/100&lt;120, 35+5/80*(M78/100-40), IF(M78/100&lt;200, 40+5/80*(M78/100-120),45)))),"")</f>
        <v/>
      </c>
      <c r="X78" s="98">
        <f>IF(S78&gt;2.59, (M78-J78)/$I$1,"")</f>
        <v/>
      </c>
      <c r="Y78" s="1">
        <f>+($Y$600-$Y$3)/($A$600-$A$3)*(A78-$A$3)+$Y$3</f>
        <v/>
      </c>
      <c r="Z78" s="99">
        <f>+B78*4</f>
        <v/>
      </c>
      <c r="AA78" s="1">
        <f>+($AA$600-$AA$3)/($A$600-$A$3)*(A78-$A$3)+$AA$3</f>
        <v/>
      </c>
    </row>
    <row r="79">
      <c r="A79" s="11" t="n">
        <v>1.52</v>
      </c>
      <c r="B79" s="11" t="n">
        <v>0.227</v>
      </c>
      <c r="C79" s="11" t="n">
        <v>-5</v>
      </c>
      <c r="D79" s="11" t="n">
        <v>-21</v>
      </c>
      <c r="E79" s="5">
        <f>+B79*1000+D79*(1-$F$1)</f>
        <v/>
      </c>
      <c r="F79" s="5">
        <f>+F78+1</f>
        <v/>
      </c>
      <c r="G79" s="5">
        <f>+A80-A79</f>
        <v/>
      </c>
      <c r="H79" s="5">
        <f>+A79+G79/2</f>
        <v/>
      </c>
      <c r="I79" s="8">
        <f>9.81*(0.27*LOG(C79/E79*100)+0.36*LOG(E79/100)+1.236)</f>
        <v/>
      </c>
      <c r="J79" s="5">
        <f>+J78+I79*G79</f>
        <v/>
      </c>
      <c r="K79" s="5">
        <f>IF(H79&lt;$C$1,0,9.81*(H79-$C$1))</f>
        <v/>
      </c>
      <c r="L79" s="8">
        <f>+J79-K79</f>
        <v/>
      </c>
      <c r="M79" s="8">
        <f>AVERAGE(B79:B80)*1000</f>
        <v/>
      </c>
      <c r="N79" s="8">
        <f>AVERAGE(E79:E80)</f>
        <v/>
      </c>
      <c r="O79" s="8">
        <f>AVERAGE(F79:F80)</f>
        <v/>
      </c>
      <c r="P79" s="8">
        <f>AVERAGE(G79:G80)</f>
        <v/>
      </c>
      <c r="Q79" s="9">
        <f>(N79-J79)/L79</f>
        <v/>
      </c>
      <c r="R79" s="8">
        <f>+O79/(N79-J79)*100</f>
        <v/>
      </c>
      <c r="S79" s="8">
        <f>+SQRT((3.47-LOG(Q79))^2+(1.22+LOG(R79))^2)</f>
        <v/>
      </c>
      <c r="T79" s="1">
        <f>(IF(S79&lt;1.31, "gravelly sand to dense sand", IF(S79&lt;2.05, "sands", IF(S79&lt;2.6, "sand mixtures", IF(S79&lt;2.95, "silt mixtures", IF(S79&lt;3.6, "clays","organic clay"))))))</f>
        <v/>
      </c>
      <c r="U79" s="98">
        <f>IF(S79&lt;2.6,DEGREES(ATAN(0.373*(LOG(N79/L79)+0.29))),"")</f>
        <v/>
      </c>
      <c r="V79" s="98">
        <f>IF(S79&lt;2.6, 17.6+11*LOG(Q79),"")</f>
        <v/>
      </c>
      <c r="W79" s="98">
        <f>IF(S79&lt;2.6, IF(M79/100&lt;20, 30,IF(M79/100&lt;40,30+5/20*(M79/100-20),IF(M79/100&lt;120, 35+5/80*(M79/100-40), IF(M79/100&lt;200, 40+5/80*(M79/100-120),45)))),"")</f>
        <v/>
      </c>
      <c r="X79" s="98">
        <f>IF(S79&gt;2.59, (M79-J79)/$I$1,"")</f>
        <v/>
      </c>
      <c r="Y79" s="1">
        <f>+($Y$600-$Y$3)/($A$600-$A$3)*(A79-$A$3)+$Y$3</f>
        <v/>
      </c>
      <c r="Z79" s="99">
        <f>+B79*4</f>
        <v/>
      </c>
      <c r="AA79" s="1">
        <f>+($AA$600-$AA$3)/($A$600-$A$3)*(A79-$A$3)+$AA$3</f>
        <v/>
      </c>
    </row>
    <row r="80">
      <c r="A80" s="11" t="n">
        <v>1.54</v>
      </c>
      <c r="B80" s="11" t="n">
        <v>0.227</v>
      </c>
      <c r="C80" s="11" t="n">
        <v>-6</v>
      </c>
      <c r="D80" s="11" t="n">
        <v>-21</v>
      </c>
      <c r="E80" s="5">
        <f>+B80*1000+D80*(1-$F$1)</f>
        <v/>
      </c>
      <c r="F80" s="5">
        <f>+F79+1</f>
        <v/>
      </c>
      <c r="G80" s="5">
        <f>+A81-A80</f>
        <v/>
      </c>
      <c r="H80" s="5">
        <f>+A80+G80/2</f>
        <v/>
      </c>
      <c r="I80" s="8">
        <f>9.81*(0.27*LOG(C80/E80*100)+0.36*LOG(E80/100)+1.236)</f>
        <v/>
      </c>
      <c r="J80" s="5">
        <f>+J79+I80*G80</f>
        <v/>
      </c>
      <c r="K80" s="5">
        <f>IF(H80&lt;$C$1,0,9.81*(H80-$C$1))</f>
        <v/>
      </c>
      <c r="L80" s="8">
        <f>+J80-K80</f>
        <v/>
      </c>
      <c r="M80" s="8">
        <f>AVERAGE(B80:B81)*1000</f>
        <v/>
      </c>
      <c r="N80" s="8">
        <f>AVERAGE(E80:E81)</f>
        <v/>
      </c>
      <c r="O80" s="8">
        <f>AVERAGE(F80:F81)</f>
        <v/>
      </c>
      <c r="P80" s="8">
        <f>AVERAGE(G80:G81)</f>
        <v/>
      </c>
      <c r="Q80" s="9">
        <f>(N80-J80)/L80</f>
        <v/>
      </c>
      <c r="R80" s="8">
        <f>+O80/(N80-J80)*100</f>
        <v/>
      </c>
      <c r="S80" s="8">
        <f>+SQRT((3.47-LOG(Q80))^2+(1.22+LOG(R80))^2)</f>
        <v/>
      </c>
      <c r="T80" s="1">
        <f>(IF(S80&lt;1.31, "gravelly sand to dense sand", IF(S80&lt;2.05, "sands", IF(S80&lt;2.6, "sand mixtures", IF(S80&lt;2.95, "silt mixtures", IF(S80&lt;3.6, "clays","organic clay"))))))</f>
        <v/>
      </c>
      <c r="U80" s="98">
        <f>IF(S80&lt;2.6,DEGREES(ATAN(0.373*(LOG(N80/L80)+0.29))),"")</f>
        <v/>
      </c>
      <c r="V80" s="98">
        <f>IF(S80&lt;2.6, 17.6+11*LOG(Q80),"")</f>
        <v/>
      </c>
      <c r="W80" s="98">
        <f>IF(S80&lt;2.6, IF(M80/100&lt;20, 30,IF(M80/100&lt;40,30+5/20*(M80/100-20),IF(M80/100&lt;120, 35+5/80*(M80/100-40), IF(M80/100&lt;200, 40+5/80*(M80/100-120),45)))),"")</f>
        <v/>
      </c>
      <c r="X80" s="98">
        <f>IF(S80&gt;2.59, (M80-J80)/$I$1,"")</f>
        <v/>
      </c>
      <c r="Y80" s="1">
        <f>+($Y$600-$Y$3)/($A$600-$A$3)*(A80-$A$3)+$Y$3</f>
        <v/>
      </c>
      <c r="Z80" s="99">
        <f>+B80*4</f>
        <v/>
      </c>
      <c r="AA80" s="1">
        <f>+($AA$600-$AA$3)/($A$600-$A$3)*(A80-$A$3)+$AA$3</f>
        <v/>
      </c>
    </row>
    <row r="81">
      <c r="A81" s="11" t="n">
        <v>1.56</v>
      </c>
      <c r="B81" s="11" t="n">
        <v>0.227</v>
      </c>
      <c r="C81" s="11" t="n">
        <v>-5</v>
      </c>
      <c r="D81" s="11" t="n">
        <v>-21</v>
      </c>
      <c r="E81" s="5">
        <f>+B81*1000+D81*(1-$F$1)</f>
        <v/>
      </c>
      <c r="F81" s="5">
        <f>+F80+1</f>
        <v/>
      </c>
      <c r="G81" s="5">
        <f>+A82-A81</f>
        <v/>
      </c>
      <c r="H81" s="5">
        <f>+A81+G81/2</f>
        <v/>
      </c>
      <c r="I81" s="8">
        <f>9.81*(0.27*LOG(C81/E81*100)+0.36*LOG(E81/100)+1.236)</f>
        <v/>
      </c>
      <c r="J81" s="5">
        <f>+J80+I81*G81</f>
        <v/>
      </c>
      <c r="K81" s="5">
        <f>IF(H81&lt;$C$1,0,9.81*(H81-$C$1))</f>
        <v/>
      </c>
      <c r="L81" s="8">
        <f>+J81-K81</f>
        <v/>
      </c>
      <c r="M81" s="8">
        <f>AVERAGE(B81:B82)*1000</f>
        <v/>
      </c>
      <c r="N81" s="8">
        <f>AVERAGE(E81:E82)</f>
        <v/>
      </c>
      <c r="O81" s="8">
        <f>AVERAGE(F81:F82)</f>
        <v/>
      </c>
      <c r="P81" s="8">
        <f>AVERAGE(G81:G82)</f>
        <v/>
      </c>
      <c r="Q81" s="9">
        <f>(N81-J81)/L81</f>
        <v/>
      </c>
      <c r="R81" s="8">
        <f>+O81/(N81-J81)*100</f>
        <v/>
      </c>
      <c r="S81" s="8">
        <f>+SQRT((3.47-LOG(Q81))^2+(1.22+LOG(R81))^2)</f>
        <v/>
      </c>
      <c r="T81" s="1">
        <f>(IF(S81&lt;1.31, "gravelly sand to dense sand", IF(S81&lt;2.05, "sands", IF(S81&lt;2.6, "sand mixtures", IF(S81&lt;2.95, "silt mixtures", IF(S81&lt;3.6, "clays","organic clay"))))))</f>
        <v/>
      </c>
      <c r="U81" s="98">
        <f>IF(S81&lt;2.6,DEGREES(ATAN(0.373*(LOG(N81/L81)+0.29))),"")</f>
        <v/>
      </c>
      <c r="V81" s="98">
        <f>IF(S81&lt;2.6, 17.6+11*LOG(Q81),"")</f>
        <v/>
      </c>
      <c r="W81" s="98">
        <f>IF(S81&lt;2.6, IF(M81/100&lt;20, 30,IF(M81/100&lt;40,30+5/20*(M81/100-20),IF(M81/100&lt;120, 35+5/80*(M81/100-40), IF(M81/100&lt;200, 40+5/80*(M81/100-120),45)))),"")</f>
        <v/>
      </c>
      <c r="X81" s="98">
        <f>IF(S81&gt;2.59, (M81-J81)/$I$1,"")</f>
        <v/>
      </c>
      <c r="Y81" s="1">
        <f>+($Y$600-$Y$3)/($A$600-$A$3)*(A81-$A$3)+$Y$3</f>
        <v/>
      </c>
      <c r="Z81" s="99">
        <f>+B81*4</f>
        <v/>
      </c>
      <c r="AA81" s="1">
        <f>+($AA$600-$AA$3)/($A$600-$A$3)*(A81-$A$3)+$AA$3</f>
        <v/>
      </c>
    </row>
    <row r="82">
      <c r="A82" s="11" t="n">
        <v>1.58</v>
      </c>
      <c r="B82" s="11" t="n">
        <v>0.227</v>
      </c>
      <c r="C82" s="11" t="n">
        <v>-5</v>
      </c>
      <c r="D82" s="11" t="n">
        <v>-20</v>
      </c>
      <c r="E82" s="5">
        <f>+B82*1000+D82*(1-$F$1)</f>
        <v/>
      </c>
      <c r="F82" s="5">
        <f>+F81+1</f>
        <v/>
      </c>
      <c r="G82" s="5">
        <f>+A83-A82</f>
        <v/>
      </c>
      <c r="H82" s="5">
        <f>+A82+G82/2</f>
        <v/>
      </c>
      <c r="I82" s="8">
        <f>9.81*(0.27*LOG(C82/E82*100)+0.36*LOG(E82/100)+1.236)</f>
        <v/>
      </c>
      <c r="J82" s="5">
        <f>+J81+I82*G82</f>
        <v/>
      </c>
      <c r="K82" s="5">
        <f>IF(H82&lt;$C$1,0,9.81*(H82-$C$1))</f>
        <v/>
      </c>
      <c r="L82" s="8">
        <f>+J82-K82</f>
        <v/>
      </c>
      <c r="M82" s="8">
        <f>AVERAGE(B82:B83)*1000</f>
        <v/>
      </c>
      <c r="N82" s="8">
        <f>AVERAGE(E82:E83)</f>
        <v/>
      </c>
      <c r="O82" s="8">
        <f>AVERAGE(F82:F83)</f>
        <v/>
      </c>
      <c r="P82" s="8">
        <f>AVERAGE(G82:G83)</f>
        <v/>
      </c>
      <c r="Q82" s="9">
        <f>(N82-J82)/L82</f>
        <v/>
      </c>
      <c r="R82" s="8">
        <f>+O82/(N82-J82)*100</f>
        <v/>
      </c>
      <c r="S82" s="8">
        <f>+SQRT((3.47-LOG(Q82))^2+(1.22+LOG(R82))^2)</f>
        <v/>
      </c>
      <c r="T82" s="1">
        <f>(IF(S82&lt;1.31, "gravelly sand to dense sand", IF(S82&lt;2.05, "sands", IF(S82&lt;2.6, "sand mixtures", IF(S82&lt;2.95, "silt mixtures", IF(S82&lt;3.6, "clays","organic clay"))))))</f>
        <v/>
      </c>
      <c r="U82" s="98">
        <f>IF(S82&lt;2.6,DEGREES(ATAN(0.373*(LOG(N82/L82)+0.29))),"")</f>
        <v/>
      </c>
      <c r="V82" s="98">
        <f>IF(S82&lt;2.6, 17.6+11*LOG(Q82),"")</f>
        <v/>
      </c>
      <c r="W82" s="98">
        <f>IF(S82&lt;2.6, IF(M82/100&lt;20, 30,IF(M82/100&lt;40,30+5/20*(M82/100-20),IF(M82/100&lt;120, 35+5/80*(M82/100-40), IF(M82/100&lt;200, 40+5/80*(M82/100-120),45)))),"")</f>
        <v/>
      </c>
      <c r="X82" s="98">
        <f>IF(S82&gt;2.59, (M82-J82)/$I$1,"")</f>
        <v/>
      </c>
      <c r="Y82" s="1">
        <f>+($Y$600-$Y$3)/($A$600-$A$3)*(A82-$A$3)+$Y$3</f>
        <v/>
      </c>
      <c r="Z82" s="99">
        <f>+B82*4</f>
        <v/>
      </c>
      <c r="AA82" s="1">
        <f>+($AA$600-$AA$3)/($A$600-$A$3)*(A82-$A$3)+$AA$3</f>
        <v/>
      </c>
    </row>
    <row r="83">
      <c r="A83" s="11" t="n">
        <v>1.6</v>
      </c>
      <c r="B83" s="11" t="n">
        <v>0.227</v>
      </c>
      <c r="C83" s="11" t="n">
        <v>-5</v>
      </c>
      <c r="D83" s="11" t="n">
        <v>-20</v>
      </c>
      <c r="E83" s="5">
        <f>+B83*1000+D83*(1-$F$1)</f>
        <v/>
      </c>
      <c r="F83" s="5">
        <f>+F82+1</f>
        <v/>
      </c>
      <c r="G83" s="5">
        <f>+A84-A83</f>
        <v/>
      </c>
      <c r="H83" s="5">
        <f>+A83+G83/2</f>
        <v/>
      </c>
      <c r="I83" s="8">
        <f>9.81*(0.27*LOG(C83/E83*100)+0.36*LOG(E83/100)+1.236)</f>
        <v/>
      </c>
      <c r="J83" s="5">
        <f>+J82+I83*G83</f>
        <v/>
      </c>
      <c r="K83" s="5">
        <f>IF(H83&lt;$C$1,0,9.81*(H83-$C$1))</f>
        <v/>
      </c>
      <c r="L83" s="8">
        <f>+J83-K83</f>
        <v/>
      </c>
      <c r="M83" s="8">
        <f>AVERAGE(B83:B84)*1000</f>
        <v/>
      </c>
      <c r="N83" s="8">
        <f>AVERAGE(E83:E84)</f>
        <v/>
      </c>
      <c r="O83" s="8">
        <f>AVERAGE(F83:F84)</f>
        <v/>
      </c>
      <c r="P83" s="8">
        <f>AVERAGE(G83:G84)</f>
        <v/>
      </c>
      <c r="Q83" s="9">
        <f>(N83-J83)/L83</f>
        <v/>
      </c>
      <c r="R83" s="8">
        <f>+O83/(N83-J83)*100</f>
        <v/>
      </c>
      <c r="S83" s="8">
        <f>+SQRT((3.47-LOG(Q83))^2+(1.22+LOG(R83))^2)</f>
        <v/>
      </c>
      <c r="T83" s="1">
        <f>(IF(S83&lt;1.31, "gravelly sand to dense sand", IF(S83&lt;2.05, "sands", IF(S83&lt;2.6, "sand mixtures", IF(S83&lt;2.95, "silt mixtures", IF(S83&lt;3.6, "clays","organic clay"))))))</f>
        <v/>
      </c>
      <c r="U83" s="98">
        <f>IF(S83&lt;2.6,DEGREES(ATAN(0.373*(LOG(N83/L83)+0.29))),"")</f>
        <v/>
      </c>
      <c r="V83" s="98">
        <f>IF(S83&lt;2.6, 17.6+11*LOG(Q83),"")</f>
        <v/>
      </c>
      <c r="W83" s="98">
        <f>IF(S83&lt;2.6, IF(M83/100&lt;20, 30,IF(M83/100&lt;40,30+5/20*(M83/100-20),IF(M83/100&lt;120, 35+5/80*(M83/100-40), IF(M83/100&lt;200, 40+5/80*(M83/100-120),45)))),"")</f>
        <v/>
      </c>
      <c r="X83" s="98">
        <f>IF(S83&gt;2.59, (M83-J83)/$I$1,"")</f>
        <v/>
      </c>
      <c r="Y83" s="1">
        <f>+($Y$600-$Y$3)/($A$600-$A$3)*(A83-$A$3)+$Y$3</f>
        <v/>
      </c>
      <c r="Z83" s="99">
        <f>+B83*4</f>
        <v/>
      </c>
      <c r="AA83" s="1">
        <f>+($AA$600-$AA$3)/($A$600-$A$3)*(A83-$A$3)+$AA$3</f>
        <v/>
      </c>
    </row>
    <row r="84">
      <c r="A84" s="11" t="n">
        <v>1.62</v>
      </c>
      <c r="B84" s="11" t="n">
        <v>0.227</v>
      </c>
      <c r="C84" s="11" t="n">
        <v>-5</v>
      </c>
      <c r="D84" s="11" t="n">
        <v>-20</v>
      </c>
      <c r="E84" s="5">
        <f>+B84*1000+D84*(1-$F$1)</f>
        <v/>
      </c>
      <c r="F84" s="5">
        <f>+F83+1</f>
        <v/>
      </c>
      <c r="G84" s="5">
        <f>+A85-A84</f>
        <v/>
      </c>
      <c r="H84" s="5">
        <f>+A84+G84/2</f>
        <v/>
      </c>
      <c r="I84" s="8">
        <f>9.81*(0.27*LOG(C84/E84*100)+0.36*LOG(E84/100)+1.236)</f>
        <v/>
      </c>
      <c r="J84" s="5">
        <f>+J83+I84*G84</f>
        <v/>
      </c>
      <c r="K84" s="5">
        <f>IF(H84&lt;$C$1,0,9.81*(H84-$C$1))</f>
        <v/>
      </c>
      <c r="L84" s="8">
        <f>+J84-K84</f>
        <v/>
      </c>
      <c r="M84" s="8">
        <f>AVERAGE(B84:B85)*1000</f>
        <v/>
      </c>
      <c r="N84" s="8">
        <f>AVERAGE(E84:E85)</f>
        <v/>
      </c>
      <c r="O84" s="8">
        <f>AVERAGE(F84:F85)</f>
        <v/>
      </c>
      <c r="P84" s="8">
        <f>AVERAGE(G84:G85)</f>
        <v/>
      </c>
      <c r="Q84" s="9">
        <f>(N84-J84)/L84</f>
        <v/>
      </c>
      <c r="R84" s="8">
        <f>+O84/(N84-J84)*100</f>
        <v/>
      </c>
      <c r="S84" s="8">
        <f>+SQRT((3.47-LOG(Q84))^2+(1.22+LOG(R84))^2)</f>
        <v/>
      </c>
      <c r="T84" s="1">
        <f>(IF(S84&lt;1.31, "gravelly sand to dense sand", IF(S84&lt;2.05, "sands", IF(S84&lt;2.6, "sand mixtures", IF(S84&lt;2.95, "silt mixtures", IF(S84&lt;3.6, "clays","organic clay"))))))</f>
        <v/>
      </c>
      <c r="U84" s="98">
        <f>IF(S84&lt;2.6,DEGREES(ATAN(0.373*(LOG(N84/L84)+0.29))),"")</f>
        <v/>
      </c>
      <c r="V84" s="98">
        <f>IF(S84&lt;2.6, 17.6+11*LOG(Q84),"")</f>
        <v/>
      </c>
      <c r="W84" s="98">
        <f>IF(S84&lt;2.6, IF(M84/100&lt;20, 30,IF(M84/100&lt;40,30+5/20*(M84/100-20),IF(M84/100&lt;120, 35+5/80*(M84/100-40), IF(M84/100&lt;200, 40+5/80*(M84/100-120),45)))),"")</f>
        <v/>
      </c>
      <c r="X84" s="98">
        <f>IF(S84&gt;2.59, (M84-J84)/$I$1,"")</f>
        <v/>
      </c>
      <c r="Y84" s="1">
        <f>+($Y$600-$Y$3)/($A$600-$A$3)*(A84-$A$3)+$Y$3</f>
        <v/>
      </c>
      <c r="Z84" s="99">
        <f>+B84*4</f>
        <v/>
      </c>
      <c r="AA84" s="1">
        <f>+($AA$600-$AA$3)/($A$600-$A$3)*(A84-$A$3)+$AA$3</f>
        <v/>
      </c>
    </row>
    <row r="85">
      <c r="A85" s="11" t="n">
        <v>1.64</v>
      </c>
      <c r="B85" s="11" t="n">
        <v>0.227</v>
      </c>
      <c r="C85" s="11" t="n">
        <v>-5</v>
      </c>
      <c r="D85" s="11" t="n">
        <v>-19</v>
      </c>
      <c r="E85" s="5">
        <f>+B85*1000+D85*(1-$F$1)</f>
        <v/>
      </c>
      <c r="F85" s="5">
        <f>+F84+1</f>
        <v/>
      </c>
      <c r="G85" s="5">
        <f>+A86-A85</f>
        <v/>
      </c>
      <c r="H85" s="5">
        <f>+A85+G85/2</f>
        <v/>
      </c>
      <c r="I85" s="8">
        <f>9.81*(0.27*LOG(C85/E85*100)+0.36*LOG(E85/100)+1.236)</f>
        <v/>
      </c>
      <c r="J85" s="5">
        <f>+J84+I85*G85</f>
        <v/>
      </c>
      <c r="K85" s="5">
        <f>IF(H85&lt;$C$1,0,9.81*(H85-$C$1))</f>
        <v/>
      </c>
      <c r="L85" s="8">
        <f>+J85-K85</f>
        <v/>
      </c>
      <c r="M85" s="8">
        <f>AVERAGE(B85:B86)*1000</f>
        <v/>
      </c>
      <c r="N85" s="8">
        <f>AVERAGE(E85:E86)</f>
        <v/>
      </c>
      <c r="O85" s="8">
        <f>AVERAGE(F85:F86)</f>
        <v/>
      </c>
      <c r="P85" s="8">
        <f>AVERAGE(G85:G86)</f>
        <v/>
      </c>
      <c r="Q85" s="9">
        <f>(N85-J85)/L85</f>
        <v/>
      </c>
      <c r="R85" s="8">
        <f>+O85/(N85-J85)*100</f>
        <v/>
      </c>
      <c r="S85" s="8">
        <f>+SQRT((3.47-LOG(Q85))^2+(1.22+LOG(R85))^2)</f>
        <v/>
      </c>
      <c r="T85" s="1">
        <f>(IF(S85&lt;1.31, "gravelly sand to dense sand", IF(S85&lt;2.05, "sands", IF(S85&lt;2.6, "sand mixtures", IF(S85&lt;2.95, "silt mixtures", IF(S85&lt;3.6, "clays","organic clay"))))))</f>
        <v/>
      </c>
      <c r="U85" s="98">
        <f>IF(S85&lt;2.6,DEGREES(ATAN(0.373*(LOG(N85/L85)+0.29))),"")</f>
        <v/>
      </c>
      <c r="V85" s="98">
        <f>IF(S85&lt;2.6, 17.6+11*LOG(Q85),"")</f>
        <v/>
      </c>
      <c r="W85" s="98">
        <f>IF(S85&lt;2.6, IF(M85/100&lt;20, 30,IF(M85/100&lt;40,30+5/20*(M85/100-20),IF(M85/100&lt;120, 35+5/80*(M85/100-40), IF(M85/100&lt;200, 40+5/80*(M85/100-120),45)))),"")</f>
        <v/>
      </c>
      <c r="X85" s="98">
        <f>IF(S85&gt;2.59, (M85-J85)/$I$1,"")</f>
        <v/>
      </c>
      <c r="Y85" s="1">
        <f>+($Y$600-$Y$3)/($A$600-$A$3)*(A85-$A$3)+$Y$3</f>
        <v/>
      </c>
      <c r="Z85" s="99">
        <f>+B85*4</f>
        <v/>
      </c>
      <c r="AA85" s="1">
        <f>+($AA$600-$AA$3)/($A$600-$A$3)*(A85-$A$3)+$AA$3</f>
        <v/>
      </c>
    </row>
    <row r="86">
      <c r="A86" s="11" t="n">
        <v>1.66</v>
      </c>
      <c r="B86" s="11" t="n">
        <v>0.227</v>
      </c>
      <c r="C86" s="11" t="n">
        <v>-5</v>
      </c>
      <c r="D86" s="11" t="n">
        <v>-19</v>
      </c>
      <c r="E86" s="5">
        <f>+B86*1000+D86*(1-$F$1)</f>
        <v/>
      </c>
      <c r="F86" s="5">
        <f>+F85+1</f>
        <v/>
      </c>
      <c r="G86" s="5">
        <f>+A87-A86</f>
        <v/>
      </c>
      <c r="H86" s="5">
        <f>+A86+G86/2</f>
        <v/>
      </c>
      <c r="I86" s="8">
        <f>9.81*(0.27*LOG(C86/E86*100)+0.36*LOG(E86/100)+1.236)</f>
        <v/>
      </c>
      <c r="J86" s="5">
        <f>+J85+I86*G86</f>
        <v/>
      </c>
      <c r="K86" s="5">
        <f>IF(H86&lt;$C$1,0,9.81*(H86-$C$1))</f>
        <v/>
      </c>
      <c r="L86" s="8">
        <f>+J86-K86</f>
        <v/>
      </c>
      <c r="M86" s="8">
        <f>AVERAGE(B86:B87)*1000</f>
        <v/>
      </c>
      <c r="N86" s="8">
        <f>AVERAGE(E86:E87)</f>
        <v/>
      </c>
      <c r="O86" s="8">
        <f>AVERAGE(F86:F87)</f>
        <v/>
      </c>
      <c r="P86" s="8">
        <f>AVERAGE(G86:G87)</f>
        <v/>
      </c>
      <c r="Q86" s="9">
        <f>(N86-J86)/L86</f>
        <v/>
      </c>
      <c r="R86" s="8">
        <f>+O86/(N86-J86)*100</f>
        <v/>
      </c>
      <c r="S86" s="8">
        <f>+SQRT((3.47-LOG(Q86))^2+(1.22+LOG(R86))^2)</f>
        <v/>
      </c>
      <c r="T86" s="1">
        <f>(IF(S86&lt;1.31, "gravelly sand to dense sand", IF(S86&lt;2.05, "sands", IF(S86&lt;2.6, "sand mixtures", IF(S86&lt;2.95, "silt mixtures", IF(S86&lt;3.6, "clays","organic clay"))))))</f>
        <v/>
      </c>
      <c r="U86" s="98">
        <f>IF(S86&lt;2.6,DEGREES(ATAN(0.373*(LOG(N86/L86)+0.29))),"")</f>
        <v/>
      </c>
      <c r="V86" s="98">
        <f>IF(S86&lt;2.6, 17.6+11*LOG(Q86),"")</f>
        <v/>
      </c>
      <c r="W86" s="98">
        <f>IF(S86&lt;2.6, IF(M86/100&lt;20, 30,IF(M86/100&lt;40,30+5/20*(M86/100-20),IF(M86/100&lt;120, 35+5/80*(M86/100-40), IF(M86/100&lt;200, 40+5/80*(M86/100-120),45)))),"")</f>
        <v/>
      </c>
      <c r="X86" s="98">
        <f>IF(S86&gt;2.59, (M86-J86)/$I$1,"")</f>
        <v/>
      </c>
      <c r="Y86" s="1">
        <f>+($Y$600-$Y$3)/($A$600-$A$3)*(A86-$A$3)+$Y$3</f>
        <v/>
      </c>
      <c r="Z86" s="99">
        <f>+B86*4</f>
        <v/>
      </c>
      <c r="AA86" s="1">
        <f>+($AA$600-$AA$3)/($A$600-$A$3)*(A86-$A$3)+$AA$3</f>
        <v/>
      </c>
    </row>
    <row r="87">
      <c r="A87" s="11" t="n">
        <v>1.68</v>
      </c>
      <c r="B87" s="11" t="n">
        <v>0.227</v>
      </c>
      <c r="C87" s="11" t="n">
        <v>-5</v>
      </c>
      <c r="D87" s="11" t="n">
        <v>-19</v>
      </c>
      <c r="E87" s="5">
        <f>+B87*1000+D87*(1-$F$1)</f>
        <v/>
      </c>
      <c r="F87" s="5">
        <f>+F86+1</f>
        <v/>
      </c>
      <c r="G87" s="5">
        <f>+A88-A87</f>
        <v/>
      </c>
      <c r="H87" s="5">
        <f>+A87+G87/2</f>
        <v/>
      </c>
      <c r="I87" s="8">
        <f>9.81*(0.27*LOG(C87/E87*100)+0.36*LOG(E87/100)+1.236)</f>
        <v/>
      </c>
      <c r="J87" s="5">
        <f>+J86+I87*G87</f>
        <v/>
      </c>
      <c r="K87" s="5">
        <f>IF(H87&lt;$C$1,0,9.81*(H87-$C$1))</f>
        <v/>
      </c>
      <c r="L87" s="8">
        <f>+J87-K87</f>
        <v/>
      </c>
      <c r="M87" s="8">
        <f>AVERAGE(B87:B88)*1000</f>
        <v/>
      </c>
      <c r="N87" s="8">
        <f>AVERAGE(E87:E88)</f>
        <v/>
      </c>
      <c r="O87" s="8">
        <f>AVERAGE(F87:F88)</f>
        <v/>
      </c>
      <c r="P87" s="8">
        <f>AVERAGE(G87:G88)</f>
        <v/>
      </c>
      <c r="Q87" s="9">
        <f>(N87-J87)/L87</f>
        <v/>
      </c>
      <c r="R87" s="8">
        <f>+O87/(N87-J87)*100</f>
        <v/>
      </c>
      <c r="S87" s="8">
        <f>+SQRT((3.47-LOG(Q87))^2+(1.22+LOG(R87))^2)</f>
        <v/>
      </c>
      <c r="T87" s="1">
        <f>(IF(S87&lt;1.31, "gravelly sand to dense sand", IF(S87&lt;2.05, "sands", IF(S87&lt;2.6, "sand mixtures", IF(S87&lt;2.95, "silt mixtures", IF(S87&lt;3.6, "clays","organic clay"))))))</f>
        <v/>
      </c>
      <c r="U87" s="98">
        <f>IF(S87&lt;2.6,DEGREES(ATAN(0.373*(LOG(N87/L87)+0.29))),"")</f>
        <v/>
      </c>
      <c r="V87" s="98">
        <f>IF(S87&lt;2.6, 17.6+11*LOG(Q87),"")</f>
        <v/>
      </c>
      <c r="W87" s="98">
        <f>IF(S87&lt;2.6, IF(M87/100&lt;20, 30,IF(M87/100&lt;40,30+5/20*(M87/100-20),IF(M87/100&lt;120, 35+5/80*(M87/100-40), IF(M87/100&lt;200, 40+5/80*(M87/100-120),45)))),"")</f>
        <v/>
      </c>
      <c r="X87" s="98">
        <f>IF(S87&gt;2.59, (M87-J87)/$I$1,"")</f>
        <v/>
      </c>
      <c r="Y87" s="1">
        <f>+($Y$600-$Y$3)/($A$600-$A$3)*(A87-$A$3)+$Y$3</f>
        <v/>
      </c>
      <c r="Z87" s="99">
        <f>+B87*4</f>
        <v/>
      </c>
      <c r="AA87" s="1">
        <f>+($AA$600-$AA$3)/($A$600-$A$3)*(A87-$A$3)+$AA$3</f>
        <v/>
      </c>
    </row>
    <row r="88">
      <c r="A88" s="11" t="n">
        <v>1.7</v>
      </c>
      <c r="B88" s="11" t="n">
        <v>0.227</v>
      </c>
      <c r="C88" s="11" t="n">
        <v>-5</v>
      </c>
      <c r="D88" s="11" t="n">
        <v>-18</v>
      </c>
      <c r="E88" s="5">
        <f>+B88*1000+D88*(1-$F$1)</f>
        <v/>
      </c>
      <c r="F88" s="5">
        <f>+F87+1</f>
        <v/>
      </c>
      <c r="G88" s="5">
        <f>+A89-A88</f>
        <v/>
      </c>
      <c r="H88" s="5">
        <f>+A88+G88/2</f>
        <v/>
      </c>
      <c r="I88" s="8">
        <f>9.81*(0.27*LOG(C88/E88*100)+0.36*LOG(E88/100)+1.236)</f>
        <v/>
      </c>
      <c r="J88" s="5">
        <f>+J87+I88*G88</f>
        <v/>
      </c>
      <c r="K88" s="5">
        <f>IF(H88&lt;$C$1,0,9.81*(H88-$C$1))</f>
        <v/>
      </c>
      <c r="L88" s="8">
        <f>+J88-K88</f>
        <v/>
      </c>
      <c r="M88" s="8">
        <f>AVERAGE(B88:B89)*1000</f>
        <v/>
      </c>
      <c r="N88" s="8">
        <f>AVERAGE(E88:E89)</f>
        <v/>
      </c>
      <c r="O88" s="8">
        <f>AVERAGE(F88:F89)</f>
        <v/>
      </c>
      <c r="P88" s="8">
        <f>AVERAGE(G88:G89)</f>
        <v/>
      </c>
      <c r="Q88" s="9">
        <f>(N88-J88)/L88</f>
        <v/>
      </c>
      <c r="R88" s="8">
        <f>+O88/(N88-J88)*100</f>
        <v/>
      </c>
      <c r="S88" s="8">
        <f>+SQRT((3.47-LOG(Q88))^2+(1.22+LOG(R88))^2)</f>
        <v/>
      </c>
      <c r="T88" s="1">
        <f>(IF(S88&lt;1.31, "gravelly sand to dense sand", IF(S88&lt;2.05, "sands", IF(S88&lt;2.6, "sand mixtures", IF(S88&lt;2.95, "silt mixtures", IF(S88&lt;3.6, "clays","organic clay"))))))</f>
        <v/>
      </c>
      <c r="U88" s="98">
        <f>IF(S88&lt;2.6,DEGREES(ATAN(0.373*(LOG(N88/L88)+0.29))),"")</f>
        <v/>
      </c>
      <c r="V88" s="98">
        <f>IF(S88&lt;2.6, 17.6+11*LOG(Q88),"")</f>
        <v/>
      </c>
      <c r="W88" s="98">
        <f>IF(S88&lt;2.6, IF(M88/100&lt;20, 30,IF(M88/100&lt;40,30+5/20*(M88/100-20),IF(M88/100&lt;120, 35+5/80*(M88/100-40), IF(M88/100&lt;200, 40+5/80*(M88/100-120),45)))),"")</f>
        <v/>
      </c>
      <c r="X88" s="98">
        <f>IF(S88&gt;2.59, (M88-J88)/$I$1,"")</f>
        <v/>
      </c>
      <c r="Y88" s="1">
        <f>+($Y$600-$Y$3)/($A$600-$A$3)*(A88-$A$3)+$Y$3</f>
        <v/>
      </c>
      <c r="Z88" s="99">
        <f>+B88*4</f>
        <v/>
      </c>
      <c r="AA88" s="1">
        <f>+($AA$600-$AA$3)/($A$600-$A$3)*(A88-$A$3)+$AA$3</f>
        <v/>
      </c>
    </row>
    <row r="89">
      <c r="A89" s="11" t="n">
        <v>1.72</v>
      </c>
      <c r="B89" s="11" t="n">
        <v>0.227</v>
      </c>
      <c r="C89" s="11" t="n">
        <v>-5</v>
      </c>
      <c r="D89" s="11" t="n">
        <v>-18</v>
      </c>
      <c r="E89" s="5">
        <f>+B89*1000+D89*(1-$F$1)</f>
        <v/>
      </c>
      <c r="F89" s="5">
        <f>+F88+1</f>
        <v/>
      </c>
      <c r="G89" s="5">
        <f>+A90-A89</f>
        <v/>
      </c>
      <c r="H89" s="5">
        <f>+A89+G89/2</f>
        <v/>
      </c>
      <c r="I89" s="8">
        <f>9.81*(0.27*LOG(C89/E89*100)+0.36*LOG(E89/100)+1.236)</f>
        <v/>
      </c>
      <c r="J89" s="5">
        <f>+J88+I89*G89</f>
        <v/>
      </c>
      <c r="K89" s="5">
        <f>IF(H89&lt;$C$1,0,9.81*(H89-$C$1))</f>
        <v/>
      </c>
      <c r="L89" s="8">
        <f>+J89-K89</f>
        <v/>
      </c>
      <c r="M89" s="8">
        <f>AVERAGE(B89:B90)*1000</f>
        <v/>
      </c>
      <c r="N89" s="8">
        <f>AVERAGE(E89:E90)</f>
        <v/>
      </c>
      <c r="O89" s="8">
        <f>AVERAGE(F89:F90)</f>
        <v/>
      </c>
      <c r="P89" s="8">
        <f>AVERAGE(G89:G90)</f>
        <v/>
      </c>
      <c r="Q89" s="9">
        <f>(N89-J89)/L89</f>
        <v/>
      </c>
      <c r="R89" s="8">
        <f>+O89/(N89-J89)*100</f>
        <v/>
      </c>
      <c r="S89" s="8">
        <f>+SQRT((3.47-LOG(Q89))^2+(1.22+LOG(R89))^2)</f>
        <v/>
      </c>
      <c r="T89" s="1">
        <f>(IF(S89&lt;1.31, "gravelly sand to dense sand", IF(S89&lt;2.05, "sands", IF(S89&lt;2.6, "sand mixtures", IF(S89&lt;2.95, "silt mixtures", IF(S89&lt;3.6, "clays","organic clay"))))))</f>
        <v/>
      </c>
      <c r="U89" s="98">
        <f>IF(S89&lt;2.6,DEGREES(ATAN(0.373*(LOG(N89/L89)+0.29))),"")</f>
        <v/>
      </c>
      <c r="V89" s="98">
        <f>IF(S89&lt;2.6, 17.6+11*LOG(Q89),"")</f>
        <v/>
      </c>
      <c r="W89" s="98">
        <f>IF(S89&lt;2.6, IF(M89/100&lt;20, 30,IF(M89/100&lt;40,30+5/20*(M89/100-20),IF(M89/100&lt;120, 35+5/80*(M89/100-40), IF(M89/100&lt;200, 40+5/80*(M89/100-120),45)))),"")</f>
        <v/>
      </c>
      <c r="X89" s="98">
        <f>IF(S89&gt;2.59, (M89-J89)/$I$1,"")</f>
        <v/>
      </c>
      <c r="Y89" s="1">
        <f>+($Y$600-$Y$3)/($A$600-$A$3)*(A89-$A$3)+$Y$3</f>
        <v/>
      </c>
      <c r="Z89" s="99">
        <f>+B89*4</f>
        <v/>
      </c>
      <c r="AA89" s="1">
        <f>+($AA$600-$AA$3)/($A$600-$A$3)*(A89-$A$3)+$AA$3</f>
        <v/>
      </c>
    </row>
    <row r="90">
      <c r="A90" s="11" t="n">
        <v>1.74</v>
      </c>
      <c r="B90" s="11" t="n">
        <v>0.208</v>
      </c>
      <c r="C90" s="11" t="n">
        <v>-5</v>
      </c>
      <c r="D90" s="11" t="n">
        <v>-17</v>
      </c>
      <c r="E90" s="5">
        <f>+B90*1000+D90*(1-$F$1)</f>
        <v/>
      </c>
      <c r="F90" s="5">
        <f>+F89+1</f>
        <v/>
      </c>
      <c r="G90" s="5">
        <f>+A91-A90</f>
        <v/>
      </c>
      <c r="H90" s="5">
        <f>+A90+G90/2</f>
        <v/>
      </c>
      <c r="I90" s="8">
        <f>9.81*(0.27*LOG(C90/E90*100)+0.36*LOG(E90/100)+1.236)</f>
        <v/>
      </c>
      <c r="J90" s="5">
        <f>+J89+I90*G90</f>
        <v/>
      </c>
      <c r="K90" s="5">
        <f>IF(H90&lt;$C$1,0,9.81*(H90-$C$1))</f>
        <v/>
      </c>
      <c r="L90" s="8">
        <f>+J90-K90</f>
        <v/>
      </c>
      <c r="M90" s="8">
        <f>AVERAGE(B90:B91)*1000</f>
        <v/>
      </c>
      <c r="N90" s="8">
        <f>AVERAGE(E90:E91)</f>
        <v/>
      </c>
      <c r="O90" s="8">
        <f>AVERAGE(F90:F91)</f>
        <v/>
      </c>
      <c r="P90" s="8">
        <f>AVERAGE(G90:G91)</f>
        <v/>
      </c>
      <c r="Q90" s="9">
        <f>(N90-J90)/L90</f>
        <v/>
      </c>
      <c r="R90" s="8">
        <f>+O90/(N90-J90)*100</f>
        <v/>
      </c>
      <c r="S90" s="8">
        <f>+SQRT((3.47-LOG(Q90))^2+(1.22+LOG(R90))^2)</f>
        <v/>
      </c>
      <c r="T90" s="1">
        <f>(IF(S90&lt;1.31, "gravelly sand to dense sand", IF(S90&lt;2.05, "sands", IF(S90&lt;2.6, "sand mixtures", IF(S90&lt;2.95, "silt mixtures", IF(S90&lt;3.6, "clays","organic clay"))))))</f>
        <v/>
      </c>
      <c r="U90" s="98">
        <f>IF(S90&lt;2.6,DEGREES(ATAN(0.373*(LOG(N90/L90)+0.29))),"")</f>
        <v/>
      </c>
      <c r="V90" s="98">
        <f>IF(S90&lt;2.6, 17.6+11*LOG(Q90),"")</f>
        <v/>
      </c>
      <c r="W90" s="98">
        <f>IF(S90&lt;2.6, IF(M90/100&lt;20, 30,IF(M90/100&lt;40,30+5/20*(M90/100-20),IF(M90/100&lt;120, 35+5/80*(M90/100-40), IF(M90/100&lt;200, 40+5/80*(M90/100-120),45)))),"")</f>
        <v/>
      </c>
      <c r="X90" s="98">
        <f>IF(S90&gt;2.59, (M90-J90)/$I$1,"")</f>
        <v/>
      </c>
      <c r="Y90" s="1">
        <f>+($Y$600-$Y$3)/($A$600-$A$3)*(A90-$A$3)+$Y$3</f>
        <v/>
      </c>
      <c r="Z90" s="99">
        <f>+B90*4</f>
        <v/>
      </c>
      <c r="AA90" s="1">
        <f>+($AA$600-$AA$3)/($A$600-$A$3)*(A90-$A$3)+$AA$3</f>
        <v/>
      </c>
    </row>
    <row r="91">
      <c r="A91" s="11" t="n">
        <v>1.76</v>
      </c>
      <c r="B91" s="11" t="n">
        <v>0.208</v>
      </c>
      <c r="C91" s="11" t="n">
        <v>-6</v>
      </c>
      <c r="D91" s="11" t="n">
        <v>-17</v>
      </c>
      <c r="E91" s="5">
        <f>+B91*1000+D91*(1-$F$1)</f>
        <v/>
      </c>
      <c r="F91" s="5">
        <f>+F90+1</f>
        <v/>
      </c>
      <c r="G91" s="5">
        <f>+A92-A91</f>
        <v/>
      </c>
      <c r="H91" s="5">
        <f>+A91+G91/2</f>
        <v/>
      </c>
      <c r="I91" s="8">
        <f>9.81*(0.27*LOG(C91/E91*100)+0.36*LOG(E91/100)+1.236)</f>
        <v/>
      </c>
      <c r="J91" s="5">
        <f>+J90+I91*G91</f>
        <v/>
      </c>
      <c r="K91" s="5">
        <f>IF(H91&lt;$C$1,0,9.81*(H91-$C$1))</f>
        <v/>
      </c>
      <c r="L91" s="8">
        <f>+J91-K91</f>
        <v/>
      </c>
      <c r="M91" s="8">
        <f>AVERAGE(B91:B92)*1000</f>
        <v/>
      </c>
      <c r="N91" s="8">
        <f>AVERAGE(E91:E92)</f>
        <v/>
      </c>
      <c r="O91" s="8">
        <f>AVERAGE(F91:F92)</f>
        <v/>
      </c>
      <c r="P91" s="8">
        <f>AVERAGE(G91:G92)</f>
        <v/>
      </c>
      <c r="Q91" s="9">
        <f>(N91-J91)/L91</f>
        <v/>
      </c>
      <c r="R91" s="8">
        <f>+O91/(N91-J91)*100</f>
        <v/>
      </c>
      <c r="S91" s="8">
        <f>+SQRT((3.47-LOG(Q91))^2+(1.22+LOG(R91))^2)</f>
        <v/>
      </c>
      <c r="T91" s="1">
        <f>(IF(S91&lt;1.31, "gravelly sand to dense sand", IF(S91&lt;2.05, "sands", IF(S91&lt;2.6, "sand mixtures", IF(S91&lt;2.95, "silt mixtures", IF(S91&lt;3.6, "clays","organic clay"))))))</f>
        <v/>
      </c>
      <c r="U91" s="98">
        <f>IF(S91&lt;2.6,DEGREES(ATAN(0.373*(LOG(N91/L91)+0.29))),"")</f>
        <v/>
      </c>
      <c r="V91" s="98">
        <f>IF(S91&lt;2.6, 17.6+11*LOG(Q91),"")</f>
        <v/>
      </c>
      <c r="W91" s="98">
        <f>IF(S91&lt;2.6, IF(M91/100&lt;20, 30,IF(M91/100&lt;40,30+5/20*(M91/100-20),IF(M91/100&lt;120, 35+5/80*(M91/100-40), IF(M91/100&lt;200, 40+5/80*(M91/100-120),45)))),"")</f>
        <v/>
      </c>
      <c r="X91" s="98">
        <f>IF(S91&gt;2.59, (M91-J91)/$I$1,"")</f>
        <v/>
      </c>
      <c r="Y91" s="1">
        <f>+($Y$600-$Y$3)/($A$600-$A$3)*(A91-$A$3)+$Y$3</f>
        <v/>
      </c>
      <c r="Z91" s="99">
        <f>+B91*4</f>
        <v/>
      </c>
      <c r="AA91" s="1">
        <f>+($AA$600-$AA$3)/($A$600-$A$3)*(A91-$A$3)+$AA$3</f>
        <v/>
      </c>
    </row>
    <row r="92">
      <c r="A92" s="11" t="n">
        <v>1.78</v>
      </c>
      <c r="B92" s="11" t="n">
        <v>0.208</v>
      </c>
      <c r="C92" s="11" t="n">
        <v>-6</v>
      </c>
      <c r="D92" s="11" t="n">
        <v>-17</v>
      </c>
      <c r="E92" s="5">
        <f>+B92*1000+D92*(1-$F$1)</f>
        <v/>
      </c>
      <c r="F92" s="5">
        <f>+F91+1</f>
        <v/>
      </c>
      <c r="G92" s="5">
        <f>+A93-A92</f>
        <v/>
      </c>
      <c r="H92" s="5">
        <f>+A92+G92/2</f>
        <v/>
      </c>
      <c r="I92" s="8">
        <f>9.81*(0.27*LOG(C92/E92*100)+0.36*LOG(E92/100)+1.236)</f>
        <v/>
      </c>
      <c r="J92" s="5">
        <f>+J91+I92*G92</f>
        <v/>
      </c>
      <c r="K92" s="5">
        <f>IF(H92&lt;$C$1,0,9.81*(H92-$C$1))</f>
        <v/>
      </c>
      <c r="L92" s="8">
        <f>+J92-K92</f>
        <v/>
      </c>
      <c r="M92" s="8">
        <f>AVERAGE(B92:B93)*1000</f>
        <v/>
      </c>
      <c r="N92" s="8">
        <f>AVERAGE(E92:E93)</f>
        <v/>
      </c>
      <c r="O92" s="8">
        <f>AVERAGE(F92:F93)</f>
        <v/>
      </c>
      <c r="P92" s="8">
        <f>AVERAGE(G92:G93)</f>
        <v/>
      </c>
      <c r="Q92" s="9">
        <f>(N92-J92)/L92</f>
        <v/>
      </c>
      <c r="R92" s="8">
        <f>+O92/(N92-J92)*100</f>
        <v/>
      </c>
      <c r="S92" s="8">
        <f>+SQRT((3.47-LOG(Q92))^2+(1.22+LOG(R92))^2)</f>
        <v/>
      </c>
      <c r="T92" s="1">
        <f>(IF(S92&lt;1.31, "gravelly sand to dense sand", IF(S92&lt;2.05, "sands", IF(S92&lt;2.6, "sand mixtures", IF(S92&lt;2.95, "silt mixtures", IF(S92&lt;3.6, "clays","organic clay"))))))</f>
        <v/>
      </c>
      <c r="U92" s="98">
        <f>IF(S92&lt;2.6,DEGREES(ATAN(0.373*(LOG(N92/L92)+0.29))),"")</f>
        <v/>
      </c>
      <c r="V92" s="98">
        <f>IF(S92&lt;2.6, 17.6+11*LOG(Q92),"")</f>
        <v/>
      </c>
      <c r="W92" s="98">
        <f>IF(S92&lt;2.6, IF(M92/100&lt;20, 30,IF(M92/100&lt;40,30+5/20*(M92/100-20),IF(M92/100&lt;120, 35+5/80*(M92/100-40), IF(M92/100&lt;200, 40+5/80*(M92/100-120),45)))),"")</f>
        <v/>
      </c>
      <c r="X92" s="98">
        <f>IF(S92&gt;2.59, (M92-J92)/$I$1,"")</f>
        <v/>
      </c>
      <c r="Y92" s="1">
        <f>+($Y$600-$Y$3)/($A$600-$A$3)*(A92-$A$3)+$Y$3</f>
        <v/>
      </c>
      <c r="Z92" s="99">
        <f>+B92*4</f>
        <v/>
      </c>
      <c r="AA92" s="1">
        <f>+($AA$600-$AA$3)/($A$600-$A$3)*(A92-$A$3)+$AA$3</f>
        <v/>
      </c>
    </row>
    <row r="93">
      <c r="A93" s="11" t="n">
        <v>1.8</v>
      </c>
      <c r="B93" s="11" t="n">
        <v>0.208</v>
      </c>
      <c r="C93" s="11" t="n">
        <v>-6</v>
      </c>
      <c r="D93" s="11" t="n">
        <v>-16</v>
      </c>
      <c r="E93" s="5">
        <f>+B93*1000+D93*(1-$F$1)</f>
        <v/>
      </c>
      <c r="F93" s="5">
        <f>+F92+1</f>
        <v/>
      </c>
      <c r="G93" s="5">
        <f>+A94-A93</f>
        <v/>
      </c>
      <c r="H93" s="5">
        <f>+A93+G93/2</f>
        <v/>
      </c>
      <c r="I93" s="8">
        <f>9.81*(0.27*LOG(C93/E93*100)+0.36*LOG(E93/100)+1.236)</f>
        <v/>
      </c>
      <c r="J93" s="5">
        <f>+J92+I93*G93</f>
        <v/>
      </c>
      <c r="K93" s="5">
        <f>IF(H93&lt;$C$1,0,9.81*(H93-$C$1))</f>
        <v/>
      </c>
      <c r="L93" s="8">
        <f>+J93-K93</f>
        <v/>
      </c>
      <c r="M93" s="8">
        <f>AVERAGE(B93:B94)*1000</f>
        <v/>
      </c>
      <c r="N93" s="8">
        <f>AVERAGE(E93:E94)</f>
        <v/>
      </c>
      <c r="O93" s="8">
        <f>AVERAGE(F93:F94)</f>
        <v/>
      </c>
      <c r="P93" s="8">
        <f>AVERAGE(G93:G94)</f>
        <v/>
      </c>
      <c r="Q93" s="9">
        <f>(N93-J93)/L93</f>
        <v/>
      </c>
      <c r="R93" s="8">
        <f>+O93/(N93-J93)*100</f>
        <v/>
      </c>
      <c r="S93" s="8">
        <f>+SQRT((3.47-LOG(Q93))^2+(1.22+LOG(R93))^2)</f>
        <v/>
      </c>
      <c r="T93" s="1">
        <f>(IF(S93&lt;1.31, "gravelly sand to dense sand", IF(S93&lt;2.05, "sands", IF(S93&lt;2.6, "sand mixtures", IF(S93&lt;2.95, "silt mixtures", IF(S93&lt;3.6, "clays","organic clay"))))))</f>
        <v/>
      </c>
      <c r="U93" s="98">
        <f>IF(S93&lt;2.6,DEGREES(ATAN(0.373*(LOG(N93/L93)+0.29))),"")</f>
        <v/>
      </c>
      <c r="V93" s="98">
        <f>IF(S93&lt;2.6, 17.6+11*LOG(Q93),"")</f>
        <v/>
      </c>
      <c r="W93" s="98">
        <f>IF(S93&lt;2.6, IF(M93/100&lt;20, 30,IF(M93/100&lt;40,30+5/20*(M93/100-20),IF(M93/100&lt;120, 35+5/80*(M93/100-40), IF(M93/100&lt;200, 40+5/80*(M93/100-120),45)))),"")</f>
        <v/>
      </c>
      <c r="X93" s="98">
        <f>IF(S93&gt;2.59, (M93-J93)/$I$1,"")</f>
        <v/>
      </c>
      <c r="Y93" s="1">
        <f>+($Y$600-$Y$3)/($A$600-$A$3)*(A93-$A$3)+$Y$3</f>
        <v/>
      </c>
      <c r="Z93" s="99">
        <f>+B93*4</f>
        <v/>
      </c>
      <c r="AA93" s="1">
        <f>+($AA$600-$AA$3)/($A$600-$A$3)*(A93-$A$3)+$AA$3</f>
        <v/>
      </c>
    </row>
    <row r="94">
      <c r="A94" s="11" t="n">
        <v>1.82</v>
      </c>
      <c r="B94" s="11" t="n">
        <v>0.208</v>
      </c>
      <c r="C94" s="11" t="n">
        <v>-5</v>
      </c>
      <c r="D94" s="11" t="n">
        <v>-16</v>
      </c>
      <c r="E94" s="5">
        <f>+B94*1000+D94*(1-$F$1)</f>
        <v/>
      </c>
      <c r="F94" s="5">
        <f>+F93+1</f>
        <v/>
      </c>
      <c r="G94" s="5">
        <f>+A95-A94</f>
        <v/>
      </c>
      <c r="H94" s="5">
        <f>+A94+G94/2</f>
        <v/>
      </c>
      <c r="I94" s="8">
        <f>9.81*(0.27*LOG(C94/E94*100)+0.36*LOG(E94/100)+1.236)</f>
        <v/>
      </c>
      <c r="J94" s="5">
        <f>+J93+I94*G94</f>
        <v/>
      </c>
      <c r="K94" s="5">
        <f>IF(H94&lt;$C$1,0,9.81*(H94-$C$1))</f>
        <v/>
      </c>
      <c r="L94" s="8">
        <f>+J94-K94</f>
        <v/>
      </c>
      <c r="M94" s="8">
        <f>AVERAGE(B94:B95)*1000</f>
        <v/>
      </c>
      <c r="N94" s="8">
        <f>AVERAGE(E94:E95)</f>
        <v/>
      </c>
      <c r="O94" s="8">
        <f>AVERAGE(F94:F95)</f>
        <v/>
      </c>
      <c r="P94" s="8">
        <f>AVERAGE(G94:G95)</f>
        <v/>
      </c>
      <c r="Q94" s="9">
        <f>(N94-J94)/L94</f>
        <v/>
      </c>
      <c r="R94" s="8">
        <f>+O94/(N94-J94)*100</f>
        <v/>
      </c>
      <c r="S94" s="8">
        <f>+SQRT((3.47-LOG(Q94))^2+(1.22+LOG(R94))^2)</f>
        <v/>
      </c>
      <c r="T94" s="1">
        <f>(IF(S94&lt;1.31, "gravelly sand to dense sand", IF(S94&lt;2.05, "sands", IF(S94&lt;2.6, "sand mixtures", IF(S94&lt;2.95, "silt mixtures", IF(S94&lt;3.6, "clays","organic clay"))))))</f>
        <v/>
      </c>
      <c r="U94" s="98">
        <f>IF(S94&lt;2.6,DEGREES(ATAN(0.373*(LOG(N94/L94)+0.29))),"")</f>
        <v/>
      </c>
      <c r="V94" s="98">
        <f>IF(S94&lt;2.6, 17.6+11*LOG(Q94),"")</f>
        <v/>
      </c>
      <c r="W94" s="98">
        <f>IF(S94&lt;2.6, IF(M94/100&lt;20, 30,IF(M94/100&lt;40,30+5/20*(M94/100-20),IF(M94/100&lt;120, 35+5/80*(M94/100-40), IF(M94/100&lt;200, 40+5/80*(M94/100-120),45)))),"")</f>
        <v/>
      </c>
      <c r="X94" s="98">
        <f>IF(S94&gt;2.59, (M94-J94)/$I$1,"")</f>
        <v/>
      </c>
      <c r="Y94" s="1">
        <f>+($Y$600-$Y$3)/($A$600-$A$3)*(A94-$A$3)+$Y$3</f>
        <v/>
      </c>
      <c r="Z94" s="99">
        <f>+B94*4</f>
        <v/>
      </c>
      <c r="AA94" s="1">
        <f>+($AA$600-$AA$3)/($A$600-$A$3)*(A94-$A$3)+$AA$3</f>
        <v/>
      </c>
    </row>
    <row r="95">
      <c r="A95" s="11" t="n">
        <v>1.84</v>
      </c>
      <c r="B95" s="11" t="n">
        <v>0.208</v>
      </c>
      <c r="C95" s="11" t="n">
        <v>-5</v>
      </c>
      <c r="D95" s="11" t="n">
        <v>-15</v>
      </c>
      <c r="E95" s="5">
        <f>+B95*1000+D95*(1-$F$1)</f>
        <v/>
      </c>
      <c r="F95" s="5">
        <f>+F94+1</f>
        <v/>
      </c>
      <c r="G95" s="5">
        <f>+A96-A95</f>
        <v/>
      </c>
      <c r="H95" s="5">
        <f>+A95+G95/2</f>
        <v/>
      </c>
      <c r="I95" s="8">
        <f>9.81*(0.27*LOG(C95/E95*100)+0.36*LOG(E95/100)+1.236)</f>
        <v/>
      </c>
      <c r="J95" s="5">
        <f>+J94+I95*G95</f>
        <v/>
      </c>
      <c r="K95" s="5">
        <f>IF(H95&lt;$C$1,0,9.81*(H95-$C$1))</f>
        <v/>
      </c>
      <c r="L95" s="8">
        <f>+J95-K95</f>
        <v/>
      </c>
      <c r="M95" s="8">
        <f>AVERAGE(B95:B96)*1000</f>
        <v/>
      </c>
      <c r="N95" s="8">
        <f>AVERAGE(E95:E96)</f>
        <v/>
      </c>
      <c r="O95" s="8">
        <f>AVERAGE(F95:F96)</f>
        <v/>
      </c>
      <c r="P95" s="8">
        <f>AVERAGE(G95:G96)</f>
        <v/>
      </c>
      <c r="Q95" s="9">
        <f>(N95-J95)/L95</f>
        <v/>
      </c>
      <c r="R95" s="8">
        <f>+O95/(N95-J95)*100</f>
        <v/>
      </c>
      <c r="S95" s="8">
        <f>+SQRT((3.47-LOG(Q95))^2+(1.22+LOG(R95))^2)</f>
        <v/>
      </c>
      <c r="T95" s="1">
        <f>(IF(S95&lt;1.31, "gravelly sand to dense sand", IF(S95&lt;2.05, "sands", IF(S95&lt;2.6, "sand mixtures", IF(S95&lt;2.95, "silt mixtures", IF(S95&lt;3.6, "clays","organic clay"))))))</f>
        <v/>
      </c>
      <c r="U95" s="98">
        <f>IF(S95&lt;2.6,DEGREES(ATAN(0.373*(LOG(N95/L95)+0.29))),"")</f>
        <v/>
      </c>
      <c r="V95" s="98">
        <f>IF(S95&lt;2.6, 17.6+11*LOG(Q95),"")</f>
        <v/>
      </c>
      <c r="W95" s="98">
        <f>IF(S95&lt;2.6, IF(M95/100&lt;20, 30,IF(M95/100&lt;40,30+5/20*(M95/100-20),IF(M95/100&lt;120, 35+5/80*(M95/100-40), IF(M95/100&lt;200, 40+5/80*(M95/100-120),45)))),"")</f>
        <v/>
      </c>
      <c r="X95" s="98">
        <f>IF(S95&gt;2.59, (M95-J95)/$I$1,"")</f>
        <v/>
      </c>
      <c r="Y95" s="1">
        <f>+($Y$600-$Y$3)/($A$600-$A$3)*(A95-$A$3)+$Y$3</f>
        <v/>
      </c>
      <c r="Z95" s="99">
        <f>+B95*4</f>
        <v/>
      </c>
      <c r="AA95" s="1">
        <f>+($AA$600-$AA$3)/($A$600-$A$3)*(A95-$A$3)+$AA$3</f>
        <v/>
      </c>
    </row>
    <row r="96">
      <c r="A96" s="11" t="n">
        <v>1.86</v>
      </c>
      <c r="B96" s="11" t="n">
        <v>0.227</v>
      </c>
      <c r="C96" s="11" t="n">
        <v>-5</v>
      </c>
      <c r="D96" s="11" t="n">
        <v>-15</v>
      </c>
      <c r="E96" s="5">
        <f>+B96*1000+D96*(1-$F$1)</f>
        <v/>
      </c>
      <c r="F96" s="5">
        <f>+F95+1</f>
        <v/>
      </c>
      <c r="G96" s="5">
        <f>+A97-A96</f>
        <v/>
      </c>
      <c r="H96" s="5">
        <f>+A96+G96/2</f>
        <v/>
      </c>
      <c r="I96" s="8">
        <f>9.81*(0.27*LOG(C96/E96*100)+0.36*LOG(E96/100)+1.236)</f>
        <v/>
      </c>
      <c r="J96" s="5">
        <f>+J95+I96*G96</f>
        <v/>
      </c>
      <c r="K96" s="5">
        <f>IF(H96&lt;$C$1,0,9.81*(H96-$C$1))</f>
        <v/>
      </c>
      <c r="L96" s="8">
        <f>+J96-K96</f>
        <v/>
      </c>
      <c r="M96" s="8">
        <f>AVERAGE(B96:B97)*1000</f>
        <v/>
      </c>
      <c r="N96" s="8">
        <f>AVERAGE(E96:E97)</f>
        <v/>
      </c>
      <c r="O96" s="8">
        <f>AVERAGE(F96:F97)</f>
        <v/>
      </c>
      <c r="P96" s="8">
        <f>AVERAGE(G96:G97)</f>
        <v/>
      </c>
      <c r="Q96" s="9">
        <f>(N96-J96)/L96</f>
        <v/>
      </c>
      <c r="R96" s="8">
        <f>+O96/(N96-J96)*100</f>
        <v/>
      </c>
      <c r="S96" s="8">
        <f>+SQRT((3.47-LOG(Q96))^2+(1.22+LOG(R96))^2)</f>
        <v/>
      </c>
      <c r="T96" s="1">
        <f>(IF(S96&lt;1.31, "gravelly sand to dense sand", IF(S96&lt;2.05, "sands", IF(S96&lt;2.6, "sand mixtures", IF(S96&lt;2.95, "silt mixtures", IF(S96&lt;3.6, "clays","organic clay"))))))</f>
        <v/>
      </c>
      <c r="U96" s="98">
        <f>IF(S96&lt;2.6,DEGREES(ATAN(0.373*(LOG(N96/L96)+0.29))),"")</f>
        <v/>
      </c>
      <c r="V96" s="98">
        <f>IF(S96&lt;2.6, 17.6+11*LOG(Q96),"")</f>
        <v/>
      </c>
      <c r="W96" s="98">
        <f>IF(S96&lt;2.6, IF(M96/100&lt;20, 30,IF(M96/100&lt;40,30+5/20*(M96/100-20),IF(M96/100&lt;120, 35+5/80*(M96/100-40), IF(M96/100&lt;200, 40+5/80*(M96/100-120),45)))),"")</f>
        <v/>
      </c>
      <c r="X96" s="98">
        <f>IF(S96&gt;2.59, (M96-J96)/$I$1,"")</f>
        <v/>
      </c>
      <c r="Y96" s="1">
        <f>+($Y$600-$Y$3)/($A$600-$A$3)*(A96-$A$3)+$Y$3</f>
        <v/>
      </c>
      <c r="Z96" s="99">
        <f>+B96*4</f>
        <v/>
      </c>
      <c r="AA96" s="1">
        <f>+($AA$600-$AA$3)/($A$600-$A$3)*(A96-$A$3)+$AA$3</f>
        <v/>
      </c>
    </row>
    <row r="97">
      <c r="A97" s="11" t="n">
        <v>1.88</v>
      </c>
      <c r="B97" s="11" t="n">
        <v>0.208</v>
      </c>
      <c r="C97" s="11" t="n">
        <v>-5</v>
      </c>
      <c r="D97" s="11" t="n">
        <v>-15</v>
      </c>
      <c r="E97" s="5">
        <f>+B97*1000+D97*(1-$F$1)</f>
        <v/>
      </c>
      <c r="F97" s="5">
        <f>+F96+1</f>
        <v/>
      </c>
      <c r="G97" s="5">
        <f>+A98-A97</f>
        <v/>
      </c>
      <c r="H97" s="5">
        <f>+A97+G97/2</f>
        <v/>
      </c>
      <c r="I97" s="8">
        <f>9.81*(0.27*LOG(C97/E97*100)+0.36*LOG(E97/100)+1.236)</f>
        <v/>
      </c>
      <c r="J97" s="5">
        <f>+J96+I97*G97</f>
        <v/>
      </c>
      <c r="K97" s="5">
        <f>IF(H97&lt;$C$1,0,9.81*(H97-$C$1))</f>
        <v/>
      </c>
      <c r="L97" s="8">
        <f>+J97-K97</f>
        <v/>
      </c>
      <c r="M97" s="8">
        <f>AVERAGE(B97:B98)*1000</f>
        <v/>
      </c>
      <c r="N97" s="8">
        <f>AVERAGE(E97:E98)</f>
        <v/>
      </c>
      <c r="O97" s="8">
        <f>AVERAGE(F97:F98)</f>
        <v/>
      </c>
      <c r="P97" s="8">
        <f>AVERAGE(G97:G98)</f>
        <v/>
      </c>
      <c r="Q97" s="9">
        <f>(N97-J97)/L97</f>
        <v/>
      </c>
      <c r="R97" s="8">
        <f>+O97/(N97-J97)*100</f>
        <v/>
      </c>
      <c r="S97" s="8">
        <f>+SQRT((3.47-LOG(Q97))^2+(1.22+LOG(R97))^2)</f>
        <v/>
      </c>
      <c r="T97" s="1">
        <f>(IF(S97&lt;1.31, "gravelly sand to dense sand", IF(S97&lt;2.05, "sands", IF(S97&lt;2.6, "sand mixtures", IF(S97&lt;2.95, "silt mixtures", IF(S97&lt;3.6, "clays","organic clay"))))))</f>
        <v/>
      </c>
      <c r="U97" s="98">
        <f>IF(S97&lt;2.6,DEGREES(ATAN(0.373*(LOG(N97/L97)+0.29))),"")</f>
        <v/>
      </c>
      <c r="V97" s="98">
        <f>IF(S97&lt;2.6, 17.6+11*LOG(Q97),"")</f>
        <v/>
      </c>
      <c r="W97" s="98">
        <f>IF(S97&lt;2.6, IF(M97/100&lt;20, 30,IF(M97/100&lt;40,30+5/20*(M97/100-20),IF(M97/100&lt;120, 35+5/80*(M97/100-40), IF(M97/100&lt;200, 40+5/80*(M97/100-120),45)))),"")</f>
        <v/>
      </c>
      <c r="X97" s="98">
        <f>IF(S97&gt;2.59, (M97-J97)/$I$1,"")</f>
        <v/>
      </c>
      <c r="Y97" s="1">
        <f>+($Y$600-$Y$3)/($A$600-$A$3)*(A97-$A$3)+$Y$3</f>
        <v/>
      </c>
      <c r="Z97" s="99">
        <f>+B97*4</f>
        <v/>
      </c>
      <c r="AA97" s="1">
        <f>+($AA$600-$AA$3)/($A$600-$A$3)*(A97-$A$3)+$AA$3</f>
        <v/>
      </c>
    </row>
    <row r="98">
      <c r="A98" s="11" t="n">
        <v>1.9</v>
      </c>
      <c r="B98" s="11" t="n">
        <v>0.208</v>
      </c>
      <c r="C98" s="11" t="n">
        <v>-5</v>
      </c>
      <c r="D98" s="11" t="n">
        <v>-14</v>
      </c>
      <c r="E98" s="5">
        <f>+B98*1000+D98*(1-$F$1)</f>
        <v/>
      </c>
      <c r="F98" s="5">
        <f>+F97+1</f>
        <v/>
      </c>
      <c r="G98" s="5">
        <f>+A99-A98</f>
        <v/>
      </c>
      <c r="H98" s="5">
        <f>+A98+G98/2</f>
        <v/>
      </c>
      <c r="I98" s="8">
        <f>9.81*(0.27*LOG(C98/E98*100)+0.36*LOG(E98/100)+1.236)</f>
        <v/>
      </c>
      <c r="J98" s="5">
        <f>+J97+I98*G98</f>
        <v/>
      </c>
      <c r="K98" s="5">
        <f>IF(H98&lt;$C$1,0,9.81*(H98-$C$1))</f>
        <v/>
      </c>
      <c r="L98" s="8">
        <f>+J98-K98</f>
        <v/>
      </c>
      <c r="M98" s="8">
        <f>AVERAGE(B98:B99)*1000</f>
        <v/>
      </c>
      <c r="N98" s="8">
        <f>AVERAGE(E98:E99)</f>
        <v/>
      </c>
      <c r="O98" s="8">
        <f>AVERAGE(F98:F99)</f>
        <v/>
      </c>
      <c r="P98" s="8">
        <f>AVERAGE(G98:G99)</f>
        <v/>
      </c>
      <c r="Q98" s="9">
        <f>(N98-J98)/L98</f>
        <v/>
      </c>
      <c r="R98" s="8">
        <f>+O98/(N98-J98)*100</f>
        <v/>
      </c>
      <c r="S98" s="8">
        <f>+SQRT((3.47-LOG(Q98))^2+(1.22+LOG(R98))^2)</f>
        <v/>
      </c>
      <c r="T98" s="1">
        <f>(IF(S98&lt;1.31, "gravelly sand to dense sand", IF(S98&lt;2.05, "sands", IF(S98&lt;2.6, "sand mixtures", IF(S98&lt;2.95, "silt mixtures", IF(S98&lt;3.6, "clays","organic clay"))))))</f>
        <v/>
      </c>
      <c r="U98" s="98">
        <f>IF(S98&lt;2.6,DEGREES(ATAN(0.373*(LOG(N98/L98)+0.29))),"")</f>
        <v/>
      </c>
      <c r="V98" s="98">
        <f>IF(S98&lt;2.6, 17.6+11*LOG(Q98),"")</f>
        <v/>
      </c>
      <c r="W98" s="98">
        <f>IF(S98&lt;2.6, IF(M98/100&lt;20, 30,IF(M98/100&lt;40,30+5/20*(M98/100-20),IF(M98/100&lt;120, 35+5/80*(M98/100-40), IF(M98/100&lt;200, 40+5/80*(M98/100-120),45)))),"")</f>
        <v/>
      </c>
      <c r="X98" s="98">
        <f>IF(S98&gt;2.59, (M98-J98)/$I$1,"")</f>
        <v/>
      </c>
      <c r="Y98" s="1">
        <f>+($Y$600-$Y$3)/($A$600-$A$3)*(A98-$A$3)+$Y$3</f>
        <v/>
      </c>
      <c r="Z98" s="99">
        <f>+B98*4</f>
        <v/>
      </c>
      <c r="AA98" s="1">
        <f>+($AA$600-$AA$3)/($A$600-$A$3)*(A98-$A$3)+$AA$3</f>
        <v/>
      </c>
    </row>
    <row r="99">
      <c r="A99" s="11" t="n">
        <v>1.92</v>
      </c>
      <c r="B99" s="11" t="n">
        <v>0.208</v>
      </c>
      <c r="C99" s="11" t="n">
        <v>-5</v>
      </c>
      <c r="D99" s="11" t="n">
        <v>-12</v>
      </c>
      <c r="E99" s="5">
        <f>+B99*1000+D99*(1-$F$1)</f>
        <v/>
      </c>
      <c r="F99" s="5">
        <f>+F98+1</f>
        <v/>
      </c>
      <c r="G99" s="5">
        <f>+A100-A99</f>
        <v/>
      </c>
      <c r="H99" s="5">
        <f>+A99+G99/2</f>
        <v/>
      </c>
      <c r="I99" s="8">
        <f>9.81*(0.27*LOG(C99/E99*100)+0.36*LOG(E99/100)+1.236)</f>
        <v/>
      </c>
      <c r="J99" s="5">
        <f>+J98+I99*G99</f>
        <v/>
      </c>
      <c r="K99" s="5">
        <f>IF(H99&lt;$C$1,0,9.81*(H99-$C$1))</f>
        <v/>
      </c>
      <c r="L99" s="8">
        <f>+J99-K99</f>
        <v/>
      </c>
      <c r="M99" s="8">
        <f>AVERAGE(B99:B100)*1000</f>
        <v/>
      </c>
      <c r="N99" s="8">
        <f>AVERAGE(E99:E100)</f>
        <v/>
      </c>
      <c r="O99" s="8">
        <f>AVERAGE(F99:F100)</f>
        <v/>
      </c>
      <c r="P99" s="8">
        <f>AVERAGE(G99:G100)</f>
        <v/>
      </c>
      <c r="Q99" s="9">
        <f>(N99-J99)/L99</f>
        <v/>
      </c>
      <c r="R99" s="8">
        <f>+O99/(N99-J99)*100</f>
        <v/>
      </c>
      <c r="S99" s="8">
        <f>+SQRT((3.47-LOG(Q99))^2+(1.22+LOG(R99))^2)</f>
        <v/>
      </c>
      <c r="T99" s="1">
        <f>(IF(S99&lt;1.31, "gravelly sand to dense sand", IF(S99&lt;2.05, "sands", IF(S99&lt;2.6, "sand mixtures", IF(S99&lt;2.95, "silt mixtures", IF(S99&lt;3.6, "clays","organic clay"))))))</f>
        <v/>
      </c>
      <c r="U99" s="98">
        <f>IF(S99&lt;2.6,DEGREES(ATAN(0.373*(LOG(N99/L99)+0.29))),"")</f>
        <v/>
      </c>
      <c r="V99" s="98">
        <f>IF(S99&lt;2.6, 17.6+11*LOG(Q99),"")</f>
        <v/>
      </c>
      <c r="W99" s="98">
        <f>IF(S99&lt;2.6, IF(M99/100&lt;20, 30,IF(M99/100&lt;40,30+5/20*(M99/100-20),IF(M99/100&lt;120, 35+5/80*(M99/100-40), IF(M99/100&lt;200, 40+5/80*(M99/100-120),45)))),"")</f>
        <v/>
      </c>
      <c r="X99" s="98">
        <f>IF(S99&gt;2.59, (M99-J99)/$I$1,"")</f>
        <v/>
      </c>
      <c r="Y99" s="1">
        <f>+($Y$600-$Y$3)/($A$600-$A$3)*(A99-$A$3)+$Y$3</f>
        <v/>
      </c>
      <c r="Z99" s="99">
        <f>+B99*4</f>
        <v/>
      </c>
      <c r="AA99" s="1">
        <f>+($AA$600-$AA$3)/($A$600-$A$3)*(A99-$A$3)+$AA$3</f>
        <v/>
      </c>
    </row>
    <row r="100">
      <c r="A100" s="11" t="n">
        <v>1.94</v>
      </c>
      <c r="B100" s="11" t="n">
        <v>0.208</v>
      </c>
      <c r="C100" s="11" t="n">
        <v>-5</v>
      </c>
      <c r="D100" s="11" t="n">
        <v>-11</v>
      </c>
      <c r="E100" s="5">
        <f>+B100*1000+D100*(1-$F$1)</f>
        <v/>
      </c>
      <c r="F100" s="5">
        <f>+F99+1</f>
        <v/>
      </c>
      <c r="G100" s="5">
        <f>+A101-A100</f>
        <v/>
      </c>
      <c r="H100" s="5">
        <f>+A100+G100/2</f>
        <v/>
      </c>
      <c r="I100" s="8">
        <f>9.81*(0.27*LOG(C100/E100*100)+0.36*LOG(E100/100)+1.236)</f>
        <v/>
      </c>
      <c r="J100" s="5">
        <f>+J99+I100*G100</f>
        <v/>
      </c>
      <c r="K100" s="5">
        <f>IF(H100&lt;$C$1,0,9.81*(H100-$C$1))</f>
        <v/>
      </c>
      <c r="L100" s="8">
        <f>+J100-K100</f>
        <v/>
      </c>
      <c r="M100" s="8">
        <f>AVERAGE(B100:B101)*1000</f>
        <v/>
      </c>
      <c r="N100" s="8">
        <f>AVERAGE(E100:E101)</f>
        <v/>
      </c>
      <c r="O100" s="8">
        <f>AVERAGE(F100:F101)</f>
        <v/>
      </c>
      <c r="P100" s="8">
        <f>AVERAGE(G100:G101)</f>
        <v/>
      </c>
      <c r="Q100" s="9">
        <f>(N100-J100)/L100</f>
        <v/>
      </c>
      <c r="R100" s="8">
        <f>+O100/(N100-J100)*100</f>
        <v/>
      </c>
      <c r="S100" s="8">
        <f>+SQRT((3.47-LOG(Q100))^2+(1.22+LOG(R100))^2)</f>
        <v/>
      </c>
      <c r="T100" s="1">
        <f>(IF(S100&lt;1.31, "gravelly sand to dense sand", IF(S100&lt;2.05, "sands", IF(S100&lt;2.6, "sand mixtures", IF(S100&lt;2.95, "silt mixtures", IF(S100&lt;3.6, "clays","organic clay"))))))</f>
        <v/>
      </c>
      <c r="U100" s="98">
        <f>IF(S100&lt;2.6,DEGREES(ATAN(0.373*(LOG(N100/L100)+0.29))),"")</f>
        <v/>
      </c>
      <c r="V100" s="98">
        <f>IF(S100&lt;2.6, 17.6+11*LOG(Q100),"")</f>
        <v/>
      </c>
      <c r="W100" s="98">
        <f>IF(S100&lt;2.6, IF(M100/100&lt;20, 30,IF(M100/100&lt;40,30+5/20*(M100/100-20),IF(M100/100&lt;120, 35+5/80*(M100/100-40), IF(M100/100&lt;200, 40+5/80*(M100/100-120),45)))),"")</f>
        <v/>
      </c>
      <c r="X100" s="98">
        <f>IF(S100&gt;2.59, (M100-J100)/$I$1,"")</f>
        <v/>
      </c>
      <c r="Y100" s="1">
        <f>+($Y$600-$Y$3)/($A$600-$A$3)*(A100-$A$3)+$Y$3</f>
        <v/>
      </c>
      <c r="Z100" s="99">
        <f>+B100*4</f>
        <v/>
      </c>
      <c r="AA100" s="1">
        <f>+($AA$600-$AA$3)/($A$600-$A$3)*(A100-$A$3)+$AA$3</f>
        <v/>
      </c>
    </row>
    <row r="101">
      <c r="A101" s="11" t="n">
        <v>1.96</v>
      </c>
      <c r="B101" s="11" t="n">
        <v>0.208</v>
      </c>
      <c r="C101" s="11" t="n">
        <v>-5</v>
      </c>
      <c r="D101" s="11" t="n">
        <v>-11</v>
      </c>
      <c r="E101" s="5">
        <f>+B101*1000+D101*(1-$F$1)</f>
        <v/>
      </c>
      <c r="F101" s="5">
        <f>+F100+1</f>
        <v/>
      </c>
      <c r="G101" s="5">
        <f>+A102-A101</f>
        <v/>
      </c>
      <c r="H101" s="5">
        <f>+A101+G101/2</f>
        <v/>
      </c>
      <c r="I101" s="8">
        <f>9.81*(0.27*LOG(C101/E101*100)+0.36*LOG(E101/100)+1.236)</f>
        <v/>
      </c>
      <c r="J101" s="5">
        <f>+J100+I101*G101</f>
        <v/>
      </c>
      <c r="K101" s="5">
        <f>IF(H101&lt;$C$1,0,9.81*(H101-$C$1))</f>
        <v/>
      </c>
      <c r="L101" s="8">
        <f>+J101-K101</f>
        <v/>
      </c>
      <c r="M101" s="8">
        <f>AVERAGE(B101:B102)*1000</f>
        <v/>
      </c>
      <c r="N101" s="8">
        <f>AVERAGE(E101:E102)</f>
        <v/>
      </c>
      <c r="O101" s="8">
        <f>AVERAGE(F101:F102)</f>
        <v/>
      </c>
      <c r="P101" s="8">
        <f>AVERAGE(G101:G102)</f>
        <v/>
      </c>
      <c r="Q101" s="9">
        <f>(N101-J101)/L101</f>
        <v/>
      </c>
      <c r="R101" s="8">
        <f>+O101/(N101-J101)*100</f>
        <v/>
      </c>
      <c r="S101" s="8">
        <f>+SQRT((3.47-LOG(Q101))^2+(1.22+LOG(R101))^2)</f>
        <v/>
      </c>
      <c r="T101" s="1">
        <f>(IF(S101&lt;1.31, "gravelly sand to dense sand", IF(S101&lt;2.05, "sands", IF(S101&lt;2.6, "sand mixtures", IF(S101&lt;2.95, "silt mixtures", IF(S101&lt;3.6, "clays","organic clay"))))))</f>
        <v/>
      </c>
      <c r="U101" s="98">
        <f>IF(S101&lt;2.6,DEGREES(ATAN(0.373*(LOG(N101/L101)+0.29))),"")</f>
        <v/>
      </c>
      <c r="V101" s="98">
        <f>IF(S101&lt;2.6, 17.6+11*LOG(Q101),"")</f>
        <v/>
      </c>
      <c r="W101" s="98">
        <f>IF(S101&lt;2.6, IF(M101/100&lt;20, 30,IF(M101/100&lt;40,30+5/20*(M101/100-20),IF(M101/100&lt;120, 35+5/80*(M101/100-40), IF(M101/100&lt;200, 40+5/80*(M101/100-120),45)))),"")</f>
        <v/>
      </c>
      <c r="X101" s="98">
        <f>IF(S101&gt;2.59, (M101-J101)/$I$1,"")</f>
        <v/>
      </c>
      <c r="Y101" s="1">
        <f>+($Y$600-$Y$3)/($A$600-$A$3)*(A101-$A$3)+$Y$3</f>
        <v/>
      </c>
      <c r="Z101" s="99">
        <f>+B101*4</f>
        <v/>
      </c>
      <c r="AA101" s="1">
        <f>+($AA$600-$AA$3)/($A$600-$A$3)*(A101-$A$3)+$AA$3</f>
        <v/>
      </c>
    </row>
    <row r="102">
      <c r="A102" s="11" t="n">
        <v>1.98</v>
      </c>
      <c r="B102" s="11" t="n">
        <v>0.208</v>
      </c>
      <c r="C102" s="11" t="n">
        <v>-5</v>
      </c>
      <c r="D102" s="11" t="n">
        <v>-10</v>
      </c>
      <c r="E102" s="5">
        <f>+B102*1000+D102*(1-$F$1)</f>
        <v/>
      </c>
      <c r="F102" s="5">
        <f>+F101+1</f>
        <v/>
      </c>
      <c r="G102" s="5">
        <f>+A103-A102</f>
        <v/>
      </c>
      <c r="H102" s="5">
        <f>+A102+G102/2</f>
        <v/>
      </c>
      <c r="I102" s="8">
        <f>9.81*(0.27*LOG(C102/E102*100)+0.36*LOG(E102/100)+1.236)</f>
        <v/>
      </c>
      <c r="J102" s="5">
        <f>+J101+I102*G102</f>
        <v/>
      </c>
      <c r="K102" s="5">
        <f>IF(H102&lt;$C$1,0,9.81*(H102-$C$1))</f>
        <v/>
      </c>
      <c r="L102" s="8">
        <f>+J102-K102</f>
        <v/>
      </c>
      <c r="M102" s="8">
        <f>AVERAGE(B102:B103)*1000</f>
        <v/>
      </c>
      <c r="N102" s="8">
        <f>AVERAGE(E102:E103)</f>
        <v/>
      </c>
      <c r="O102" s="8">
        <f>AVERAGE(F102:F103)</f>
        <v/>
      </c>
      <c r="P102" s="8">
        <f>AVERAGE(G102:G103)</f>
        <v/>
      </c>
      <c r="Q102" s="9">
        <f>(N102-J102)/L102</f>
        <v/>
      </c>
      <c r="R102" s="8">
        <f>+O102/(N102-J102)*100</f>
        <v/>
      </c>
      <c r="S102" s="8">
        <f>+SQRT((3.47-LOG(Q102))^2+(1.22+LOG(R102))^2)</f>
        <v/>
      </c>
      <c r="T102" s="1">
        <f>(IF(S102&lt;1.31, "gravelly sand to dense sand", IF(S102&lt;2.05, "sands", IF(S102&lt;2.6, "sand mixtures", IF(S102&lt;2.95, "silt mixtures", IF(S102&lt;3.6, "clays","organic clay"))))))</f>
        <v/>
      </c>
      <c r="U102" s="98">
        <f>IF(S102&lt;2.6,DEGREES(ATAN(0.373*(LOG(N102/L102)+0.29))),"")</f>
        <v/>
      </c>
      <c r="V102" s="98">
        <f>IF(S102&lt;2.6, 17.6+11*LOG(Q102),"")</f>
        <v/>
      </c>
      <c r="W102" s="98">
        <f>IF(S102&lt;2.6, IF(M102/100&lt;20, 30,IF(M102/100&lt;40,30+5/20*(M102/100-20),IF(M102/100&lt;120, 35+5/80*(M102/100-40), IF(M102/100&lt;200, 40+5/80*(M102/100-120),45)))),"")</f>
        <v/>
      </c>
      <c r="X102" s="98">
        <f>IF(S102&gt;2.59, (M102-J102)/$I$1,"")</f>
        <v/>
      </c>
      <c r="Y102" s="1">
        <f>+($Y$600-$Y$3)/($A$600-$A$3)*(A102-$A$3)+$Y$3</f>
        <v/>
      </c>
      <c r="Z102" s="99">
        <f>+B102*4</f>
        <v/>
      </c>
      <c r="AA102" s="1">
        <f>+($AA$600-$AA$3)/($A$600-$A$3)*(A102-$A$3)+$AA$3</f>
        <v/>
      </c>
    </row>
    <row r="103">
      <c r="A103" s="11" t="n">
        <v>2</v>
      </c>
      <c r="B103" s="11" t="n">
        <v>0.208</v>
      </c>
      <c r="C103" s="11" t="n">
        <v>-5</v>
      </c>
      <c r="D103" s="11" t="n">
        <v>-9</v>
      </c>
      <c r="E103" s="5">
        <f>+B103*1000+D103*(1-$F$1)</f>
        <v/>
      </c>
      <c r="F103" s="5">
        <f>+F102+1</f>
        <v/>
      </c>
      <c r="G103" s="5">
        <f>+A104-A103</f>
        <v/>
      </c>
      <c r="H103" s="5">
        <f>+A103+G103/2</f>
        <v/>
      </c>
      <c r="I103" s="8">
        <f>9.81*(0.27*LOG(C103/E103*100)+0.36*LOG(E103/100)+1.236)</f>
        <v/>
      </c>
      <c r="J103" s="5">
        <f>+J102+I103*G103</f>
        <v/>
      </c>
      <c r="K103" s="5">
        <f>IF(H103&lt;$C$1,0,9.81*(H103-$C$1))</f>
        <v/>
      </c>
      <c r="L103" s="8">
        <f>+J103-K103</f>
        <v/>
      </c>
      <c r="M103" s="8">
        <f>AVERAGE(B103:B104)*1000</f>
        <v/>
      </c>
      <c r="N103" s="8">
        <f>AVERAGE(E103:E104)</f>
        <v/>
      </c>
      <c r="O103" s="8">
        <f>AVERAGE(F103:F104)</f>
        <v/>
      </c>
      <c r="P103" s="8">
        <f>AVERAGE(G103:G104)</f>
        <v/>
      </c>
      <c r="Q103" s="9">
        <f>(N103-J103)/L103</f>
        <v/>
      </c>
      <c r="R103" s="8">
        <f>+O103/(N103-J103)*100</f>
        <v/>
      </c>
      <c r="S103" s="8">
        <f>+SQRT((3.47-LOG(Q103))^2+(1.22+LOG(R103))^2)</f>
        <v/>
      </c>
      <c r="T103" s="1">
        <f>(IF(S103&lt;1.31, "gravelly sand to dense sand", IF(S103&lt;2.05, "sands", IF(S103&lt;2.6, "sand mixtures", IF(S103&lt;2.95, "silt mixtures", IF(S103&lt;3.6, "clays","organic clay"))))))</f>
        <v/>
      </c>
      <c r="U103" s="98">
        <f>IF(S103&lt;2.6,DEGREES(ATAN(0.373*(LOG(N103/L103)+0.29))),"")</f>
        <v/>
      </c>
      <c r="V103" s="98">
        <f>IF(S103&lt;2.6, 17.6+11*LOG(Q103),"")</f>
        <v/>
      </c>
      <c r="W103" s="98">
        <f>IF(S103&lt;2.6, IF(M103/100&lt;20, 30,IF(M103/100&lt;40,30+5/20*(M103/100-20),IF(M103/100&lt;120, 35+5/80*(M103/100-40), IF(M103/100&lt;200, 40+5/80*(M103/100-120),45)))),"")</f>
        <v/>
      </c>
      <c r="X103" s="98">
        <f>IF(S103&gt;2.59, (M103-J103)/$I$1,"")</f>
        <v/>
      </c>
      <c r="Y103" s="1">
        <f>+($Y$600-$Y$3)/($A$600-$A$3)*(A103-$A$3)+$Y$3</f>
        <v/>
      </c>
      <c r="Z103" s="99">
        <f>+B103*4</f>
        <v/>
      </c>
      <c r="AA103" s="1">
        <f>+($AA$600-$AA$3)/($A$600-$A$3)*(A103-$A$3)+$AA$3</f>
        <v/>
      </c>
    </row>
    <row r="104">
      <c r="A104" s="11" t="n">
        <v>2.02</v>
      </c>
      <c r="B104" s="11" t="n">
        <v>0.227</v>
      </c>
      <c r="C104" s="11" t="n">
        <v>-5</v>
      </c>
      <c r="D104" s="11" t="n">
        <v>-9</v>
      </c>
      <c r="E104" s="5">
        <f>+B104*1000+D104*(1-$F$1)</f>
        <v/>
      </c>
      <c r="F104" s="5">
        <f>+F103+1</f>
        <v/>
      </c>
      <c r="G104" s="5">
        <f>+A105-A104</f>
        <v/>
      </c>
      <c r="H104" s="5">
        <f>+A104+G104/2</f>
        <v/>
      </c>
      <c r="I104" s="8">
        <f>9.81*(0.27*LOG(C104/E104*100)+0.36*LOG(E104/100)+1.236)</f>
        <v/>
      </c>
      <c r="J104" s="5">
        <f>+J103+I104*G104</f>
        <v/>
      </c>
      <c r="K104" s="5">
        <f>IF(H104&lt;$C$1,0,9.81*(H104-$C$1))</f>
        <v/>
      </c>
      <c r="L104" s="8">
        <f>+J104-K104</f>
        <v/>
      </c>
      <c r="M104" s="8">
        <f>AVERAGE(B104:B105)*1000</f>
        <v/>
      </c>
      <c r="N104" s="8">
        <f>AVERAGE(E104:E105)</f>
        <v/>
      </c>
      <c r="O104" s="8">
        <f>AVERAGE(F104:F105)</f>
        <v/>
      </c>
      <c r="P104" s="8">
        <f>AVERAGE(G104:G105)</f>
        <v/>
      </c>
      <c r="Q104" s="9">
        <f>(N104-J104)/L104</f>
        <v/>
      </c>
      <c r="R104" s="8">
        <f>+O104/(N104-J104)*100</f>
        <v/>
      </c>
      <c r="S104" s="8">
        <f>+SQRT((3.47-LOG(Q104))^2+(1.22+LOG(R104))^2)</f>
        <v/>
      </c>
      <c r="T104" s="1">
        <f>(IF(S104&lt;1.31, "gravelly sand to dense sand", IF(S104&lt;2.05, "sands", IF(S104&lt;2.6, "sand mixtures", IF(S104&lt;2.95, "silt mixtures", IF(S104&lt;3.6, "clays","organic clay"))))))</f>
        <v/>
      </c>
      <c r="U104" s="98">
        <f>IF(S104&lt;2.6,DEGREES(ATAN(0.373*(LOG(N104/L104)+0.29))),"")</f>
        <v/>
      </c>
      <c r="V104" s="98">
        <f>IF(S104&lt;2.6, 17.6+11*LOG(Q104),"")</f>
        <v/>
      </c>
      <c r="W104" s="98">
        <f>IF(S104&lt;2.6, IF(M104/100&lt;20, 30,IF(M104/100&lt;40,30+5/20*(M104/100-20),IF(M104/100&lt;120, 35+5/80*(M104/100-40), IF(M104/100&lt;200, 40+5/80*(M104/100-120),45)))),"")</f>
        <v/>
      </c>
      <c r="X104" s="98">
        <f>IF(S104&gt;2.59, (M104-J104)/$I$1,"")</f>
        <v/>
      </c>
      <c r="Y104" s="1">
        <f>+($Y$600-$Y$3)/($A$600-$A$3)*(A104-$A$3)+$Y$3</f>
        <v/>
      </c>
      <c r="Z104" s="99">
        <f>+B104*4</f>
        <v/>
      </c>
      <c r="AA104" s="1">
        <f>+($AA$600-$AA$3)/($A$600-$A$3)*(A104-$A$3)+$AA$3</f>
        <v/>
      </c>
    </row>
    <row r="105">
      <c r="A105" s="11" t="n">
        <v>2.04</v>
      </c>
      <c r="B105" s="11" t="n">
        <v>0.246</v>
      </c>
      <c r="C105" s="11" t="n">
        <v>-5</v>
      </c>
      <c r="D105" s="11" t="n">
        <v>-9</v>
      </c>
      <c r="E105" s="5">
        <f>+B105*1000+D105*(1-$F$1)</f>
        <v/>
      </c>
      <c r="F105" s="5">
        <f>+F104+1</f>
        <v/>
      </c>
      <c r="G105" s="5">
        <f>+A106-A105</f>
        <v/>
      </c>
      <c r="H105" s="5">
        <f>+A105+G105/2</f>
        <v/>
      </c>
      <c r="I105" s="8">
        <f>9.81*(0.27*LOG(C105/E105*100)+0.36*LOG(E105/100)+1.236)</f>
        <v/>
      </c>
      <c r="J105" s="5">
        <f>+J104+I105*G105</f>
        <v/>
      </c>
      <c r="K105" s="5">
        <f>IF(H105&lt;$C$1,0,9.81*(H105-$C$1))</f>
        <v/>
      </c>
      <c r="L105" s="8">
        <f>+J105-K105</f>
        <v/>
      </c>
      <c r="M105" s="8">
        <f>AVERAGE(B105:B106)*1000</f>
        <v/>
      </c>
      <c r="N105" s="8">
        <f>AVERAGE(E105:E106)</f>
        <v/>
      </c>
      <c r="O105" s="8">
        <f>AVERAGE(F105:F106)</f>
        <v/>
      </c>
      <c r="P105" s="8">
        <f>AVERAGE(G105:G106)</f>
        <v/>
      </c>
      <c r="Q105" s="9">
        <f>(N105-J105)/L105</f>
        <v/>
      </c>
      <c r="R105" s="8">
        <f>+O105/(N105-J105)*100</f>
        <v/>
      </c>
      <c r="S105" s="8">
        <f>+SQRT((3.47-LOG(Q105))^2+(1.22+LOG(R105))^2)</f>
        <v/>
      </c>
      <c r="T105" s="1">
        <f>(IF(S105&lt;1.31, "gravelly sand to dense sand", IF(S105&lt;2.05, "sands", IF(S105&lt;2.6, "sand mixtures", IF(S105&lt;2.95, "silt mixtures", IF(S105&lt;3.6, "clays","organic clay"))))))</f>
        <v/>
      </c>
      <c r="U105" s="98">
        <f>IF(S105&lt;2.6,DEGREES(ATAN(0.373*(LOG(N105/L105)+0.29))),"")</f>
        <v/>
      </c>
      <c r="V105" s="98">
        <f>IF(S105&lt;2.6, 17.6+11*LOG(Q105),"")</f>
        <v/>
      </c>
      <c r="W105" s="98">
        <f>IF(S105&lt;2.6, IF(M105/100&lt;20, 30,IF(M105/100&lt;40,30+5/20*(M105/100-20),IF(M105/100&lt;120, 35+5/80*(M105/100-40), IF(M105/100&lt;200, 40+5/80*(M105/100-120),45)))),"")</f>
        <v/>
      </c>
      <c r="X105" s="98">
        <f>IF(S105&gt;2.59, (M105-J105)/$I$1,"")</f>
        <v/>
      </c>
      <c r="Y105" s="1">
        <f>+($Y$600-$Y$3)/($A$600-$A$3)*(A105-$A$3)+$Y$3</f>
        <v/>
      </c>
      <c r="Z105" s="99">
        <f>+B105*4</f>
        <v/>
      </c>
      <c r="AA105" s="1">
        <f>+($AA$600-$AA$3)/($A$600-$A$3)*(A105-$A$3)+$AA$3</f>
        <v/>
      </c>
    </row>
    <row r="106">
      <c r="A106" s="11" t="n">
        <v>2.06</v>
      </c>
      <c r="B106" s="11" t="n">
        <v>0.246</v>
      </c>
      <c r="C106" s="11" t="n">
        <v>-5</v>
      </c>
      <c r="D106" s="11" t="n">
        <v>-8</v>
      </c>
      <c r="E106" s="5">
        <f>+B106*1000+D106*(1-$F$1)</f>
        <v/>
      </c>
      <c r="F106" s="5">
        <f>+F105+1</f>
        <v/>
      </c>
      <c r="G106" s="5">
        <f>+A107-A106</f>
        <v/>
      </c>
      <c r="H106" s="5">
        <f>+A106+G106/2</f>
        <v/>
      </c>
      <c r="I106" s="8">
        <f>9.81*(0.27*LOG(C106/E106*100)+0.36*LOG(E106/100)+1.236)</f>
        <v/>
      </c>
      <c r="J106" s="5">
        <f>+J105+I106*G106</f>
        <v/>
      </c>
      <c r="K106" s="5">
        <f>IF(H106&lt;$C$1,0,9.81*(H106-$C$1))</f>
        <v/>
      </c>
      <c r="L106" s="8">
        <f>+J106-K106</f>
        <v/>
      </c>
      <c r="M106" s="8">
        <f>AVERAGE(B106:B107)*1000</f>
        <v/>
      </c>
      <c r="N106" s="8">
        <f>AVERAGE(E106:E107)</f>
        <v/>
      </c>
      <c r="O106" s="8">
        <f>AVERAGE(F106:F107)</f>
        <v/>
      </c>
      <c r="P106" s="8">
        <f>AVERAGE(G106:G107)</f>
        <v/>
      </c>
      <c r="Q106" s="9">
        <f>(N106-J106)/L106</f>
        <v/>
      </c>
      <c r="R106" s="8">
        <f>+O106/(N106-J106)*100</f>
        <v/>
      </c>
      <c r="S106" s="8">
        <f>+SQRT((3.47-LOG(Q106))^2+(1.22+LOG(R106))^2)</f>
        <v/>
      </c>
      <c r="T106" s="1">
        <f>(IF(S106&lt;1.31, "gravelly sand to dense sand", IF(S106&lt;2.05, "sands", IF(S106&lt;2.6, "sand mixtures", IF(S106&lt;2.95, "silt mixtures", IF(S106&lt;3.6, "clays","organic clay"))))))</f>
        <v/>
      </c>
      <c r="U106" s="98">
        <f>IF(S106&lt;2.6,DEGREES(ATAN(0.373*(LOG(N106/L106)+0.29))),"")</f>
        <v/>
      </c>
      <c r="V106" s="98">
        <f>IF(S106&lt;2.6, 17.6+11*LOG(Q106),"")</f>
        <v/>
      </c>
      <c r="W106" s="98">
        <f>IF(S106&lt;2.6, IF(M106/100&lt;20, 30,IF(M106/100&lt;40,30+5/20*(M106/100-20),IF(M106/100&lt;120, 35+5/80*(M106/100-40), IF(M106/100&lt;200, 40+5/80*(M106/100-120),45)))),"")</f>
        <v/>
      </c>
      <c r="X106" s="98">
        <f>IF(S106&gt;2.59, (M106-J106)/$I$1,"")</f>
        <v/>
      </c>
      <c r="Y106" s="1">
        <f>+($Y$600-$Y$3)/($A$600-$A$3)*(A106-$A$3)+$Y$3</f>
        <v/>
      </c>
      <c r="Z106" s="99">
        <f>+B106*4</f>
        <v/>
      </c>
      <c r="AA106" s="1">
        <f>+($AA$600-$AA$3)/($A$600-$A$3)*(A106-$A$3)+$AA$3</f>
        <v/>
      </c>
    </row>
    <row r="107">
      <c r="A107" s="11" t="n">
        <v>2.08</v>
      </c>
      <c r="B107" s="11" t="n">
        <v>0.246</v>
      </c>
      <c r="C107" s="11" t="n">
        <v>-5</v>
      </c>
      <c r="D107" s="11" t="n">
        <v>-9</v>
      </c>
      <c r="E107" s="5">
        <f>+B107*1000+D107*(1-$F$1)</f>
        <v/>
      </c>
      <c r="F107" s="5">
        <f>+F106+1</f>
        <v/>
      </c>
      <c r="G107" s="5">
        <f>+A108-A107</f>
        <v/>
      </c>
      <c r="H107" s="5">
        <f>+A107+G107/2</f>
        <v/>
      </c>
      <c r="I107" s="8">
        <f>9.81*(0.27*LOG(C107/E107*100)+0.36*LOG(E107/100)+1.236)</f>
        <v/>
      </c>
      <c r="J107" s="5">
        <f>+J106+I107*G107</f>
        <v/>
      </c>
      <c r="K107" s="5">
        <f>IF(H107&lt;$C$1,0,9.81*(H107-$C$1))</f>
        <v/>
      </c>
      <c r="L107" s="8">
        <f>+J107-K107</f>
        <v/>
      </c>
      <c r="M107" s="8">
        <f>AVERAGE(B107:B108)*1000</f>
        <v/>
      </c>
      <c r="N107" s="8">
        <f>AVERAGE(E107:E108)</f>
        <v/>
      </c>
      <c r="O107" s="8">
        <f>AVERAGE(F107:F108)</f>
        <v/>
      </c>
      <c r="P107" s="8">
        <f>AVERAGE(G107:G108)</f>
        <v/>
      </c>
      <c r="Q107" s="9">
        <f>(N107-J107)/L107</f>
        <v/>
      </c>
      <c r="R107" s="8">
        <f>+O107/(N107-J107)*100</f>
        <v/>
      </c>
      <c r="S107" s="8">
        <f>+SQRT((3.47-LOG(Q107))^2+(1.22+LOG(R107))^2)</f>
        <v/>
      </c>
      <c r="T107" s="1">
        <f>(IF(S107&lt;1.31, "gravelly sand to dense sand", IF(S107&lt;2.05, "sands", IF(S107&lt;2.6, "sand mixtures", IF(S107&lt;2.95, "silt mixtures", IF(S107&lt;3.6, "clays","organic clay"))))))</f>
        <v/>
      </c>
      <c r="U107" s="98">
        <f>IF(S107&lt;2.6,DEGREES(ATAN(0.373*(LOG(N107/L107)+0.29))),"")</f>
        <v/>
      </c>
      <c r="V107" s="98">
        <f>IF(S107&lt;2.6, 17.6+11*LOG(Q107),"")</f>
        <v/>
      </c>
      <c r="W107" s="98">
        <f>IF(S107&lt;2.6, IF(M107/100&lt;20, 30,IF(M107/100&lt;40,30+5/20*(M107/100-20),IF(M107/100&lt;120, 35+5/80*(M107/100-40), IF(M107/100&lt;200, 40+5/80*(M107/100-120),45)))),"")</f>
        <v/>
      </c>
      <c r="X107" s="98">
        <f>IF(S107&gt;2.59, (M107-J107)/$I$1,"")</f>
        <v/>
      </c>
      <c r="Y107" s="1">
        <f>+($Y$600-$Y$3)/($A$600-$A$3)*(A107-$A$3)+$Y$3</f>
        <v/>
      </c>
      <c r="Z107" s="99">
        <f>+B107*4</f>
        <v/>
      </c>
      <c r="AA107" s="1">
        <f>+($AA$600-$AA$3)/($A$600-$A$3)*(A107-$A$3)+$AA$3</f>
        <v/>
      </c>
    </row>
    <row r="108">
      <c r="A108" s="11" t="n">
        <v>2.1</v>
      </c>
      <c r="B108" s="11" t="n">
        <v>0.246</v>
      </c>
      <c r="C108" s="11" t="n">
        <v>-5</v>
      </c>
      <c r="D108" s="11" t="n">
        <v>-9</v>
      </c>
      <c r="E108" s="5">
        <f>+B108*1000+D108*(1-$F$1)</f>
        <v/>
      </c>
      <c r="F108" s="5">
        <f>+F107+1</f>
        <v/>
      </c>
      <c r="G108" s="5">
        <f>+A109-A108</f>
        <v/>
      </c>
      <c r="H108" s="5">
        <f>+A108+G108/2</f>
        <v/>
      </c>
      <c r="I108" s="8">
        <f>9.81*(0.27*LOG(C108/E108*100)+0.36*LOG(E108/100)+1.236)</f>
        <v/>
      </c>
      <c r="J108" s="5">
        <f>+J107+I108*G108</f>
        <v/>
      </c>
      <c r="K108" s="5">
        <f>IF(H108&lt;$C$1,0,9.81*(H108-$C$1))</f>
        <v/>
      </c>
      <c r="L108" s="8">
        <f>+J108-K108</f>
        <v/>
      </c>
      <c r="M108" s="8">
        <f>AVERAGE(B108:B109)*1000</f>
        <v/>
      </c>
      <c r="N108" s="8">
        <f>AVERAGE(E108:E109)</f>
        <v/>
      </c>
      <c r="O108" s="8">
        <f>AVERAGE(F108:F109)</f>
        <v/>
      </c>
      <c r="P108" s="8">
        <f>AVERAGE(G108:G109)</f>
        <v/>
      </c>
      <c r="Q108" s="9">
        <f>(N108-J108)/L108</f>
        <v/>
      </c>
      <c r="R108" s="8">
        <f>+O108/(N108-J108)*100</f>
        <v/>
      </c>
      <c r="S108" s="8">
        <f>+SQRT((3.47-LOG(Q108))^2+(1.22+LOG(R108))^2)</f>
        <v/>
      </c>
      <c r="T108" s="1">
        <f>(IF(S108&lt;1.31, "gravelly sand to dense sand", IF(S108&lt;2.05, "sands", IF(S108&lt;2.6, "sand mixtures", IF(S108&lt;2.95, "silt mixtures", IF(S108&lt;3.6, "clays","organic clay"))))))</f>
        <v/>
      </c>
      <c r="U108" s="98">
        <f>IF(S108&lt;2.6,DEGREES(ATAN(0.373*(LOG(N108/L108)+0.29))),"")</f>
        <v/>
      </c>
      <c r="V108" s="98">
        <f>IF(S108&lt;2.6, 17.6+11*LOG(Q108),"")</f>
        <v/>
      </c>
      <c r="W108" s="98">
        <f>IF(S108&lt;2.6, IF(M108/100&lt;20, 30,IF(M108/100&lt;40,30+5/20*(M108/100-20),IF(M108/100&lt;120, 35+5/80*(M108/100-40), IF(M108/100&lt;200, 40+5/80*(M108/100-120),45)))),"")</f>
        <v/>
      </c>
      <c r="X108" s="98">
        <f>IF(S108&gt;2.59, (M108-J108)/$I$1,"")</f>
        <v/>
      </c>
      <c r="Y108" s="1">
        <f>+($Y$600-$Y$3)/($A$600-$A$3)*(A108-$A$3)+$Y$3</f>
        <v/>
      </c>
      <c r="Z108" s="99">
        <f>+B108*4</f>
        <v/>
      </c>
      <c r="AA108" s="1">
        <f>+($AA$600-$AA$3)/($A$600-$A$3)*(A108-$A$3)+$AA$3</f>
        <v/>
      </c>
    </row>
    <row r="109">
      <c r="A109" s="11" t="n">
        <v>2.12</v>
      </c>
      <c r="B109" s="11" t="n">
        <v>0.246</v>
      </c>
      <c r="C109" s="11" t="n">
        <v>-5</v>
      </c>
      <c r="D109" s="11" t="n">
        <v>-9</v>
      </c>
      <c r="E109" s="5">
        <f>+B109*1000+D109*(1-$F$1)</f>
        <v/>
      </c>
      <c r="F109" s="5">
        <f>+F108+1</f>
        <v/>
      </c>
      <c r="G109" s="5">
        <f>+A110-A109</f>
        <v/>
      </c>
      <c r="H109" s="5">
        <f>+A109+G109/2</f>
        <v/>
      </c>
      <c r="I109" s="8">
        <f>9.81*(0.27*LOG(C109/E109*100)+0.36*LOG(E109/100)+1.236)</f>
        <v/>
      </c>
      <c r="J109" s="5">
        <f>+J108+I109*G109</f>
        <v/>
      </c>
      <c r="K109" s="5">
        <f>IF(H109&lt;$C$1,0,9.81*(H109-$C$1))</f>
        <v/>
      </c>
      <c r="L109" s="8">
        <f>+J109-K109</f>
        <v/>
      </c>
      <c r="M109" s="8">
        <f>AVERAGE(B109:B110)*1000</f>
        <v/>
      </c>
      <c r="N109" s="8">
        <f>AVERAGE(E109:E110)</f>
        <v/>
      </c>
      <c r="O109" s="8">
        <f>AVERAGE(F109:F110)</f>
        <v/>
      </c>
      <c r="P109" s="8">
        <f>AVERAGE(G109:G110)</f>
        <v/>
      </c>
      <c r="Q109" s="9">
        <f>(N109-J109)/L109</f>
        <v/>
      </c>
      <c r="R109" s="8">
        <f>+O109/(N109-J109)*100</f>
        <v/>
      </c>
      <c r="S109" s="8">
        <f>+SQRT((3.47-LOG(Q109))^2+(1.22+LOG(R109))^2)</f>
        <v/>
      </c>
      <c r="T109" s="1">
        <f>(IF(S109&lt;1.31, "gravelly sand to dense sand", IF(S109&lt;2.05, "sands", IF(S109&lt;2.6, "sand mixtures", IF(S109&lt;2.95, "silt mixtures", IF(S109&lt;3.6, "clays","organic clay"))))))</f>
        <v/>
      </c>
      <c r="U109" s="98">
        <f>IF(S109&lt;2.6,DEGREES(ATAN(0.373*(LOG(N109/L109)+0.29))),"")</f>
        <v/>
      </c>
      <c r="V109" s="98">
        <f>IF(S109&lt;2.6, 17.6+11*LOG(Q109),"")</f>
        <v/>
      </c>
      <c r="W109" s="98">
        <f>IF(S109&lt;2.6, IF(M109/100&lt;20, 30,IF(M109/100&lt;40,30+5/20*(M109/100-20),IF(M109/100&lt;120, 35+5/80*(M109/100-40), IF(M109/100&lt;200, 40+5/80*(M109/100-120),45)))),"")</f>
        <v/>
      </c>
      <c r="X109" s="98">
        <f>IF(S109&gt;2.59, (M109-J109)/$I$1,"")</f>
        <v/>
      </c>
      <c r="Y109" s="1">
        <f>+($Y$600-$Y$3)/($A$600-$A$3)*(A109-$A$3)+$Y$3</f>
        <v/>
      </c>
      <c r="Z109" s="99">
        <f>+B109*4</f>
        <v/>
      </c>
      <c r="AA109" s="1">
        <f>+($AA$600-$AA$3)/($A$600-$A$3)*(A109-$A$3)+$AA$3</f>
        <v/>
      </c>
    </row>
    <row r="110">
      <c r="A110" s="11" t="n">
        <v>2.14</v>
      </c>
      <c r="B110" s="11" t="n">
        <v>0.246</v>
      </c>
      <c r="C110" s="11" t="n">
        <v>-5</v>
      </c>
      <c r="D110" s="11" t="n">
        <v>-9</v>
      </c>
      <c r="E110" s="5">
        <f>+B110*1000+D110*(1-$F$1)</f>
        <v/>
      </c>
      <c r="F110" s="5">
        <f>+F109+1</f>
        <v/>
      </c>
      <c r="G110" s="5">
        <f>+A111-A110</f>
        <v/>
      </c>
      <c r="H110" s="5">
        <f>+A110+G110/2</f>
        <v/>
      </c>
      <c r="I110" s="8">
        <f>9.81*(0.27*LOG(C110/E110*100)+0.36*LOG(E110/100)+1.236)</f>
        <v/>
      </c>
      <c r="J110" s="5">
        <f>+J109+I110*G110</f>
        <v/>
      </c>
      <c r="K110" s="5">
        <f>IF(H110&lt;$C$1,0,9.81*(H110-$C$1))</f>
        <v/>
      </c>
      <c r="L110" s="8">
        <f>+J110-K110</f>
        <v/>
      </c>
      <c r="M110" s="8">
        <f>AVERAGE(B110:B111)*1000</f>
        <v/>
      </c>
      <c r="N110" s="8">
        <f>AVERAGE(E110:E111)</f>
        <v/>
      </c>
      <c r="O110" s="8">
        <f>AVERAGE(F110:F111)</f>
        <v/>
      </c>
      <c r="P110" s="8">
        <f>AVERAGE(G110:G111)</f>
        <v/>
      </c>
      <c r="Q110" s="9">
        <f>(N110-J110)/L110</f>
        <v/>
      </c>
      <c r="R110" s="8">
        <f>+O110/(N110-J110)*100</f>
        <v/>
      </c>
      <c r="S110" s="8">
        <f>+SQRT((3.47-LOG(Q110))^2+(1.22+LOG(R110))^2)</f>
        <v/>
      </c>
      <c r="T110" s="1">
        <f>(IF(S110&lt;1.31, "gravelly sand to dense sand", IF(S110&lt;2.05, "sands", IF(S110&lt;2.6, "sand mixtures", IF(S110&lt;2.95, "silt mixtures", IF(S110&lt;3.6, "clays","organic clay"))))))</f>
        <v/>
      </c>
      <c r="U110" s="98">
        <f>IF(S110&lt;2.6,DEGREES(ATAN(0.373*(LOG(N110/L110)+0.29))),"")</f>
        <v/>
      </c>
      <c r="V110" s="98">
        <f>IF(S110&lt;2.6, 17.6+11*LOG(Q110),"")</f>
        <v/>
      </c>
      <c r="W110" s="98">
        <f>IF(S110&lt;2.6, IF(M110/100&lt;20, 30,IF(M110/100&lt;40,30+5/20*(M110/100-20),IF(M110/100&lt;120, 35+5/80*(M110/100-40), IF(M110/100&lt;200, 40+5/80*(M110/100-120),45)))),"")</f>
        <v/>
      </c>
      <c r="X110" s="98">
        <f>IF(S110&gt;2.59, (M110-J110)/$I$1,"")</f>
        <v/>
      </c>
      <c r="Y110" s="1">
        <f>+($Y$600-$Y$3)/($A$600-$A$3)*(A110-$A$3)+$Y$3</f>
        <v/>
      </c>
      <c r="Z110" s="99">
        <f>+B110*4</f>
        <v/>
      </c>
      <c r="AA110" s="1">
        <f>+($AA$600-$AA$3)/($A$600-$A$3)*(A110-$A$3)+$AA$3</f>
        <v/>
      </c>
    </row>
    <row r="111">
      <c r="A111" s="11" t="n">
        <v>2.16</v>
      </c>
      <c r="B111" s="11" t="n">
        <v>0.246</v>
      </c>
      <c r="C111" s="11" t="n">
        <v>-4</v>
      </c>
      <c r="D111" s="11" t="n">
        <v>6</v>
      </c>
      <c r="E111" s="5">
        <f>+B111*1000+D111*(1-$F$1)</f>
        <v/>
      </c>
      <c r="F111" s="5">
        <f>+F110+1</f>
        <v/>
      </c>
      <c r="G111" s="5">
        <f>+A112-A111</f>
        <v/>
      </c>
      <c r="H111" s="5">
        <f>+A111+G111/2</f>
        <v/>
      </c>
      <c r="I111" s="8">
        <f>9.81*(0.27*LOG(C111/E111*100)+0.36*LOG(E111/100)+1.236)</f>
        <v/>
      </c>
      <c r="J111" s="5">
        <f>+J110+I111*G111</f>
        <v/>
      </c>
      <c r="K111" s="5">
        <f>IF(H111&lt;$C$1,0,9.81*(H111-$C$1))</f>
        <v/>
      </c>
      <c r="L111" s="8">
        <f>+J111-K111</f>
        <v/>
      </c>
      <c r="M111" s="8">
        <f>AVERAGE(B111:B112)*1000</f>
        <v/>
      </c>
      <c r="N111" s="8">
        <f>AVERAGE(E111:E112)</f>
        <v/>
      </c>
      <c r="O111" s="8">
        <f>AVERAGE(F111:F112)</f>
        <v/>
      </c>
      <c r="P111" s="8">
        <f>AVERAGE(G111:G112)</f>
        <v/>
      </c>
      <c r="Q111" s="9">
        <f>(N111-J111)/L111</f>
        <v/>
      </c>
      <c r="R111" s="8">
        <f>+O111/(N111-J111)*100</f>
        <v/>
      </c>
      <c r="S111" s="8">
        <f>+SQRT((3.47-LOG(Q111))^2+(1.22+LOG(R111))^2)</f>
        <v/>
      </c>
      <c r="T111" s="1">
        <f>(IF(S111&lt;1.31, "gravelly sand to dense sand", IF(S111&lt;2.05, "sands", IF(S111&lt;2.6, "sand mixtures", IF(S111&lt;2.95, "silt mixtures", IF(S111&lt;3.6, "clays","organic clay"))))))</f>
        <v/>
      </c>
      <c r="U111" s="98">
        <f>IF(S111&lt;2.6,DEGREES(ATAN(0.373*(LOG(N111/L111)+0.29))),"")</f>
        <v/>
      </c>
      <c r="V111" s="98">
        <f>IF(S111&lt;2.6, 17.6+11*LOG(Q111),"")</f>
        <v/>
      </c>
      <c r="W111" s="98">
        <f>IF(S111&lt;2.6, IF(M111/100&lt;20, 30,IF(M111/100&lt;40,30+5/20*(M111/100-20),IF(M111/100&lt;120, 35+5/80*(M111/100-40), IF(M111/100&lt;200, 40+5/80*(M111/100-120),45)))),"")</f>
        <v/>
      </c>
      <c r="X111" s="98">
        <f>IF(S111&gt;2.59, (M111-J111)/$I$1,"")</f>
        <v/>
      </c>
      <c r="Y111" s="1">
        <f>+($Y$600-$Y$3)/($A$600-$A$3)*(A111-$A$3)+$Y$3</f>
        <v/>
      </c>
      <c r="Z111" s="99">
        <f>+B111*4</f>
        <v/>
      </c>
      <c r="AA111" s="1">
        <f>+($AA$600-$AA$3)/($A$600-$A$3)*(A111-$A$3)+$AA$3</f>
        <v/>
      </c>
    </row>
    <row r="112">
      <c r="A112" s="11" t="n">
        <v>2.18</v>
      </c>
      <c r="B112" s="11" t="n">
        <v>0.246</v>
      </c>
      <c r="C112" s="11" t="n">
        <v>-4</v>
      </c>
      <c r="D112" s="11" t="n">
        <v>6</v>
      </c>
      <c r="E112" s="5">
        <f>+B112*1000+D112*(1-$F$1)</f>
        <v/>
      </c>
      <c r="F112" s="5">
        <f>+F111+1</f>
        <v/>
      </c>
      <c r="G112" s="5">
        <f>+A113-A112</f>
        <v/>
      </c>
      <c r="H112" s="5">
        <f>+A112+G112/2</f>
        <v/>
      </c>
      <c r="I112" s="8">
        <f>9.81*(0.27*LOG(C112/E112*100)+0.36*LOG(E112/100)+1.236)</f>
        <v/>
      </c>
      <c r="J112" s="5">
        <f>+J111+I112*G112</f>
        <v/>
      </c>
      <c r="K112" s="5">
        <f>IF(H112&lt;$C$1,0,9.81*(H112-$C$1))</f>
        <v/>
      </c>
      <c r="L112" s="8">
        <f>+J112-K112</f>
        <v/>
      </c>
      <c r="M112" s="8">
        <f>AVERAGE(B112:B113)*1000</f>
        <v/>
      </c>
      <c r="N112" s="8">
        <f>AVERAGE(E112:E113)</f>
        <v/>
      </c>
      <c r="O112" s="8">
        <f>AVERAGE(F112:F113)</f>
        <v/>
      </c>
      <c r="P112" s="8">
        <f>AVERAGE(G112:G113)</f>
        <v/>
      </c>
      <c r="Q112" s="9">
        <f>(N112-J112)/L112</f>
        <v/>
      </c>
      <c r="R112" s="8">
        <f>+O112/(N112-J112)*100</f>
        <v/>
      </c>
      <c r="S112" s="8">
        <f>+SQRT((3.47-LOG(Q112))^2+(1.22+LOG(R112))^2)</f>
        <v/>
      </c>
      <c r="T112" s="1">
        <f>(IF(S112&lt;1.31, "gravelly sand to dense sand", IF(S112&lt;2.05, "sands", IF(S112&lt;2.6, "sand mixtures", IF(S112&lt;2.95, "silt mixtures", IF(S112&lt;3.6, "clays","organic clay"))))))</f>
        <v/>
      </c>
      <c r="U112" s="98">
        <f>IF(S112&lt;2.6,DEGREES(ATAN(0.373*(LOG(N112/L112)+0.29))),"")</f>
        <v/>
      </c>
      <c r="V112" s="98">
        <f>IF(S112&lt;2.6, 17.6+11*LOG(Q112),"")</f>
        <v/>
      </c>
      <c r="W112" s="98">
        <f>IF(S112&lt;2.6, IF(M112/100&lt;20, 30,IF(M112/100&lt;40,30+5/20*(M112/100-20),IF(M112/100&lt;120, 35+5/80*(M112/100-40), IF(M112/100&lt;200, 40+5/80*(M112/100-120),45)))),"")</f>
        <v/>
      </c>
      <c r="X112" s="98">
        <f>IF(S112&gt;2.59, (M112-J112)/$I$1,"")</f>
        <v/>
      </c>
      <c r="Y112" s="1">
        <f>+($Y$600-$Y$3)/($A$600-$A$3)*(A112-$A$3)+$Y$3</f>
        <v/>
      </c>
      <c r="Z112" s="99">
        <f>+B112*4</f>
        <v/>
      </c>
      <c r="AA112" s="1">
        <f>+($AA$600-$AA$3)/($A$600-$A$3)*(A112-$A$3)+$AA$3</f>
        <v/>
      </c>
    </row>
    <row r="113">
      <c r="A113" s="11" t="n">
        <v>2.2</v>
      </c>
      <c r="B113" s="11" t="n">
        <v>0.246</v>
      </c>
      <c r="C113" s="11" t="n">
        <v>-4</v>
      </c>
      <c r="D113" s="11" t="n">
        <v>-3</v>
      </c>
      <c r="E113" s="5">
        <f>+B113*1000+D113*(1-$F$1)</f>
        <v/>
      </c>
      <c r="F113" s="5">
        <f>+F112+1</f>
        <v/>
      </c>
      <c r="G113" s="5">
        <f>+A114-A113</f>
        <v/>
      </c>
      <c r="H113" s="5">
        <f>+A113+G113/2</f>
        <v/>
      </c>
      <c r="I113" s="8">
        <f>9.81*(0.27*LOG(C113/E113*100)+0.36*LOG(E113/100)+1.236)</f>
        <v/>
      </c>
      <c r="J113" s="5">
        <f>+J112+I113*G113</f>
        <v/>
      </c>
      <c r="K113" s="5">
        <f>IF(H113&lt;$C$1,0,9.81*(H113-$C$1))</f>
        <v/>
      </c>
      <c r="L113" s="8">
        <f>+J113-K113</f>
        <v/>
      </c>
      <c r="M113" s="8">
        <f>AVERAGE(B113:B114)*1000</f>
        <v/>
      </c>
      <c r="N113" s="8">
        <f>AVERAGE(E113:E114)</f>
        <v/>
      </c>
      <c r="O113" s="8">
        <f>AVERAGE(F113:F114)</f>
        <v/>
      </c>
      <c r="P113" s="8">
        <f>AVERAGE(G113:G114)</f>
        <v/>
      </c>
      <c r="Q113" s="9">
        <f>(N113-J113)/L113</f>
        <v/>
      </c>
      <c r="R113" s="8">
        <f>+O113/(N113-J113)*100</f>
        <v/>
      </c>
      <c r="S113" s="8">
        <f>+SQRT((3.47-LOG(Q113))^2+(1.22+LOG(R113))^2)</f>
        <v/>
      </c>
      <c r="T113" s="1">
        <f>(IF(S113&lt;1.31, "gravelly sand to dense sand", IF(S113&lt;2.05, "sands", IF(S113&lt;2.6, "sand mixtures", IF(S113&lt;2.95, "silt mixtures", IF(S113&lt;3.6, "clays","organic clay"))))))</f>
        <v/>
      </c>
      <c r="U113" s="98">
        <f>IF(S113&lt;2.6,DEGREES(ATAN(0.373*(LOG(N113/L113)+0.29))),"")</f>
        <v/>
      </c>
      <c r="V113" s="98">
        <f>IF(S113&lt;2.6, 17.6+11*LOG(Q113),"")</f>
        <v/>
      </c>
      <c r="W113" s="98">
        <f>IF(S113&lt;2.6, IF(M113/100&lt;20, 30,IF(M113/100&lt;40,30+5/20*(M113/100-20),IF(M113/100&lt;120, 35+5/80*(M113/100-40), IF(M113/100&lt;200, 40+5/80*(M113/100-120),45)))),"")</f>
        <v/>
      </c>
      <c r="X113" s="98">
        <f>IF(S113&gt;2.59, (M113-J113)/$I$1,"")</f>
        <v/>
      </c>
      <c r="Y113" s="1">
        <f>+($Y$600-$Y$3)/($A$600-$A$3)*(A113-$A$3)+$Y$3</f>
        <v/>
      </c>
      <c r="Z113" s="99">
        <f>+B113*4</f>
        <v/>
      </c>
      <c r="AA113" s="1">
        <f>+($AA$600-$AA$3)/($A$600-$A$3)*(A113-$A$3)+$AA$3</f>
        <v/>
      </c>
    </row>
    <row r="114">
      <c r="A114" s="11" t="n">
        <v>2.22</v>
      </c>
      <c r="B114" s="11" t="n">
        <v>0.246</v>
      </c>
      <c r="C114" s="11" t="n">
        <v>-3</v>
      </c>
      <c r="D114" s="11" t="n">
        <v>-2</v>
      </c>
      <c r="E114" s="5">
        <f>+B114*1000+D114*(1-$F$1)</f>
        <v/>
      </c>
      <c r="F114" s="5">
        <f>+F113+1</f>
        <v/>
      </c>
      <c r="G114" s="5">
        <f>+A115-A114</f>
        <v/>
      </c>
      <c r="H114" s="5">
        <f>+A114+G114/2</f>
        <v/>
      </c>
      <c r="I114" s="8">
        <f>9.81*(0.27*LOG(C114/E114*100)+0.36*LOG(E114/100)+1.236)</f>
        <v/>
      </c>
      <c r="J114" s="5">
        <f>+J113+I114*G114</f>
        <v/>
      </c>
      <c r="K114" s="5">
        <f>IF(H114&lt;$C$1,0,9.81*(H114-$C$1))</f>
        <v/>
      </c>
      <c r="L114" s="8">
        <f>+J114-K114</f>
        <v/>
      </c>
      <c r="M114" s="8">
        <f>AVERAGE(B114:B115)*1000</f>
        <v/>
      </c>
      <c r="N114" s="8">
        <f>AVERAGE(E114:E115)</f>
        <v/>
      </c>
      <c r="O114" s="8">
        <f>AVERAGE(F114:F115)</f>
        <v/>
      </c>
      <c r="P114" s="8">
        <f>AVERAGE(G114:G115)</f>
        <v/>
      </c>
      <c r="Q114" s="9">
        <f>(N114-J114)/L114</f>
        <v/>
      </c>
      <c r="R114" s="8">
        <f>+O114/(N114-J114)*100</f>
        <v/>
      </c>
      <c r="S114" s="8">
        <f>+SQRT((3.47-LOG(Q114))^2+(1.22+LOG(R114))^2)</f>
        <v/>
      </c>
      <c r="T114" s="1">
        <f>(IF(S114&lt;1.31, "gravelly sand to dense sand", IF(S114&lt;2.05, "sands", IF(S114&lt;2.6, "sand mixtures", IF(S114&lt;2.95, "silt mixtures", IF(S114&lt;3.6, "clays","organic clay"))))))</f>
        <v/>
      </c>
      <c r="U114" s="98">
        <f>IF(S114&lt;2.6,DEGREES(ATAN(0.373*(LOG(N114/L114)+0.29))),"")</f>
        <v/>
      </c>
      <c r="V114" s="98">
        <f>IF(S114&lt;2.6, 17.6+11*LOG(Q114),"")</f>
        <v/>
      </c>
      <c r="W114" s="98">
        <f>IF(S114&lt;2.6, IF(M114/100&lt;20, 30,IF(M114/100&lt;40,30+5/20*(M114/100-20),IF(M114/100&lt;120, 35+5/80*(M114/100-40), IF(M114/100&lt;200, 40+5/80*(M114/100-120),45)))),"")</f>
        <v/>
      </c>
      <c r="X114" s="98">
        <f>IF(S114&gt;2.59, (M114-J114)/$I$1,"")</f>
        <v/>
      </c>
      <c r="Y114" s="1">
        <f>+($Y$600-$Y$3)/($A$600-$A$3)*(A114-$A$3)+$Y$3</f>
        <v/>
      </c>
      <c r="Z114" s="99">
        <f>+B114*4</f>
        <v/>
      </c>
      <c r="AA114" s="1">
        <f>+($AA$600-$AA$3)/($A$600-$A$3)*(A114-$A$3)+$AA$3</f>
        <v/>
      </c>
    </row>
    <row r="115">
      <c r="A115" s="11" t="n">
        <v>2.24</v>
      </c>
      <c r="B115" s="11" t="n">
        <v>0.265</v>
      </c>
      <c r="C115" s="11" t="n">
        <v>-4</v>
      </c>
      <c r="D115" s="11" t="n">
        <v>-1</v>
      </c>
      <c r="E115" s="5">
        <f>+B115*1000+D115*(1-$F$1)</f>
        <v/>
      </c>
      <c r="F115" s="5">
        <f>+F114+1</f>
        <v/>
      </c>
      <c r="G115" s="5">
        <f>+A116-A115</f>
        <v/>
      </c>
      <c r="H115" s="5">
        <f>+A115+G115/2</f>
        <v/>
      </c>
      <c r="I115" s="8">
        <f>9.81*(0.27*LOG(C115/E115*100)+0.36*LOG(E115/100)+1.236)</f>
        <v/>
      </c>
      <c r="J115" s="5">
        <f>+J114+I115*G115</f>
        <v/>
      </c>
      <c r="K115" s="5">
        <f>IF(H115&lt;$C$1,0,9.81*(H115-$C$1))</f>
        <v/>
      </c>
      <c r="L115" s="8">
        <f>+J115-K115</f>
        <v/>
      </c>
      <c r="M115" s="8">
        <f>AVERAGE(B115:B116)*1000</f>
        <v/>
      </c>
      <c r="N115" s="8">
        <f>AVERAGE(E115:E116)</f>
        <v/>
      </c>
      <c r="O115" s="8">
        <f>AVERAGE(F115:F116)</f>
        <v/>
      </c>
      <c r="P115" s="8">
        <f>AVERAGE(G115:G116)</f>
        <v/>
      </c>
      <c r="Q115" s="9">
        <f>(N115-J115)/L115</f>
        <v/>
      </c>
      <c r="R115" s="8">
        <f>+O115/(N115-J115)*100</f>
        <v/>
      </c>
      <c r="S115" s="8">
        <f>+SQRT((3.47-LOG(Q115))^2+(1.22+LOG(R115))^2)</f>
        <v/>
      </c>
      <c r="T115" s="1">
        <f>(IF(S115&lt;1.31, "gravelly sand to dense sand", IF(S115&lt;2.05, "sands", IF(S115&lt;2.6, "sand mixtures", IF(S115&lt;2.95, "silt mixtures", IF(S115&lt;3.6, "clays","organic clay"))))))</f>
        <v/>
      </c>
      <c r="U115" s="98">
        <f>IF(S115&lt;2.6,DEGREES(ATAN(0.373*(LOG(N115/L115)+0.29))),"")</f>
        <v/>
      </c>
      <c r="V115" s="98">
        <f>IF(S115&lt;2.6, 17.6+11*LOG(Q115),"")</f>
        <v/>
      </c>
      <c r="W115" s="98">
        <f>IF(S115&lt;2.6, IF(M115/100&lt;20, 30,IF(M115/100&lt;40,30+5/20*(M115/100-20),IF(M115/100&lt;120, 35+5/80*(M115/100-40), IF(M115/100&lt;200, 40+5/80*(M115/100-120),45)))),"")</f>
        <v/>
      </c>
      <c r="X115" s="98">
        <f>IF(S115&gt;2.59, (M115-J115)/$I$1,"")</f>
        <v/>
      </c>
      <c r="Y115" s="1">
        <f>+($Y$600-$Y$3)/($A$600-$A$3)*(A115-$A$3)+$Y$3</f>
        <v/>
      </c>
      <c r="Z115" s="99">
        <f>+B115*4</f>
        <v/>
      </c>
      <c r="AA115" s="1">
        <f>+($AA$600-$AA$3)/($A$600-$A$3)*(A115-$A$3)+$AA$3</f>
        <v/>
      </c>
    </row>
    <row r="116">
      <c r="A116" s="11" t="n">
        <v>2.26</v>
      </c>
      <c r="B116" s="11" t="n">
        <v>0.265</v>
      </c>
      <c r="C116" s="11" t="n">
        <v>-4</v>
      </c>
      <c r="D116" s="11" t="n">
        <v>0</v>
      </c>
      <c r="E116" s="5">
        <f>+B116*1000+D116*(1-$F$1)</f>
        <v/>
      </c>
      <c r="F116" s="5">
        <f>+F115+1</f>
        <v/>
      </c>
      <c r="G116" s="5">
        <f>+A117-A116</f>
        <v/>
      </c>
      <c r="H116" s="5">
        <f>+A116+G116/2</f>
        <v/>
      </c>
      <c r="I116" s="8">
        <f>9.81*(0.27*LOG(C116/E116*100)+0.36*LOG(E116/100)+1.236)</f>
        <v/>
      </c>
      <c r="J116" s="5">
        <f>+J115+I116*G116</f>
        <v/>
      </c>
      <c r="K116" s="5">
        <f>IF(H116&lt;$C$1,0,9.81*(H116-$C$1))</f>
        <v/>
      </c>
      <c r="L116" s="8">
        <f>+J116-K116</f>
        <v/>
      </c>
      <c r="M116" s="8">
        <f>AVERAGE(B116:B117)*1000</f>
        <v/>
      </c>
      <c r="N116" s="8">
        <f>AVERAGE(E116:E117)</f>
        <v/>
      </c>
      <c r="O116" s="8">
        <f>AVERAGE(F116:F117)</f>
        <v/>
      </c>
      <c r="P116" s="8">
        <f>AVERAGE(G116:G117)</f>
        <v/>
      </c>
      <c r="Q116" s="9">
        <f>(N116-J116)/L116</f>
        <v/>
      </c>
      <c r="R116" s="8">
        <f>+O116/(N116-J116)*100</f>
        <v/>
      </c>
      <c r="S116" s="8">
        <f>+SQRT((3.47-LOG(Q116))^2+(1.22+LOG(R116))^2)</f>
        <v/>
      </c>
      <c r="T116" s="1">
        <f>(IF(S116&lt;1.31, "gravelly sand to dense sand", IF(S116&lt;2.05, "sands", IF(S116&lt;2.6, "sand mixtures", IF(S116&lt;2.95, "silt mixtures", IF(S116&lt;3.6, "clays","organic clay"))))))</f>
        <v/>
      </c>
      <c r="U116" s="98">
        <f>IF(S116&lt;2.6,DEGREES(ATAN(0.373*(LOG(N116/L116)+0.29))),"")</f>
        <v/>
      </c>
      <c r="V116" s="98">
        <f>IF(S116&lt;2.6, 17.6+11*LOG(Q116),"")</f>
        <v/>
      </c>
      <c r="W116" s="98">
        <f>IF(S116&lt;2.6, IF(M116/100&lt;20, 30,IF(M116/100&lt;40,30+5/20*(M116/100-20),IF(M116/100&lt;120, 35+5/80*(M116/100-40), IF(M116/100&lt;200, 40+5/80*(M116/100-120),45)))),"")</f>
        <v/>
      </c>
      <c r="X116" s="98">
        <f>IF(S116&gt;2.59, (M116-J116)/$I$1,"")</f>
        <v/>
      </c>
      <c r="Y116" s="1">
        <f>+($Y$600-$Y$3)/($A$600-$A$3)*(A116-$A$3)+$Y$3</f>
        <v/>
      </c>
      <c r="Z116" s="99">
        <f>+B116*4</f>
        <v/>
      </c>
      <c r="AA116" s="1">
        <f>+($AA$600-$AA$3)/($A$600-$A$3)*(A116-$A$3)+$AA$3</f>
        <v/>
      </c>
    </row>
    <row r="117">
      <c r="A117" s="11" t="n">
        <v>2.28</v>
      </c>
      <c r="B117" s="11" t="n">
        <v>0.265</v>
      </c>
      <c r="C117" s="11" t="n">
        <v>-4</v>
      </c>
      <c r="D117" s="11" t="n">
        <v>0</v>
      </c>
      <c r="E117" s="5">
        <f>+B117*1000+D117*(1-$F$1)</f>
        <v/>
      </c>
      <c r="F117" s="5">
        <f>+F116+1</f>
        <v/>
      </c>
      <c r="G117" s="5">
        <f>+A118-A117</f>
        <v/>
      </c>
      <c r="H117" s="5">
        <f>+A117+G117/2</f>
        <v/>
      </c>
      <c r="I117" s="8">
        <f>9.81*(0.27*LOG(C117/E117*100)+0.36*LOG(E117/100)+1.236)</f>
        <v/>
      </c>
      <c r="J117" s="5">
        <f>+J116+I117*G117</f>
        <v/>
      </c>
      <c r="K117" s="5">
        <f>IF(H117&lt;$C$1,0,9.81*(H117-$C$1))</f>
        <v/>
      </c>
      <c r="L117" s="8">
        <f>+J117-K117</f>
        <v/>
      </c>
      <c r="M117" s="8">
        <f>AVERAGE(B117:B118)*1000</f>
        <v/>
      </c>
      <c r="N117" s="8">
        <f>AVERAGE(E117:E118)</f>
        <v/>
      </c>
      <c r="O117" s="8">
        <f>AVERAGE(F117:F118)</f>
        <v/>
      </c>
      <c r="P117" s="8">
        <f>AVERAGE(G117:G118)</f>
        <v/>
      </c>
      <c r="Q117" s="9">
        <f>(N117-J117)/L117</f>
        <v/>
      </c>
      <c r="R117" s="8">
        <f>+O117/(N117-J117)*100</f>
        <v/>
      </c>
      <c r="S117" s="8">
        <f>+SQRT((3.47-LOG(Q117))^2+(1.22+LOG(R117))^2)</f>
        <v/>
      </c>
      <c r="T117" s="1">
        <f>(IF(S117&lt;1.31, "gravelly sand to dense sand", IF(S117&lt;2.05, "sands", IF(S117&lt;2.6, "sand mixtures", IF(S117&lt;2.95, "silt mixtures", IF(S117&lt;3.6, "clays","organic clay"))))))</f>
        <v/>
      </c>
      <c r="U117" s="98">
        <f>IF(S117&lt;2.6,DEGREES(ATAN(0.373*(LOG(N117/L117)+0.29))),"")</f>
        <v/>
      </c>
      <c r="V117" s="98">
        <f>IF(S117&lt;2.6, 17.6+11*LOG(Q117),"")</f>
        <v/>
      </c>
      <c r="W117" s="98">
        <f>IF(S117&lt;2.6, IF(M117/100&lt;20, 30,IF(M117/100&lt;40,30+5/20*(M117/100-20),IF(M117/100&lt;120, 35+5/80*(M117/100-40), IF(M117/100&lt;200, 40+5/80*(M117/100-120),45)))),"")</f>
        <v/>
      </c>
      <c r="X117" s="98">
        <f>IF(S117&gt;2.59, (M117-J117)/$I$1,"")</f>
        <v/>
      </c>
      <c r="Y117" s="1">
        <f>+($Y$600-$Y$3)/($A$600-$A$3)*(A117-$A$3)+$Y$3</f>
        <v/>
      </c>
      <c r="Z117" s="99">
        <f>+B117*4</f>
        <v/>
      </c>
      <c r="AA117" s="1">
        <f>+($AA$600-$AA$3)/($A$600-$A$3)*(A117-$A$3)+$AA$3</f>
        <v/>
      </c>
    </row>
    <row r="118">
      <c r="A118" s="11" t="n">
        <v>2.3</v>
      </c>
      <c r="B118" s="11" t="n">
        <v>0.284</v>
      </c>
      <c r="C118" s="11" t="n">
        <v>-4</v>
      </c>
      <c r="D118" s="11" t="n">
        <v>0</v>
      </c>
      <c r="E118" s="5">
        <f>+B118*1000+D118*(1-$F$1)</f>
        <v/>
      </c>
      <c r="F118" s="5">
        <f>+F117+1</f>
        <v/>
      </c>
      <c r="G118" s="5">
        <f>+A119-A118</f>
        <v/>
      </c>
      <c r="H118" s="5">
        <f>+A118+G118/2</f>
        <v/>
      </c>
      <c r="I118" s="8">
        <f>9.81*(0.27*LOG(C118/E118*100)+0.36*LOG(E118/100)+1.236)</f>
        <v/>
      </c>
      <c r="J118" s="5">
        <f>+J117+I118*G118</f>
        <v/>
      </c>
      <c r="K118" s="5">
        <f>IF(H118&lt;$C$1,0,9.81*(H118-$C$1))</f>
        <v/>
      </c>
      <c r="L118" s="8">
        <f>+J118-K118</f>
        <v/>
      </c>
      <c r="M118" s="8">
        <f>AVERAGE(B118:B119)*1000</f>
        <v/>
      </c>
      <c r="N118" s="8">
        <f>AVERAGE(E118:E119)</f>
        <v/>
      </c>
      <c r="O118" s="8">
        <f>AVERAGE(F118:F119)</f>
        <v/>
      </c>
      <c r="P118" s="8">
        <f>AVERAGE(G118:G119)</f>
        <v/>
      </c>
      <c r="Q118" s="9">
        <f>(N118-J118)/L118</f>
        <v/>
      </c>
      <c r="R118" s="8">
        <f>+O118/(N118-J118)*100</f>
        <v/>
      </c>
      <c r="S118" s="8">
        <f>+SQRT((3.47-LOG(Q118))^2+(1.22+LOG(R118))^2)</f>
        <v/>
      </c>
      <c r="T118" s="1">
        <f>(IF(S118&lt;1.31, "gravelly sand to dense sand", IF(S118&lt;2.05, "sands", IF(S118&lt;2.6, "sand mixtures", IF(S118&lt;2.95, "silt mixtures", IF(S118&lt;3.6, "clays","organic clay"))))))</f>
        <v/>
      </c>
      <c r="U118" s="98">
        <f>IF(S118&lt;2.6,DEGREES(ATAN(0.373*(LOG(N118/L118)+0.29))),"")</f>
        <v/>
      </c>
      <c r="V118" s="98">
        <f>IF(S118&lt;2.6, 17.6+11*LOG(Q118),"")</f>
        <v/>
      </c>
      <c r="W118" s="98">
        <f>IF(S118&lt;2.6, IF(M118/100&lt;20, 30,IF(M118/100&lt;40,30+5/20*(M118/100-20),IF(M118/100&lt;120, 35+5/80*(M118/100-40), IF(M118/100&lt;200, 40+5/80*(M118/100-120),45)))),"")</f>
        <v/>
      </c>
      <c r="X118" s="98">
        <f>IF(S118&gt;2.59, (M118-J118)/$I$1,"")</f>
        <v/>
      </c>
      <c r="Y118" s="1">
        <f>+($Y$600-$Y$3)/($A$600-$A$3)*(A118-$A$3)+$Y$3</f>
        <v/>
      </c>
      <c r="Z118" s="99">
        <f>+B118*4</f>
        <v/>
      </c>
      <c r="AA118" s="1">
        <f>+($AA$600-$AA$3)/($A$600-$A$3)*(A118-$A$3)+$AA$3</f>
        <v/>
      </c>
    </row>
    <row r="119">
      <c r="A119" s="11" t="n">
        <v>2.32</v>
      </c>
      <c r="B119" s="11" t="n">
        <v>0.284</v>
      </c>
      <c r="C119" s="11" t="n">
        <v>-4</v>
      </c>
      <c r="D119" s="11" t="n">
        <v>1</v>
      </c>
      <c r="E119" s="5">
        <f>+B119*1000+D119*(1-$F$1)</f>
        <v/>
      </c>
      <c r="F119" s="5">
        <f>+F118+1</f>
        <v/>
      </c>
      <c r="G119" s="5">
        <f>+A120-A119</f>
        <v/>
      </c>
      <c r="H119" s="5">
        <f>+A119+G119/2</f>
        <v/>
      </c>
      <c r="I119" s="8">
        <f>9.81*(0.27*LOG(C119/E119*100)+0.36*LOG(E119/100)+1.236)</f>
        <v/>
      </c>
      <c r="J119" s="5">
        <f>+J118+I119*G119</f>
        <v/>
      </c>
      <c r="K119" s="5">
        <f>IF(H119&lt;$C$1,0,9.81*(H119-$C$1))</f>
        <v/>
      </c>
      <c r="L119" s="8">
        <f>+J119-K119</f>
        <v/>
      </c>
      <c r="M119" s="8">
        <f>AVERAGE(B119:B120)*1000</f>
        <v/>
      </c>
      <c r="N119" s="8">
        <f>AVERAGE(E119:E120)</f>
        <v/>
      </c>
      <c r="O119" s="8">
        <f>AVERAGE(F119:F120)</f>
        <v/>
      </c>
      <c r="P119" s="8">
        <f>AVERAGE(G119:G120)</f>
        <v/>
      </c>
      <c r="Q119" s="9">
        <f>(N119-J119)/L119</f>
        <v/>
      </c>
      <c r="R119" s="8">
        <f>+O119/(N119-J119)*100</f>
        <v/>
      </c>
      <c r="S119" s="8">
        <f>+SQRT((3.47-LOG(Q119))^2+(1.22+LOG(R119))^2)</f>
        <v/>
      </c>
      <c r="T119" s="1">
        <f>(IF(S119&lt;1.31, "gravelly sand to dense sand", IF(S119&lt;2.05, "sands", IF(S119&lt;2.6, "sand mixtures", IF(S119&lt;2.95, "silt mixtures", IF(S119&lt;3.6, "clays","organic clay"))))))</f>
        <v/>
      </c>
      <c r="U119" s="98">
        <f>IF(S119&lt;2.6,DEGREES(ATAN(0.373*(LOG(N119/L119)+0.29))),"")</f>
        <v/>
      </c>
      <c r="V119" s="98">
        <f>IF(S119&lt;2.6, 17.6+11*LOG(Q119),"")</f>
        <v/>
      </c>
      <c r="W119" s="98">
        <f>IF(S119&lt;2.6, IF(M119/100&lt;20, 30,IF(M119/100&lt;40,30+5/20*(M119/100-20),IF(M119/100&lt;120, 35+5/80*(M119/100-40), IF(M119/100&lt;200, 40+5/80*(M119/100-120),45)))),"")</f>
        <v/>
      </c>
      <c r="X119" s="98">
        <f>IF(S119&gt;2.59, (M119-J119)/$I$1,"")</f>
        <v/>
      </c>
      <c r="Y119" s="1">
        <f>+($Y$600-$Y$3)/($A$600-$A$3)*(A119-$A$3)+$Y$3</f>
        <v/>
      </c>
      <c r="Z119" s="99">
        <f>+B119*4</f>
        <v/>
      </c>
      <c r="AA119" s="1">
        <f>+($AA$600-$AA$3)/($A$600-$A$3)*(A119-$A$3)+$AA$3</f>
        <v/>
      </c>
    </row>
    <row r="120">
      <c r="A120" s="11" t="n">
        <v>2.34</v>
      </c>
      <c r="B120" s="11" t="n">
        <v>0.284</v>
      </c>
      <c r="C120" s="11" t="n">
        <v>-4</v>
      </c>
      <c r="D120" s="11" t="n">
        <v>2</v>
      </c>
      <c r="E120" s="5">
        <f>+B120*1000+D120*(1-$F$1)</f>
        <v/>
      </c>
      <c r="F120" s="5">
        <f>+F119+1</f>
        <v/>
      </c>
      <c r="G120" s="5">
        <f>+A121-A120</f>
        <v/>
      </c>
      <c r="H120" s="5">
        <f>+A120+G120/2</f>
        <v/>
      </c>
      <c r="I120" s="8">
        <f>9.81*(0.27*LOG(C120/E120*100)+0.36*LOG(E120/100)+1.236)</f>
        <v/>
      </c>
      <c r="J120" s="5">
        <f>+J119+I120*G120</f>
        <v/>
      </c>
      <c r="K120" s="5">
        <f>IF(H120&lt;$C$1,0,9.81*(H120-$C$1))</f>
        <v/>
      </c>
      <c r="L120" s="8">
        <f>+J120-K120</f>
        <v/>
      </c>
      <c r="M120" s="8">
        <f>AVERAGE(B120:B121)*1000</f>
        <v/>
      </c>
      <c r="N120" s="8">
        <f>AVERAGE(E120:E121)</f>
        <v/>
      </c>
      <c r="O120" s="8">
        <f>AVERAGE(F120:F121)</f>
        <v/>
      </c>
      <c r="P120" s="8">
        <f>AVERAGE(G120:G121)</f>
        <v/>
      </c>
      <c r="Q120" s="9">
        <f>(N120-J120)/L120</f>
        <v/>
      </c>
      <c r="R120" s="8">
        <f>+O120/(N120-J120)*100</f>
        <v/>
      </c>
      <c r="S120" s="8">
        <f>+SQRT((3.47-LOG(Q120))^2+(1.22+LOG(R120))^2)</f>
        <v/>
      </c>
      <c r="T120" s="1">
        <f>(IF(S120&lt;1.31, "gravelly sand to dense sand", IF(S120&lt;2.05, "sands", IF(S120&lt;2.6, "sand mixtures", IF(S120&lt;2.95, "silt mixtures", IF(S120&lt;3.6, "clays","organic clay"))))))</f>
        <v/>
      </c>
      <c r="U120" s="98">
        <f>IF(S120&lt;2.6,DEGREES(ATAN(0.373*(LOG(N120/L120)+0.29))),"")</f>
        <v/>
      </c>
      <c r="V120" s="98">
        <f>IF(S120&lt;2.6, 17.6+11*LOG(Q120),"")</f>
        <v/>
      </c>
      <c r="W120" s="98">
        <f>IF(S120&lt;2.6, IF(M120/100&lt;20, 30,IF(M120/100&lt;40,30+5/20*(M120/100-20),IF(M120/100&lt;120, 35+5/80*(M120/100-40), IF(M120/100&lt;200, 40+5/80*(M120/100-120),45)))),"")</f>
        <v/>
      </c>
      <c r="X120" s="98">
        <f>IF(S120&gt;2.59, (M120-J120)/$I$1,"")</f>
        <v/>
      </c>
      <c r="Y120" s="1">
        <f>+($Y$600-$Y$3)/($A$600-$A$3)*(A120-$A$3)+$Y$3</f>
        <v/>
      </c>
      <c r="Z120" s="99">
        <f>+B120*4</f>
        <v/>
      </c>
      <c r="AA120" s="1">
        <f>+($AA$600-$AA$3)/($A$600-$A$3)*(A120-$A$3)+$AA$3</f>
        <v/>
      </c>
    </row>
    <row r="121">
      <c r="A121" s="11" t="n">
        <v>2.36</v>
      </c>
      <c r="B121" s="11" t="n">
        <v>0.284</v>
      </c>
      <c r="C121" s="11" t="n">
        <v>-4</v>
      </c>
      <c r="D121" s="11" t="n">
        <v>2</v>
      </c>
      <c r="E121" s="5">
        <f>+B121*1000+D121*(1-$F$1)</f>
        <v/>
      </c>
      <c r="F121" s="5">
        <f>+F120+1</f>
        <v/>
      </c>
      <c r="G121" s="5">
        <f>+A122-A121</f>
        <v/>
      </c>
      <c r="H121" s="5">
        <f>+A121+G121/2</f>
        <v/>
      </c>
      <c r="I121" s="8">
        <f>9.81*(0.27*LOG(C121/E121*100)+0.36*LOG(E121/100)+1.236)</f>
        <v/>
      </c>
      <c r="J121" s="5">
        <f>+J120+I121*G121</f>
        <v/>
      </c>
      <c r="K121" s="5">
        <f>IF(H121&lt;$C$1,0,9.81*(H121-$C$1))</f>
        <v/>
      </c>
      <c r="L121" s="8">
        <f>+J121-K121</f>
        <v/>
      </c>
      <c r="M121" s="8">
        <f>AVERAGE(B121:B122)*1000</f>
        <v/>
      </c>
      <c r="N121" s="8">
        <f>AVERAGE(E121:E122)</f>
        <v/>
      </c>
      <c r="O121" s="8">
        <f>AVERAGE(F121:F122)</f>
        <v/>
      </c>
      <c r="P121" s="8">
        <f>AVERAGE(G121:G122)</f>
        <v/>
      </c>
      <c r="Q121" s="9">
        <f>(N121-J121)/L121</f>
        <v/>
      </c>
      <c r="R121" s="8">
        <f>+O121/(N121-J121)*100</f>
        <v/>
      </c>
      <c r="S121" s="8">
        <f>+SQRT((3.47-LOG(Q121))^2+(1.22+LOG(R121))^2)</f>
        <v/>
      </c>
      <c r="T121" s="1">
        <f>(IF(S121&lt;1.31, "gravelly sand to dense sand", IF(S121&lt;2.05, "sands", IF(S121&lt;2.6, "sand mixtures", IF(S121&lt;2.95, "silt mixtures", IF(S121&lt;3.6, "clays","organic clay"))))))</f>
        <v/>
      </c>
      <c r="U121" s="98">
        <f>IF(S121&lt;2.6,DEGREES(ATAN(0.373*(LOG(N121/L121)+0.29))),"")</f>
        <v/>
      </c>
      <c r="V121" s="98">
        <f>IF(S121&lt;2.6, 17.6+11*LOG(Q121),"")</f>
        <v/>
      </c>
      <c r="W121" s="98">
        <f>IF(S121&lt;2.6, IF(M121/100&lt;20, 30,IF(M121/100&lt;40,30+5/20*(M121/100-20),IF(M121/100&lt;120, 35+5/80*(M121/100-40), IF(M121/100&lt;200, 40+5/80*(M121/100-120),45)))),"")</f>
        <v/>
      </c>
      <c r="X121" s="98">
        <f>IF(S121&gt;2.59, (M121-J121)/$I$1,"")</f>
        <v/>
      </c>
      <c r="Y121" s="1">
        <f>+($Y$600-$Y$3)/($A$600-$A$3)*(A121-$A$3)+$Y$3</f>
        <v/>
      </c>
      <c r="Z121" s="99">
        <f>+B121*4</f>
        <v/>
      </c>
      <c r="AA121" s="1">
        <f>+($AA$600-$AA$3)/($A$600-$A$3)*(A121-$A$3)+$AA$3</f>
        <v/>
      </c>
    </row>
    <row r="122">
      <c r="A122" s="11" t="n">
        <v>2.38</v>
      </c>
      <c r="B122" s="11" t="n">
        <v>0.284</v>
      </c>
      <c r="C122" s="11" t="n">
        <v>-3</v>
      </c>
      <c r="D122" s="11" t="n">
        <v>2</v>
      </c>
      <c r="E122" s="5">
        <f>+B122*1000+D122*(1-$F$1)</f>
        <v/>
      </c>
      <c r="F122" s="5">
        <f>+F121+1</f>
        <v/>
      </c>
      <c r="G122" s="5">
        <f>+A123-A122</f>
        <v/>
      </c>
      <c r="H122" s="5">
        <f>+A122+G122/2</f>
        <v/>
      </c>
      <c r="I122" s="8">
        <f>9.81*(0.27*LOG(C122/E122*100)+0.36*LOG(E122/100)+1.236)</f>
        <v/>
      </c>
      <c r="J122" s="5">
        <f>+J121+I122*G122</f>
        <v/>
      </c>
      <c r="K122" s="5">
        <f>IF(H122&lt;$C$1,0,9.81*(H122-$C$1))</f>
        <v/>
      </c>
      <c r="L122" s="8">
        <f>+J122-K122</f>
        <v/>
      </c>
      <c r="M122" s="8">
        <f>AVERAGE(B122:B123)*1000</f>
        <v/>
      </c>
      <c r="N122" s="8">
        <f>AVERAGE(E122:E123)</f>
        <v/>
      </c>
      <c r="O122" s="8">
        <f>AVERAGE(F122:F123)</f>
        <v/>
      </c>
      <c r="P122" s="8">
        <f>AVERAGE(G122:G123)</f>
        <v/>
      </c>
      <c r="Q122" s="9">
        <f>(N122-J122)/L122</f>
        <v/>
      </c>
      <c r="R122" s="8">
        <f>+O122/(N122-J122)*100</f>
        <v/>
      </c>
      <c r="S122" s="8">
        <f>+SQRT((3.47-LOG(Q122))^2+(1.22+LOG(R122))^2)</f>
        <v/>
      </c>
      <c r="T122" s="1">
        <f>(IF(S122&lt;1.31, "gravelly sand to dense sand", IF(S122&lt;2.05, "sands", IF(S122&lt;2.6, "sand mixtures", IF(S122&lt;2.95, "silt mixtures", IF(S122&lt;3.6, "clays","organic clay"))))))</f>
        <v/>
      </c>
      <c r="U122" s="98">
        <f>IF(S122&lt;2.6,DEGREES(ATAN(0.373*(LOG(N122/L122)+0.29))),"")</f>
        <v/>
      </c>
      <c r="V122" s="98">
        <f>IF(S122&lt;2.6, 17.6+11*LOG(Q122),"")</f>
        <v/>
      </c>
      <c r="W122" s="98">
        <f>IF(S122&lt;2.6, IF(M122/100&lt;20, 30,IF(M122/100&lt;40,30+5/20*(M122/100-20),IF(M122/100&lt;120, 35+5/80*(M122/100-40), IF(M122/100&lt;200, 40+5/80*(M122/100-120),45)))),"")</f>
        <v/>
      </c>
      <c r="X122" s="98">
        <f>IF(S122&gt;2.59, (M122-J122)/$I$1,"")</f>
        <v/>
      </c>
      <c r="Y122" s="1">
        <f>+($Y$600-$Y$3)/($A$600-$A$3)*(A122-$A$3)+$Y$3</f>
        <v/>
      </c>
      <c r="Z122" s="99">
        <f>+B122*4</f>
        <v/>
      </c>
      <c r="AA122" s="1">
        <f>+($AA$600-$AA$3)/($A$600-$A$3)*(A122-$A$3)+$AA$3</f>
        <v/>
      </c>
    </row>
    <row r="123">
      <c r="A123" s="11" t="n">
        <v>2.4</v>
      </c>
      <c r="B123" s="11" t="n">
        <v>0.265</v>
      </c>
      <c r="C123" s="11" t="n">
        <v>-3</v>
      </c>
      <c r="D123" s="11" t="n">
        <v>2</v>
      </c>
      <c r="E123" s="5">
        <f>+B123*1000+D123*(1-$F$1)</f>
        <v/>
      </c>
      <c r="F123" s="5">
        <f>+F122+1</f>
        <v/>
      </c>
      <c r="G123" s="5">
        <f>+A124-A123</f>
        <v/>
      </c>
      <c r="H123" s="5">
        <f>+A123+G123/2</f>
        <v/>
      </c>
      <c r="I123" s="8">
        <f>9.81*(0.27*LOG(C123/E123*100)+0.36*LOG(E123/100)+1.236)</f>
        <v/>
      </c>
      <c r="J123" s="5">
        <f>+J122+I123*G123</f>
        <v/>
      </c>
      <c r="K123" s="5">
        <f>IF(H123&lt;$C$1,0,9.81*(H123-$C$1))</f>
        <v/>
      </c>
      <c r="L123" s="8">
        <f>+J123-K123</f>
        <v/>
      </c>
      <c r="M123" s="8">
        <f>AVERAGE(B123:B124)*1000</f>
        <v/>
      </c>
      <c r="N123" s="8">
        <f>AVERAGE(E123:E124)</f>
        <v/>
      </c>
      <c r="O123" s="8">
        <f>AVERAGE(F123:F124)</f>
        <v/>
      </c>
      <c r="P123" s="8">
        <f>AVERAGE(G123:G124)</f>
        <v/>
      </c>
      <c r="Q123" s="9">
        <f>(N123-J123)/L123</f>
        <v/>
      </c>
      <c r="R123" s="8">
        <f>+O123/(N123-J123)*100</f>
        <v/>
      </c>
      <c r="S123" s="8">
        <f>+SQRT((3.47-LOG(Q123))^2+(1.22+LOG(R123))^2)</f>
        <v/>
      </c>
      <c r="T123" s="1">
        <f>(IF(S123&lt;1.31, "gravelly sand to dense sand", IF(S123&lt;2.05, "sands", IF(S123&lt;2.6, "sand mixtures", IF(S123&lt;2.95, "silt mixtures", IF(S123&lt;3.6, "clays","organic clay"))))))</f>
        <v/>
      </c>
      <c r="U123" s="98">
        <f>IF(S123&lt;2.6,DEGREES(ATAN(0.373*(LOG(N123/L123)+0.29))),"")</f>
        <v/>
      </c>
      <c r="V123" s="98">
        <f>IF(S123&lt;2.6, 17.6+11*LOG(Q123),"")</f>
        <v/>
      </c>
      <c r="W123" s="98">
        <f>IF(S123&lt;2.6, IF(M123/100&lt;20, 30,IF(M123/100&lt;40,30+5/20*(M123/100-20),IF(M123/100&lt;120, 35+5/80*(M123/100-40), IF(M123/100&lt;200, 40+5/80*(M123/100-120),45)))),"")</f>
        <v/>
      </c>
      <c r="X123" s="98">
        <f>IF(S123&gt;2.59, (M123-J123)/$I$1,"")</f>
        <v/>
      </c>
      <c r="Y123" s="1">
        <f>+($Y$600-$Y$3)/($A$600-$A$3)*(A123-$A$3)+$Y$3</f>
        <v/>
      </c>
      <c r="Z123" s="99">
        <f>+B123*4</f>
        <v/>
      </c>
      <c r="AA123" s="1">
        <f>+($AA$600-$AA$3)/($A$600-$A$3)*(A123-$A$3)+$AA$3</f>
        <v/>
      </c>
    </row>
    <row r="124">
      <c r="A124" s="11" t="n">
        <v>2.42</v>
      </c>
      <c r="B124" s="11" t="n">
        <v>0.265</v>
      </c>
      <c r="C124" s="11" t="n">
        <v>-4</v>
      </c>
      <c r="D124" s="11" t="n">
        <v>2</v>
      </c>
      <c r="E124" s="5">
        <f>+B124*1000+D124*(1-$F$1)</f>
        <v/>
      </c>
      <c r="F124" s="5">
        <f>+F123+1</f>
        <v/>
      </c>
      <c r="G124" s="5">
        <f>+A125-A124</f>
        <v/>
      </c>
      <c r="H124" s="5">
        <f>+A124+G124/2</f>
        <v/>
      </c>
      <c r="I124" s="8">
        <f>9.81*(0.27*LOG(C124/E124*100)+0.36*LOG(E124/100)+1.236)</f>
        <v/>
      </c>
      <c r="J124" s="5">
        <f>+J123+I124*G124</f>
        <v/>
      </c>
      <c r="K124" s="5">
        <f>IF(H124&lt;$C$1,0,9.81*(H124-$C$1))</f>
        <v/>
      </c>
      <c r="L124" s="8">
        <f>+J124-K124</f>
        <v/>
      </c>
      <c r="M124" s="8">
        <f>AVERAGE(B124:B125)*1000</f>
        <v/>
      </c>
      <c r="N124" s="8">
        <f>AVERAGE(E124:E125)</f>
        <v/>
      </c>
      <c r="O124" s="8">
        <f>AVERAGE(F124:F125)</f>
        <v/>
      </c>
      <c r="P124" s="8">
        <f>AVERAGE(G124:G125)</f>
        <v/>
      </c>
      <c r="Q124" s="9">
        <f>(N124-J124)/L124</f>
        <v/>
      </c>
      <c r="R124" s="8">
        <f>+O124/(N124-J124)*100</f>
        <v/>
      </c>
      <c r="S124" s="8">
        <f>+SQRT((3.47-LOG(Q124))^2+(1.22+LOG(R124))^2)</f>
        <v/>
      </c>
      <c r="T124" s="1">
        <f>(IF(S124&lt;1.31, "gravelly sand to dense sand", IF(S124&lt;2.05, "sands", IF(S124&lt;2.6, "sand mixtures", IF(S124&lt;2.95, "silt mixtures", IF(S124&lt;3.6, "clays","organic clay"))))))</f>
        <v/>
      </c>
      <c r="U124" s="98">
        <f>IF(S124&lt;2.6,DEGREES(ATAN(0.373*(LOG(N124/L124)+0.29))),"")</f>
        <v/>
      </c>
      <c r="V124" s="98">
        <f>IF(S124&lt;2.6, 17.6+11*LOG(Q124),"")</f>
        <v/>
      </c>
      <c r="W124" s="98">
        <f>IF(S124&lt;2.6, IF(M124/100&lt;20, 30,IF(M124/100&lt;40,30+5/20*(M124/100-20),IF(M124/100&lt;120, 35+5/80*(M124/100-40), IF(M124/100&lt;200, 40+5/80*(M124/100-120),45)))),"")</f>
        <v/>
      </c>
      <c r="X124" s="98">
        <f>IF(S124&gt;2.59, (M124-J124)/$I$1,"")</f>
        <v/>
      </c>
      <c r="Y124" s="1">
        <f>+($Y$600-$Y$3)/($A$600-$A$3)*(A124-$A$3)+$Y$3</f>
        <v/>
      </c>
      <c r="Z124" s="99">
        <f>+B124*4</f>
        <v/>
      </c>
      <c r="AA124" s="1">
        <f>+($AA$600-$AA$3)/($A$600-$A$3)*(A124-$A$3)+$AA$3</f>
        <v/>
      </c>
    </row>
    <row r="125">
      <c r="A125" s="11" t="n">
        <v>2.44</v>
      </c>
      <c r="B125" s="11" t="n">
        <v>0.265</v>
      </c>
      <c r="C125" s="11" t="n">
        <v>-4</v>
      </c>
      <c r="D125" s="11" t="n">
        <v>3</v>
      </c>
      <c r="E125" s="5">
        <f>+B125*1000+D125*(1-$F$1)</f>
        <v/>
      </c>
      <c r="F125" s="5">
        <f>+F124+1</f>
        <v/>
      </c>
      <c r="G125" s="5">
        <f>+A126-A125</f>
        <v/>
      </c>
      <c r="H125" s="5">
        <f>+A125+G125/2</f>
        <v/>
      </c>
      <c r="I125" s="8">
        <f>9.81*(0.27*LOG(C125/E125*100)+0.36*LOG(E125/100)+1.236)</f>
        <v/>
      </c>
      <c r="J125" s="5">
        <f>+J124+I125*G125</f>
        <v/>
      </c>
      <c r="K125" s="5">
        <f>IF(H125&lt;$C$1,0,9.81*(H125-$C$1))</f>
        <v/>
      </c>
      <c r="L125" s="8">
        <f>+J125-K125</f>
        <v/>
      </c>
      <c r="M125" s="8">
        <f>AVERAGE(B125:B126)*1000</f>
        <v/>
      </c>
      <c r="N125" s="8">
        <f>AVERAGE(E125:E126)</f>
        <v/>
      </c>
      <c r="O125" s="8">
        <f>AVERAGE(F125:F126)</f>
        <v/>
      </c>
      <c r="P125" s="8">
        <f>AVERAGE(G125:G126)</f>
        <v/>
      </c>
      <c r="Q125" s="9">
        <f>(N125-J125)/L125</f>
        <v/>
      </c>
      <c r="R125" s="8">
        <f>+O125/(N125-J125)*100</f>
        <v/>
      </c>
      <c r="S125" s="8">
        <f>+SQRT((3.47-LOG(Q125))^2+(1.22+LOG(R125))^2)</f>
        <v/>
      </c>
      <c r="T125" s="1">
        <f>(IF(S125&lt;1.31, "gravelly sand to dense sand", IF(S125&lt;2.05, "sands", IF(S125&lt;2.6, "sand mixtures", IF(S125&lt;2.95, "silt mixtures", IF(S125&lt;3.6, "clays","organic clay"))))))</f>
        <v/>
      </c>
      <c r="U125" s="98">
        <f>IF(S125&lt;2.6,DEGREES(ATAN(0.373*(LOG(N125/L125)+0.29))),"")</f>
        <v/>
      </c>
      <c r="V125" s="98">
        <f>IF(S125&lt;2.6, 17.6+11*LOG(Q125),"")</f>
        <v/>
      </c>
      <c r="W125" s="98">
        <f>IF(S125&lt;2.6, IF(M125/100&lt;20, 30,IF(M125/100&lt;40,30+5/20*(M125/100-20),IF(M125/100&lt;120, 35+5/80*(M125/100-40), IF(M125/100&lt;200, 40+5/80*(M125/100-120),45)))),"")</f>
        <v/>
      </c>
      <c r="X125" s="98">
        <f>IF(S125&gt;2.59, (M125-J125)/$I$1,"")</f>
        <v/>
      </c>
      <c r="Y125" s="1">
        <f>+($Y$600-$Y$3)/($A$600-$A$3)*(A125-$A$3)+$Y$3</f>
        <v/>
      </c>
      <c r="Z125" s="99">
        <f>+B125*4</f>
        <v/>
      </c>
      <c r="AA125" s="1">
        <f>+($AA$600-$AA$3)/($A$600-$A$3)*(A125-$A$3)+$AA$3</f>
        <v/>
      </c>
    </row>
    <row r="126">
      <c r="A126" s="11" t="n">
        <v>2.46</v>
      </c>
      <c r="B126" s="11" t="n">
        <v>0.265</v>
      </c>
      <c r="C126" s="11" t="n">
        <v>-4</v>
      </c>
      <c r="D126" s="11" t="n">
        <v>3</v>
      </c>
      <c r="E126" s="5">
        <f>+B126*1000+D126*(1-$F$1)</f>
        <v/>
      </c>
      <c r="F126" s="5">
        <f>+F125+1</f>
        <v/>
      </c>
      <c r="G126" s="5">
        <f>+A127-A126</f>
        <v/>
      </c>
      <c r="H126" s="5">
        <f>+A126+G126/2</f>
        <v/>
      </c>
      <c r="I126" s="8">
        <f>9.81*(0.27*LOG(C126/E126*100)+0.36*LOG(E126/100)+1.236)</f>
        <v/>
      </c>
      <c r="J126" s="5">
        <f>+J125+I126*G126</f>
        <v/>
      </c>
      <c r="K126" s="5">
        <f>IF(H126&lt;$C$1,0,9.81*(H126-$C$1))</f>
        <v/>
      </c>
      <c r="L126" s="8">
        <f>+J126-K126</f>
        <v/>
      </c>
      <c r="M126" s="8">
        <f>AVERAGE(B126:B127)*1000</f>
        <v/>
      </c>
      <c r="N126" s="8">
        <f>AVERAGE(E126:E127)</f>
        <v/>
      </c>
      <c r="O126" s="8">
        <f>AVERAGE(F126:F127)</f>
        <v/>
      </c>
      <c r="P126" s="8">
        <f>AVERAGE(G126:G127)</f>
        <v/>
      </c>
      <c r="Q126" s="9">
        <f>(N126-J126)/L126</f>
        <v/>
      </c>
      <c r="R126" s="8">
        <f>+O126/(N126-J126)*100</f>
        <v/>
      </c>
      <c r="S126" s="8">
        <f>+SQRT((3.47-LOG(Q126))^2+(1.22+LOG(R126))^2)</f>
        <v/>
      </c>
      <c r="T126" s="1">
        <f>(IF(S126&lt;1.31, "gravelly sand to dense sand", IF(S126&lt;2.05, "sands", IF(S126&lt;2.6, "sand mixtures", IF(S126&lt;2.95, "silt mixtures", IF(S126&lt;3.6, "clays","organic clay"))))))</f>
        <v/>
      </c>
      <c r="U126" s="98">
        <f>IF(S126&lt;2.6,DEGREES(ATAN(0.373*(LOG(N126/L126)+0.29))),"")</f>
        <v/>
      </c>
      <c r="V126" s="98">
        <f>IF(S126&lt;2.6, 17.6+11*LOG(Q126),"")</f>
        <v/>
      </c>
      <c r="W126" s="98">
        <f>IF(S126&lt;2.6, IF(M126/100&lt;20, 30,IF(M126/100&lt;40,30+5/20*(M126/100-20),IF(M126/100&lt;120, 35+5/80*(M126/100-40), IF(M126/100&lt;200, 40+5/80*(M126/100-120),45)))),"")</f>
        <v/>
      </c>
      <c r="X126" s="98">
        <f>IF(S126&gt;2.59, (M126-J126)/$I$1,"")</f>
        <v/>
      </c>
      <c r="Y126" s="1">
        <f>+($Y$600-$Y$3)/($A$600-$A$3)*(A126-$A$3)+$Y$3</f>
        <v/>
      </c>
      <c r="Z126" s="99">
        <f>+B126*4</f>
        <v/>
      </c>
      <c r="AA126" s="1">
        <f>+($AA$600-$AA$3)/($A$600-$A$3)*(A126-$A$3)+$AA$3</f>
        <v/>
      </c>
    </row>
    <row r="127">
      <c r="A127" s="11" t="n">
        <v>2.48</v>
      </c>
      <c r="B127" s="11" t="n">
        <v>0.265</v>
      </c>
      <c r="C127" s="11" t="n">
        <v>-4</v>
      </c>
      <c r="D127" s="11" t="n">
        <v>3</v>
      </c>
      <c r="E127" s="5">
        <f>+B127*1000+D127*(1-$F$1)</f>
        <v/>
      </c>
      <c r="F127" s="5">
        <f>+F126+1</f>
        <v/>
      </c>
      <c r="G127" s="5">
        <f>+A128-A127</f>
        <v/>
      </c>
      <c r="H127" s="5">
        <f>+A127+G127/2</f>
        <v/>
      </c>
      <c r="I127" s="8">
        <f>9.81*(0.27*LOG(C127/E127*100)+0.36*LOG(E127/100)+1.236)</f>
        <v/>
      </c>
      <c r="J127" s="5">
        <f>+J126+I127*G127</f>
        <v/>
      </c>
      <c r="K127" s="5">
        <f>IF(H127&lt;$C$1,0,9.81*(H127-$C$1))</f>
        <v/>
      </c>
      <c r="L127" s="8">
        <f>+J127-K127</f>
        <v/>
      </c>
      <c r="M127" s="8">
        <f>AVERAGE(B127:B128)*1000</f>
        <v/>
      </c>
      <c r="N127" s="8">
        <f>AVERAGE(E127:E128)</f>
        <v/>
      </c>
      <c r="O127" s="8">
        <f>AVERAGE(F127:F128)</f>
        <v/>
      </c>
      <c r="P127" s="8">
        <f>AVERAGE(G127:G128)</f>
        <v/>
      </c>
      <c r="Q127" s="9">
        <f>(N127-J127)/L127</f>
        <v/>
      </c>
      <c r="R127" s="8">
        <f>+O127/(N127-J127)*100</f>
        <v/>
      </c>
      <c r="S127" s="8">
        <f>+SQRT((3.47-LOG(Q127))^2+(1.22+LOG(R127))^2)</f>
        <v/>
      </c>
      <c r="T127" s="1">
        <f>(IF(S127&lt;1.31, "gravelly sand to dense sand", IF(S127&lt;2.05, "sands", IF(S127&lt;2.6, "sand mixtures", IF(S127&lt;2.95, "silt mixtures", IF(S127&lt;3.6, "clays","organic clay"))))))</f>
        <v/>
      </c>
      <c r="U127" s="98">
        <f>IF(S127&lt;2.6,DEGREES(ATAN(0.373*(LOG(N127/L127)+0.29))),"")</f>
        <v/>
      </c>
      <c r="V127" s="98">
        <f>IF(S127&lt;2.6, 17.6+11*LOG(Q127),"")</f>
        <v/>
      </c>
      <c r="W127" s="98">
        <f>IF(S127&lt;2.6, IF(M127/100&lt;20, 30,IF(M127/100&lt;40,30+5/20*(M127/100-20),IF(M127/100&lt;120, 35+5/80*(M127/100-40), IF(M127/100&lt;200, 40+5/80*(M127/100-120),45)))),"")</f>
        <v/>
      </c>
      <c r="X127" s="98">
        <f>IF(S127&gt;2.59, (M127-J127)/$I$1,"")</f>
        <v/>
      </c>
      <c r="Y127" s="1">
        <f>+($Y$600-$Y$3)/($A$600-$A$3)*(A127-$A$3)+$Y$3</f>
        <v/>
      </c>
      <c r="Z127" s="99">
        <f>+B127*4</f>
        <v/>
      </c>
      <c r="AA127" s="1">
        <f>+($AA$600-$AA$3)/($A$600-$A$3)*(A127-$A$3)+$AA$3</f>
        <v/>
      </c>
    </row>
    <row r="128">
      <c r="A128" s="11" t="n">
        <v>2.5</v>
      </c>
      <c r="B128" s="11" t="n">
        <v>0.284</v>
      </c>
      <c r="C128" s="11" t="n">
        <v>-3</v>
      </c>
      <c r="D128" s="11" t="n">
        <v>4</v>
      </c>
      <c r="E128" s="5">
        <f>+B128*1000+D128*(1-$F$1)</f>
        <v/>
      </c>
      <c r="F128" s="5">
        <f>+F127+1</f>
        <v/>
      </c>
      <c r="G128" s="5">
        <f>+A129-A128</f>
        <v/>
      </c>
      <c r="H128" s="5">
        <f>+A128+G128/2</f>
        <v/>
      </c>
      <c r="I128" s="8">
        <f>9.81*(0.27*LOG(C128/E128*100)+0.36*LOG(E128/100)+1.236)</f>
        <v/>
      </c>
      <c r="J128" s="5">
        <f>+J127+I128*G128</f>
        <v/>
      </c>
      <c r="K128" s="5">
        <f>IF(H128&lt;$C$1,0,9.81*(H128-$C$1))</f>
        <v/>
      </c>
      <c r="L128" s="8">
        <f>+J128-K128</f>
        <v/>
      </c>
      <c r="M128" s="8">
        <f>AVERAGE(B128:B129)*1000</f>
        <v/>
      </c>
      <c r="N128" s="8">
        <f>AVERAGE(E128:E129)</f>
        <v/>
      </c>
      <c r="O128" s="8">
        <f>AVERAGE(F128:F129)</f>
        <v/>
      </c>
      <c r="P128" s="8">
        <f>AVERAGE(G128:G129)</f>
        <v/>
      </c>
      <c r="Q128" s="9">
        <f>(N128-J128)/L128</f>
        <v/>
      </c>
      <c r="R128" s="8">
        <f>+O128/(N128-J128)*100</f>
        <v/>
      </c>
      <c r="S128" s="8">
        <f>+SQRT((3.47-LOG(Q128))^2+(1.22+LOG(R128))^2)</f>
        <v/>
      </c>
      <c r="T128" s="1">
        <f>(IF(S128&lt;1.31, "gravelly sand to dense sand", IF(S128&lt;2.05, "sands", IF(S128&lt;2.6, "sand mixtures", IF(S128&lt;2.95, "silt mixtures", IF(S128&lt;3.6, "clays","organic clay"))))))</f>
        <v/>
      </c>
      <c r="U128" s="98">
        <f>IF(S128&lt;2.6,DEGREES(ATAN(0.373*(LOG(N128/L128)+0.29))),"")</f>
        <v/>
      </c>
      <c r="V128" s="98">
        <f>IF(S128&lt;2.6, 17.6+11*LOG(Q128),"")</f>
        <v/>
      </c>
      <c r="W128" s="98">
        <f>IF(S128&lt;2.6, IF(M128/100&lt;20, 30,IF(M128/100&lt;40,30+5/20*(M128/100-20),IF(M128/100&lt;120, 35+5/80*(M128/100-40), IF(M128/100&lt;200, 40+5/80*(M128/100-120),45)))),"")</f>
        <v/>
      </c>
      <c r="X128" s="98">
        <f>IF(S128&gt;2.59, (M128-J128)/$I$1,"")</f>
        <v/>
      </c>
      <c r="Y128" s="1">
        <f>+($Y$600-$Y$3)/($A$600-$A$3)*(A128-$A$3)+$Y$3</f>
        <v/>
      </c>
      <c r="Z128" s="99">
        <f>+B128*4</f>
        <v/>
      </c>
      <c r="AA128" s="1">
        <f>+($AA$600-$AA$3)/($A$600-$A$3)*(A128-$A$3)+$AA$3</f>
        <v/>
      </c>
    </row>
    <row r="129">
      <c r="A129" s="11" t="n">
        <v>2.52</v>
      </c>
      <c r="B129" s="11" t="n">
        <v>0.284</v>
      </c>
      <c r="C129" s="11" t="n">
        <v>-3</v>
      </c>
      <c r="D129" s="11" t="n">
        <v>4</v>
      </c>
      <c r="E129" s="5">
        <f>+B129*1000+D129*(1-$F$1)</f>
        <v/>
      </c>
      <c r="F129" s="5">
        <f>+F128+1</f>
        <v/>
      </c>
      <c r="G129" s="5">
        <f>+A130-A129</f>
        <v/>
      </c>
      <c r="H129" s="5">
        <f>+A129+G129/2</f>
        <v/>
      </c>
      <c r="I129" s="8">
        <f>9.81*(0.27*LOG(C129/E129*100)+0.36*LOG(E129/100)+1.236)</f>
        <v/>
      </c>
      <c r="J129" s="5">
        <f>+J128+I129*G129</f>
        <v/>
      </c>
      <c r="K129" s="5">
        <f>IF(H129&lt;$C$1,0,9.81*(H129-$C$1))</f>
        <v/>
      </c>
      <c r="L129" s="8">
        <f>+J129-K129</f>
        <v/>
      </c>
      <c r="M129" s="8">
        <f>AVERAGE(B129:B130)*1000</f>
        <v/>
      </c>
      <c r="N129" s="8">
        <f>AVERAGE(E129:E130)</f>
        <v/>
      </c>
      <c r="O129" s="8">
        <f>AVERAGE(F129:F130)</f>
        <v/>
      </c>
      <c r="P129" s="8">
        <f>AVERAGE(G129:G130)</f>
        <v/>
      </c>
      <c r="Q129" s="9">
        <f>(N129-J129)/L129</f>
        <v/>
      </c>
      <c r="R129" s="8">
        <f>+O129/(N129-J129)*100</f>
        <v/>
      </c>
      <c r="S129" s="8">
        <f>+SQRT((3.47-LOG(Q129))^2+(1.22+LOG(R129))^2)</f>
        <v/>
      </c>
      <c r="T129" s="1">
        <f>(IF(S129&lt;1.31, "gravelly sand to dense sand", IF(S129&lt;2.05, "sands", IF(S129&lt;2.6, "sand mixtures", IF(S129&lt;2.95, "silt mixtures", IF(S129&lt;3.6, "clays","organic clay"))))))</f>
        <v/>
      </c>
      <c r="U129" s="98">
        <f>IF(S129&lt;2.6,DEGREES(ATAN(0.373*(LOG(N129/L129)+0.29))),"")</f>
        <v/>
      </c>
      <c r="V129" s="98">
        <f>IF(S129&lt;2.6, 17.6+11*LOG(Q129),"")</f>
        <v/>
      </c>
      <c r="W129" s="98">
        <f>IF(S129&lt;2.6, IF(M129/100&lt;20, 30,IF(M129/100&lt;40,30+5/20*(M129/100-20),IF(M129/100&lt;120, 35+5/80*(M129/100-40), IF(M129/100&lt;200, 40+5/80*(M129/100-120),45)))),"")</f>
        <v/>
      </c>
      <c r="X129" s="98">
        <f>IF(S129&gt;2.59, (M129-J129)/$I$1,"")</f>
        <v/>
      </c>
      <c r="Y129" s="1">
        <f>+($Y$600-$Y$3)/($A$600-$A$3)*(A129-$A$3)+$Y$3</f>
        <v/>
      </c>
      <c r="Z129" s="99">
        <f>+B129*4</f>
        <v/>
      </c>
      <c r="AA129" s="1">
        <f>+($AA$600-$AA$3)/($A$600-$A$3)*(A129-$A$3)+$AA$3</f>
        <v/>
      </c>
    </row>
    <row r="130">
      <c r="A130" s="11" t="n">
        <v>2.54</v>
      </c>
      <c r="B130" s="11" t="n">
        <v>0.303</v>
      </c>
      <c r="C130" s="11" t="n">
        <v>-4</v>
      </c>
      <c r="D130" s="11" t="n">
        <v>5</v>
      </c>
      <c r="E130" s="5">
        <f>+B130*1000+D130*(1-$F$1)</f>
        <v/>
      </c>
      <c r="F130" s="5">
        <f>+F129+1</f>
        <v/>
      </c>
      <c r="G130" s="5">
        <f>+A131-A130</f>
        <v/>
      </c>
      <c r="H130" s="5">
        <f>+A130+G130/2</f>
        <v/>
      </c>
      <c r="I130" s="8">
        <f>9.81*(0.27*LOG(C130/E130*100)+0.36*LOG(E130/100)+1.236)</f>
        <v/>
      </c>
      <c r="J130" s="5">
        <f>+J129+I130*G130</f>
        <v/>
      </c>
      <c r="K130" s="5">
        <f>IF(H130&lt;$C$1,0,9.81*(H130-$C$1))</f>
        <v/>
      </c>
      <c r="L130" s="8">
        <f>+J130-K130</f>
        <v/>
      </c>
      <c r="M130" s="8">
        <f>AVERAGE(B130:B131)*1000</f>
        <v/>
      </c>
      <c r="N130" s="8">
        <f>AVERAGE(E130:E131)</f>
        <v/>
      </c>
      <c r="O130" s="8">
        <f>AVERAGE(F130:F131)</f>
        <v/>
      </c>
      <c r="P130" s="8">
        <f>AVERAGE(G130:G131)</f>
        <v/>
      </c>
      <c r="Q130" s="9">
        <f>(N130-J130)/L130</f>
        <v/>
      </c>
      <c r="R130" s="8">
        <f>+O130/(N130-J130)*100</f>
        <v/>
      </c>
      <c r="S130" s="8">
        <f>+SQRT((3.47-LOG(Q130))^2+(1.22+LOG(R130))^2)</f>
        <v/>
      </c>
      <c r="T130" s="1">
        <f>(IF(S130&lt;1.31, "gravelly sand to dense sand", IF(S130&lt;2.05, "sands", IF(S130&lt;2.6, "sand mixtures", IF(S130&lt;2.95, "silt mixtures", IF(S130&lt;3.6, "clays","organic clay"))))))</f>
        <v/>
      </c>
      <c r="U130" s="98">
        <f>IF(S130&lt;2.6,DEGREES(ATAN(0.373*(LOG(N130/L130)+0.29))),"")</f>
        <v/>
      </c>
      <c r="V130" s="98">
        <f>IF(S130&lt;2.6, 17.6+11*LOG(Q130),"")</f>
        <v/>
      </c>
      <c r="W130" s="98">
        <f>IF(S130&lt;2.6, IF(M130/100&lt;20, 30,IF(M130/100&lt;40,30+5/20*(M130/100-20),IF(M130/100&lt;120, 35+5/80*(M130/100-40), IF(M130/100&lt;200, 40+5/80*(M130/100-120),45)))),"")</f>
        <v/>
      </c>
      <c r="X130" s="98">
        <f>IF(S130&gt;2.59, (M130-J130)/$I$1,"")</f>
        <v/>
      </c>
      <c r="Y130" s="1">
        <f>+($Y$600-$Y$3)/($A$600-$A$3)*(A130-$A$3)+$Y$3</f>
        <v/>
      </c>
      <c r="Z130" s="99">
        <f>+B130*4</f>
        <v/>
      </c>
      <c r="AA130" s="1">
        <f>+($AA$600-$AA$3)/($A$600-$A$3)*(A130-$A$3)+$AA$3</f>
        <v/>
      </c>
    </row>
    <row r="131">
      <c r="A131" s="11" t="n">
        <v>2.56</v>
      </c>
      <c r="B131" s="11" t="n">
        <v>0.284</v>
      </c>
      <c r="C131" s="11" t="n">
        <v>-4</v>
      </c>
      <c r="D131" s="11" t="n">
        <v>5</v>
      </c>
      <c r="E131" s="5">
        <f>+B131*1000+D131*(1-$F$1)</f>
        <v/>
      </c>
      <c r="F131" s="5">
        <f>+F130+1</f>
        <v/>
      </c>
      <c r="G131" s="5">
        <f>+A132-A131</f>
        <v/>
      </c>
      <c r="H131" s="5">
        <f>+A131+G131/2</f>
        <v/>
      </c>
      <c r="I131" s="8">
        <f>9.81*(0.27*LOG(C131/E131*100)+0.36*LOG(E131/100)+1.236)</f>
        <v/>
      </c>
      <c r="J131" s="5">
        <f>+J130+I131*G131</f>
        <v/>
      </c>
      <c r="K131" s="5">
        <f>IF(H131&lt;$C$1,0,9.81*(H131-$C$1))</f>
        <v/>
      </c>
      <c r="L131" s="8">
        <f>+J131-K131</f>
        <v/>
      </c>
      <c r="M131" s="8">
        <f>AVERAGE(B131:B132)*1000</f>
        <v/>
      </c>
      <c r="N131" s="8">
        <f>AVERAGE(E131:E132)</f>
        <v/>
      </c>
      <c r="O131" s="8">
        <f>AVERAGE(F131:F132)</f>
        <v/>
      </c>
      <c r="P131" s="8">
        <f>AVERAGE(G131:G132)</f>
        <v/>
      </c>
      <c r="Q131" s="9">
        <f>(N131-J131)/L131</f>
        <v/>
      </c>
      <c r="R131" s="8">
        <f>+O131/(N131-J131)*100</f>
        <v/>
      </c>
      <c r="S131" s="8">
        <f>+SQRT((3.47-LOG(Q131))^2+(1.22+LOG(R131))^2)</f>
        <v/>
      </c>
      <c r="T131" s="1">
        <f>(IF(S131&lt;1.31, "gravelly sand to dense sand", IF(S131&lt;2.05, "sands", IF(S131&lt;2.6, "sand mixtures", IF(S131&lt;2.95, "silt mixtures", IF(S131&lt;3.6, "clays","organic clay"))))))</f>
        <v/>
      </c>
      <c r="U131" s="98">
        <f>IF(S131&lt;2.6,DEGREES(ATAN(0.373*(LOG(N131/L131)+0.29))),"")</f>
        <v/>
      </c>
      <c r="V131" s="98">
        <f>IF(S131&lt;2.6, 17.6+11*LOG(Q131),"")</f>
        <v/>
      </c>
      <c r="W131" s="98">
        <f>IF(S131&lt;2.6, IF(M131/100&lt;20, 30,IF(M131/100&lt;40,30+5/20*(M131/100-20),IF(M131/100&lt;120, 35+5/80*(M131/100-40), IF(M131/100&lt;200, 40+5/80*(M131/100-120),45)))),"")</f>
        <v/>
      </c>
      <c r="X131" s="98">
        <f>IF(S131&gt;2.59, (M131-J131)/$I$1,"")</f>
        <v/>
      </c>
      <c r="Y131" s="1">
        <f>+($Y$600-$Y$3)/($A$600-$A$3)*(A131-$A$3)+$Y$3</f>
        <v/>
      </c>
      <c r="Z131" s="99">
        <f>+B131*4</f>
        <v/>
      </c>
      <c r="AA131" s="1">
        <f>+($AA$600-$AA$3)/($A$600-$A$3)*(A131-$A$3)+$AA$3</f>
        <v/>
      </c>
    </row>
    <row r="132">
      <c r="A132" s="11" t="n">
        <v>2.58</v>
      </c>
      <c r="B132" s="11" t="n">
        <v>0.284</v>
      </c>
      <c r="C132" s="11" t="n">
        <v>-3</v>
      </c>
      <c r="D132" s="11" t="n">
        <v>5</v>
      </c>
      <c r="E132" s="5">
        <f>+B132*1000+D132*(1-$F$1)</f>
        <v/>
      </c>
      <c r="F132" s="5">
        <f>+F131+1</f>
        <v/>
      </c>
      <c r="G132" s="5">
        <f>+A133-A132</f>
        <v/>
      </c>
      <c r="H132" s="5">
        <f>+A132+G132/2</f>
        <v/>
      </c>
      <c r="I132" s="8">
        <f>9.81*(0.27*LOG(C132/E132*100)+0.36*LOG(E132/100)+1.236)</f>
        <v/>
      </c>
      <c r="J132" s="5">
        <f>+J131+I132*G132</f>
        <v/>
      </c>
      <c r="K132" s="5">
        <f>IF(H132&lt;$C$1,0,9.81*(H132-$C$1))</f>
        <v/>
      </c>
      <c r="L132" s="8">
        <f>+J132-K132</f>
        <v/>
      </c>
      <c r="M132" s="8">
        <f>AVERAGE(B132:B133)*1000</f>
        <v/>
      </c>
      <c r="N132" s="8">
        <f>AVERAGE(E132:E133)</f>
        <v/>
      </c>
      <c r="O132" s="8">
        <f>AVERAGE(F132:F133)</f>
        <v/>
      </c>
      <c r="P132" s="8">
        <f>AVERAGE(G132:G133)</f>
        <v/>
      </c>
      <c r="Q132" s="9">
        <f>(N132-J132)/L132</f>
        <v/>
      </c>
      <c r="R132" s="8">
        <f>+O132/(N132-J132)*100</f>
        <v/>
      </c>
      <c r="S132" s="8">
        <f>+SQRT((3.47-LOG(Q132))^2+(1.22+LOG(R132))^2)</f>
        <v/>
      </c>
      <c r="T132" s="1">
        <f>(IF(S132&lt;1.31, "gravelly sand to dense sand", IF(S132&lt;2.05, "sands", IF(S132&lt;2.6, "sand mixtures", IF(S132&lt;2.95, "silt mixtures", IF(S132&lt;3.6, "clays","organic clay"))))))</f>
        <v/>
      </c>
      <c r="U132" s="98">
        <f>IF(S132&lt;2.6,DEGREES(ATAN(0.373*(LOG(N132/L132)+0.29))),"")</f>
        <v/>
      </c>
      <c r="V132" s="98">
        <f>IF(S132&lt;2.6, 17.6+11*LOG(Q132),"")</f>
        <v/>
      </c>
      <c r="W132" s="98">
        <f>IF(S132&lt;2.6, IF(M132/100&lt;20, 30,IF(M132/100&lt;40,30+5/20*(M132/100-20),IF(M132/100&lt;120, 35+5/80*(M132/100-40), IF(M132/100&lt;200, 40+5/80*(M132/100-120),45)))),"")</f>
        <v/>
      </c>
      <c r="X132" s="98">
        <f>IF(S132&gt;2.59, (M132-J132)/$I$1,"")</f>
        <v/>
      </c>
      <c r="Y132" s="1">
        <f>+($Y$600-$Y$3)/($A$600-$A$3)*(A132-$A$3)+$Y$3</f>
        <v/>
      </c>
      <c r="Z132" s="99">
        <f>+B132*4</f>
        <v/>
      </c>
      <c r="AA132" s="1">
        <f>+($AA$600-$AA$3)/($A$600-$A$3)*(A132-$A$3)+$AA$3</f>
        <v/>
      </c>
    </row>
    <row r="133">
      <c r="A133" s="11" t="n">
        <v>2.6</v>
      </c>
      <c r="B133" s="11" t="n">
        <v>0.284</v>
      </c>
      <c r="C133" s="11" t="n">
        <v>-4</v>
      </c>
      <c r="D133" s="11" t="n">
        <v>6</v>
      </c>
      <c r="E133" s="5">
        <f>+B133*1000+D133*(1-$F$1)</f>
        <v/>
      </c>
      <c r="F133" s="5">
        <f>+F132+1</f>
        <v/>
      </c>
      <c r="G133" s="5">
        <f>+A134-A133</f>
        <v/>
      </c>
      <c r="H133" s="5">
        <f>+A133+G133/2</f>
        <v/>
      </c>
      <c r="I133" s="8">
        <f>9.81*(0.27*LOG(C133/E133*100)+0.36*LOG(E133/100)+1.236)</f>
        <v/>
      </c>
      <c r="J133" s="5">
        <f>+J132+I133*G133</f>
        <v/>
      </c>
      <c r="K133" s="5">
        <f>IF(H133&lt;$C$1,0,9.81*(H133-$C$1))</f>
        <v/>
      </c>
      <c r="L133" s="8">
        <f>+J133-K133</f>
        <v/>
      </c>
      <c r="M133" s="8">
        <f>AVERAGE(B133:B134)*1000</f>
        <v/>
      </c>
      <c r="N133" s="8">
        <f>AVERAGE(E133:E134)</f>
        <v/>
      </c>
      <c r="O133" s="8">
        <f>AVERAGE(F133:F134)</f>
        <v/>
      </c>
      <c r="P133" s="8">
        <f>AVERAGE(G133:G134)</f>
        <v/>
      </c>
      <c r="Q133" s="9">
        <f>(N133-J133)/L133</f>
        <v/>
      </c>
      <c r="R133" s="8">
        <f>+O133/(N133-J133)*100</f>
        <v/>
      </c>
      <c r="S133" s="8">
        <f>+SQRT((3.47-LOG(Q133))^2+(1.22+LOG(R133))^2)</f>
        <v/>
      </c>
      <c r="T133" s="1">
        <f>(IF(S133&lt;1.31, "gravelly sand to dense sand", IF(S133&lt;2.05, "sands", IF(S133&lt;2.6, "sand mixtures", IF(S133&lt;2.95, "silt mixtures", IF(S133&lt;3.6, "clays","organic clay"))))))</f>
        <v/>
      </c>
      <c r="U133" s="98">
        <f>IF(S133&lt;2.6,DEGREES(ATAN(0.373*(LOG(N133/L133)+0.29))),"")</f>
        <v/>
      </c>
      <c r="V133" s="98">
        <f>IF(S133&lt;2.6, 17.6+11*LOG(Q133),"")</f>
        <v/>
      </c>
      <c r="W133" s="98">
        <f>IF(S133&lt;2.6, IF(M133/100&lt;20, 30,IF(M133/100&lt;40,30+5/20*(M133/100-20),IF(M133/100&lt;120, 35+5/80*(M133/100-40), IF(M133/100&lt;200, 40+5/80*(M133/100-120),45)))),"")</f>
        <v/>
      </c>
      <c r="X133" s="98">
        <f>IF(S133&gt;2.59, (M133-J133)/$I$1,"")</f>
        <v/>
      </c>
      <c r="Y133" s="1">
        <f>+($Y$600-$Y$3)/($A$600-$A$3)*(A133-$A$3)+$Y$3</f>
        <v/>
      </c>
      <c r="Z133" s="99">
        <f>+B133*4</f>
        <v/>
      </c>
      <c r="AA133" s="1">
        <f>+($AA$600-$AA$3)/($A$600-$A$3)*(A133-$A$3)+$AA$3</f>
        <v/>
      </c>
    </row>
    <row r="134">
      <c r="A134" s="11" t="n">
        <v>2.62</v>
      </c>
      <c r="B134" s="11" t="n">
        <v>0.303</v>
      </c>
      <c r="C134" s="11" t="n">
        <v>-4</v>
      </c>
      <c r="D134" s="11" t="n">
        <v>6</v>
      </c>
      <c r="E134" s="5">
        <f>+B134*1000+D134*(1-$F$1)</f>
        <v/>
      </c>
      <c r="F134" s="5">
        <f>+F133+1</f>
        <v/>
      </c>
      <c r="G134" s="5">
        <f>+A135-A134</f>
        <v/>
      </c>
      <c r="H134" s="5">
        <f>+A134+G134/2</f>
        <v/>
      </c>
      <c r="I134" s="8">
        <f>9.81*(0.27*LOG(C134/E134*100)+0.36*LOG(E134/100)+1.236)</f>
        <v/>
      </c>
      <c r="J134" s="5">
        <f>+J133+I134*G134</f>
        <v/>
      </c>
      <c r="K134" s="5">
        <f>IF(H134&lt;$C$1,0,9.81*(H134-$C$1))</f>
        <v/>
      </c>
      <c r="L134" s="8">
        <f>+J134-K134</f>
        <v/>
      </c>
      <c r="M134" s="8">
        <f>AVERAGE(B134:B135)*1000</f>
        <v/>
      </c>
      <c r="N134" s="8">
        <f>AVERAGE(E134:E135)</f>
        <v/>
      </c>
      <c r="O134" s="8">
        <f>AVERAGE(F134:F135)</f>
        <v/>
      </c>
      <c r="P134" s="8">
        <f>AVERAGE(G134:G135)</f>
        <v/>
      </c>
      <c r="Q134" s="9">
        <f>(N134-J134)/L134</f>
        <v/>
      </c>
      <c r="R134" s="8">
        <f>+O134/(N134-J134)*100</f>
        <v/>
      </c>
      <c r="S134" s="8">
        <f>+SQRT((3.47-LOG(Q134))^2+(1.22+LOG(R134))^2)</f>
        <v/>
      </c>
      <c r="T134" s="1">
        <f>(IF(S134&lt;1.31, "gravelly sand to dense sand", IF(S134&lt;2.05, "sands", IF(S134&lt;2.6, "sand mixtures", IF(S134&lt;2.95, "silt mixtures", IF(S134&lt;3.6, "clays","organic clay"))))))</f>
        <v/>
      </c>
      <c r="U134" s="98">
        <f>IF(S134&lt;2.6,DEGREES(ATAN(0.373*(LOG(N134/L134)+0.29))),"")</f>
        <v/>
      </c>
      <c r="V134" s="98">
        <f>IF(S134&lt;2.6, 17.6+11*LOG(Q134),"")</f>
        <v/>
      </c>
      <c r="W134" s="98">
        <f>IF(S134&lt;2.6, IF(M134/100&lt;20, 30,IF(M134/100&lt;40,30+5/20*(M134/100-20),IF(M134/100&lt;120, 35+5/80*(M134/100-40), IF(M134/100&lt;200, 40+5/80*(M134/100-120),45)))),"")</f>
        <v/>
      </c>
      <c r="X134" s="98">
        <f>IF(S134&gt;2.59, (M134-J134)/$I$1,"")</f>
        <v/>
      </c>
      <c r="Y134" s="1">
        <f>+($Y$600-$Y$3)/($A$600-$A$3)*(A134-$A$3)+$Y$3</f>
        <v/>
      </c>
      <c r="Z134" s="99">
        <f>+B134*4</f>
        <v/>
      </c>
      <c r="AA134" s="1">
        <f>+($AA$600-$AA$3)/($A$600-$A$3)*(A134-$A$3)+$AA$3</f>
        <v/>
      </c>
    </row>
    <row r="135">
      <c r="A135" s="11" t="n">
        <v>2.64</v>
      </c>
      <c r="B135" s="11" t="n">
        <v>0.303</v>
      </c>
      <c r="C135" s="11" t="n">
        <v>-4</v>
      </c>
      <c r="D135" s="11" t="n">
        <v>7</v>
      </c>
      <c r="E135" s="5">
        <f>+B135*1000+D135*(1-$F$1)</f>
        <v/>
      </c>
      <c r="F135" s="5">
        <f>+F134+1</f>
        <v/>
      </c>
      <c r="G135" s="5">
        <f>+A136-A135</f>
        <v/>
      </c>
      <c r="H135" s="5">
        <f>+A135+G135/2</f>
        <v/>
      </c>
      <c r="I135" s="8">
        <f>9.81*(0.27*LOG(C135/E135*100)+0.36*LOG(E135/100)+1.236)</f>
        <v/>
      </c>
      <c r="J135" s="5">
        <f>+J134+I135*G135</f>
        <v/>
      </c>
      <c r="K135" s="5">
        <f>IF(H135&lt;$C$1,0,9.81*(H135-$C$1))</f>
        <v/>
      </c>
      <c r="L135" s="8">
        <f>+J135-K135</f>
        <v/>
      </c>
      <c r="M135" s="8">
        <f>AVERAGE(B135:B136)*1000</f>
        <v/>
      </c>
      <c r="N135" s="8">
        <f>AVERAGE(E135:E136)</f>
        <v/>
      </c>
      <c r="O135" s="8">
        <f>AVERAGE(F135:F136)</f>
        <v/>
      </c>
      <c r="P135" s="8">
        <f>AVERAGE(G135:G136)</f>
        <v/>
      </c>
      <c r="Q135" s="9">
        <f>(N135-J135)/L135</f>
        <v/>
      </c>
      <c r="R135" s="8">
        <f>+O135/(N135-J135)*100</f>
        <v/>
      </c>
      <c r="S135" s="8">
        <f>+SQRT((3.47-LOG(Q135))^2+(1.22+LOG(R135))^2)</f>
        <v/>
      </c>
      <c r="T135" s="1">
        <f>(IF(S135&lt;1.31, "gravelly sand to dense sand", IF(S135&lt;2.05, "sands", IF(S135&lt;2.6, "sand mixtures", IF(S135&lt;2.95, "silt mixtures", IF(S135&lt;3.6, "clays","organic clay"))))))</f>
        <v/>
      </c>
      <c r="U135" s="98">
        <f>IF(S135&lt;2.6,DEGREES(ATAN(0.373*(LOG(N135/L135)+0.29))),"")</f>
        <v/>
      </c>
      <c r="V135" s="98">
        <f>IF(S135&lt;2.6, 17.6+11*LOG(Q135),"")</f>
        <v/>
      </c>
      <c r="W135" s="98">
        <f>IF(S135&lt;2.6, IF(M135/100&lt;20, 30,IF(M135/100&lt;40,30+5/20*(M135/100-20),IF(M135/100&lt;120, 35+5/80*(M135/100-40), IF(M135/100&lt;200, 40+5/80*(M135/100-120),45)))),"")</f>
        <v/>
      </c>
      <c r="X135" s="98">
        <f>IF(S135&gt;2.59, (M135-J135)/$I$1,"")</f>
        <v/>
      </c>
      <c r="Y135" s="1">
        <f>+($Y$600-$Y$3)/($A$600-$A$3)*(A135-$A$3)+$Y$3</f>
        <v/>
      </c>
      <c r="Z135" s="99">
        <f>+B135*4</f>
        <v/>
      </c>
      <c r="AA135" s="1">
        <f>+($AA$600-$AA$3)/($A$600-$A$3)*(A135-$A$3)+$AA$3</f>
        <v/>
      </c>
    </row>
    <row r="136">
      <c r="A136" s="11" t="n">
        <v>2.66</v>
      </c>
      <c r="B136" s="11" t="n">
        <v>0.303</v>
      </c>
      <c r="C136" s="11" t="n">
        <v>-4</v>
      </c>
      <c r="D136" s="11" t="n">
        <v>8</v>
      </c>
      <c r="E136" s="5">
        <f>+B136*1000+D136*(1-$F$1)</f>
        <v/>
      </c>
      <c r="F136" s="5">
        <f>+F135+1</f>
        <v/>
      </c>
      <c r="G136" s="5">
        <f>+A137-A136</f>
        <v/>
      </c>
      <c r="H136" s="5">
        <f>+A136+G136/2</f>
        <v/>
      </c>
      <c r="I136" s="8">
        <f>9.81*(0.27*LOG(C136/E136*100)+0.36*LOG(E136/100)+1.236)</f>
        <v/>
      </c>
      <c r="J136" s="5">
        <f>+J135+I136*G136</f>
        <v/>
      </c>
      <c r="K136" s="5">
        <f>IF(H136&lt;$C$1,0,9.81*(H136-$C$1))</f>
        <v/>
      </c>
      <c r="L136" s="8">
        <f>+J136-K136</f>
        <v/>
      </c>
      <c r="M136" s="8">
        <f>AVERAGE(B136:B137)*1000</f>
        <v/>
      </c>
      <c r="N136" s="8">
        <f>AVERAGE(E136:E137)</f>
        <v/>
      </c>
      <c r="O136" s="8">
        <f>AVERAGE(F136:F137)</f>
        <v/>
      </c>
      <c r="P136" s="8">
        <f>AVERAGE(G136:G137)</f>
        <v/>
      </c>
      <c r="Q136" s="9">
        <f>(N136-J136)/L136</f>
        <v/>
      </c>
      <c r="R136" s="8">
        <f>+O136/(N136-J136)*100</f>
        <v/>
      </c>
      <c r="S136" s="8">
        <f>+SQRT((3.47-LOG(Q136))^2+(1.22+LOG(R136))^2)</f>
        <v/>
      </c>
      <c r="T136" s="1">
        <f>(IF(S136&lt;1.31, "gravelly sand to dense sand", IF(S136&lt;2.05, "sands", IF(S136&lt;2.6, "sand mixtures", IF(S136&lt;2.95, "silt mixtures", IF(S136&lt;3.6, "clays","organic clay"))))))</f>
        <v/>
      </c>
      <c r="U136" s="98">
        <f>IF(S136&lt;2.6,DEGREES(ATAN(0.373*(LOG(N136/L136)+0.29))),"")</f>
        <v/>
      </c>
      <c r="V136" s="98">
        <f>IF(S136&lt;2.6, 17.6+11*LOG(Q136),"")</f>
        <v/>
      </c>
      <c r="W136" s="98">
        <f>IF(S136&lt;2.6, IF(M136/100&lt;20, 30,IF(M136/100&lt;40,30+5/20*(M136/100-20),IF(M136/100&lt;120, 35+5/80*(M136/100-40), IF(M136/100&lt;200, 40+5/80*(M136/100-120),45)))),"")</f>
        <v/>
      </c>
      <c r="X136" s="98">
        <f>IF(S136&gt;2.59, (M136-J136)/$I$1,"")</f>
        <v/>
      </c>
      <c r="Y136" s="1">
        <f>+($Y$600-$Y$3)/($A$600-$A$3)*(A136-$A$3)+$Y$3</f>
        <v/>
      </c>
      <c r="Z136" s="99">
        <f>+B136*4</f>
        <v/>
      </c>
      <c r="AA136" s="1">
        <f>+($AA$600-$AA$3)/($A$600-$A$3)*(A136-$A$3)+$AA$3</f>
        <v/>
      </c>
    </row>
    <row r="137">
      <c r="A137" s="11" t="n">
        <v>2.68</v>
      </c>
      <c r="B137" s="11" t="n">
        <v>0.303</v>
      </c>
      <c r="C137" s="11" t="n">
        <v>-4</v>
      </c>
      <c r="D137" s="11" t="n">
        <v>9</v>
      </c>
      <c r="E137" s="5">
        <f>+B137*1000+D137*(1-$F$1)</f>
        <v/>
      </c>
      <c r="F137" s="5">
        <f>+F136+1</f>
        <v/>
      </c>
      <c r="G137" s="5">
        <f>+A138-A137</f>
        <v/>
      </c>
      <c r="H137" s="5">
        <f>+A137+G137/2</f>
        <v/>
      </c>
      <c r="I137" s="8">
        <f>9.81*(0.27*LOG(C137/E137*100)+0.36*LOG(E137/100)+1.236)</f>
        <v/>
      </c>
      <c r="J137" s="5">
        <f>+J136+I137*G137</f>
        <v/>
      </c>
      <c r="K137" s="5">
        <f>IF(H137&lt;$C$1,0,9.81*(H137-$C$1))</f>
        <v/>
      </c>
      <c r="L137" s="8">
        <f>+J137-K137</f>
        <v/>
      </c>
      <c r="M137" s="8">
        <f>AVERAGE(B137:B138)*1000</f>
        <v/>
      </c>
      <c r="N137" s="8">
        <f>AVERAGE(E137:E138)</f>
        <v/>
      </c>
      <c r="O137" s="8">
        <f>AVERAGE(F137:F138)</f>
        <v/>
      </c>
      <c r="P137" s="8">
        <f>AVERAGE(G137:G138)</f>
        <v/>
      </c>
      <c r="Q137" s="9">
        <f>(N137-J137)/L137</f>
        <v/>
      </c>
      <c r="R137" s="8">
        <f>+O137/(N137-J137)*100</f>
        <v/>
      </c>
      <c r="S137" s="8">
        <f>+SQRT((3.47-LOG(Q137))^2+(1.22+LOG(R137))^2)</f>
        <v/>
      </c>
      <c r="T137" s="1">
        <f>(IF(S137&lt;1.31, "gravelly sand to dense sand", IF(S137&lt;2.05, "sands", IF(S137&lt;2.6, "sand mixtures", IF(S137&lt;2.95, "silt mixtures", IF(S137&lt;3.6, "clays","organic clay"))))))</f>
        <v/>
      </c>
      <c r="U137" s="98">
        <f>IF(S137&lt;2.6,DEGREES(ATAN(0.373*(LOG(N137/L137)+0.29))),"")</f>
        <v/>
      </c>
      <c r="V137" s="98">
        <f>IF(S137&lt;2.6, 17.6+11*LOG(Q137),"")</f>
        <v/>
      </c>
      <c r="W137" s="98">
        <f>IF(S137&lt;2.6, IF(M137/100&lt;20, 30,IF(M137/100&lt;40,30+5/20*(M137/100-20),IF(M137/100&lt;120, 35+5/80*(M137/100-40), IF(M137/100&lt;200, 40+5/80*(M137/100-120),45)))),"")</f>
        <v/>
      </c>
      <c r="X137" s="98">
        <f>IF(S137&gt;2.59, (M137-J137)/$I$1,"")</f>
        <v/>
      </c>
      <c r="Y137" s="1">
        <f>+($Y$600-$Y$3)/($A$600-$A$3)*(A137-$A$3)+$Y$3</f>
        <v/>
      </c>
      <c r="Z137" s="99">
        <f>+B137*4</f>
        <v/>
      </c>
      <c r="AA137" s="1">
        <f>+($AA$600-$AA$3)/($A$600-$A$3)*(A137-$A$3)+$AA$3</f>
        <v/>
      </c>
    </row>
    <row r="138">
      <c r="A138" s="11" t="n">
        <v>2.7</v>
      </c>
      <c r="B138" s="11" t="n">
        <v>0.303</v>
      </c>
      <c r="C138" s="11" t="n">
        <v>-4</v>
      </c>
      <c r="D138" s="11" t="n">
        <v>9</v>
      </c>
      <c r="E138" s="5">
        <f>+B138*1000+D138*(1-$F$1)</f>
        <v/>
      </c>
      <c r="F138" s="5">
        <f>+F137+1</f>
        <v/>
      </c>
      <c r="G138" s="5">
        <f>+A139-A138</f>
        <v/>
      </c>
      <c r="H138" s="5">
        <f>+A138+G138/2</f>
        <v/>
      </c>
      <c r="I138" s="8">
        <f>9.81*(0.27*LOG(C138/E138*100)+0.36*LOG(E138/100)+1.236)</f>
        <v/>
      </c>
      <c r="J138" s="5">
        <f>+J137+I138*G138</f>
        <v/>
      </c>
      <c r="K138" s="5">
        <f>IF(H138&lt;$C$1,0,9.81*(H138-$C$1))</f>
        <v/>
      </c>
      <c r="L138" s="8">
        <f>+J138-K138</f>
        <v/>
      </c>
      <c r="M138" s="8">
        <f>AVERAGE(B138:B139)*1000</f>
        <v/>
      </c>
      <c r="N138" s="8">
        <f>AVERAGE(E138:E139)</f>
        <v/>
      </c>
      <c r="O138" s="8">
        <f>AVERAGE(F138:F139)</f>
        <v/>
      </c>
      <c r="P138" s="8">
        <f>AVERAGE(G138:G139)</f>
        <v/>
      </c>
      <c r="Q138" s="9">
        <f>(N138-J138)/L138</f>
        <v/>
      </c>
      <c r="R138" s="8">
        <f>+O138/(N138-J138)*100</f>
        <v/>
      </c>
      <c r="S138" s="8">
        <f>+SQRT((3.47-LOG(Q138))^2+(1.22+LOG(R138))^2)</f>
        <v/>
      </c>
      <c r="T138" s="1">
        <f>(IF(S138&lt;1.31, "gravelly sand to dense sand", IF(S138&lt;2.05, "sands", IF(S138&lt;2.6, "sand mixtures", IF(S138&lt;2.95, "silt mixtures", IF(S138&lt;3.6, "clays","organic clay"))))))</f>
        <v/>
      </c>
      <c r="U138" s="98">
        <f>IF(S138&lt;2.6,DEGREES(ATAN(0.373*(LOG(N138/L138)+0.29))),"")</f>
        <v/>
      </c>
      <c r="V138" s="98">
        <f>IF(S138&lt;2.6, 17.6+11*LOG(Q138),"")</f>
        <v/>
      </c>
      <c r="W138" s="98">
        <f>IF(S138&lt;2.6, IF(M138/100&lt;20, 30,IF(M138/100&lt;40,30+5/20*(M138/100-20),IF(M138/100&lt;120, 35+5/80*(M138/100-40), IF(M138/100&lt;200, 40+5/80*(M138/100-120),45)))),"")</f>
        <v/>
      </c>
      <c r="X138" s="98">
        <f>IF(S138&gt;2.59, (M138-J138)/$I$1,"")</f>
        <v/>
      </c>
      <c r="Y138" s="1">
        <f>+($Y$600-$Y$3)/($A$600-$A$3)*(A138-$A$3)+$Y$3</f>
        <v/>
      </c>
      <c r="Z138" s="99">
        <f>+B138*4</f>
        <v/>
      </c>
      <c r="AA138" s="1">
        <f>+($AA$600-$AA$3)/($A$600-$A$3)*(A138-$A$3)+$AA$3</f>
        <v/>
      </c>
    </row>
    <row r="139">
      <c r="A139" s="11" t="n">
        <v>2.72</v>
      </c>
      <c r="B139" s="11" t="n">
        <v>0.303</v>
      </c>
      <c r="C139" s="11" t="n">
        <v>-4</v>
      </c>
      <c r="D139" s="11" t="n">
        <v>10</v>
      </c>
      <c r="E139" s="5">
        <f>+B139*1000+D139*(1-$F$1)</f>
        <v/>
      </c>
      <c r="F139" s="5">
        <f>+F138+1</f>
        <v/>
      </c>
      <c r="G139" s="5">
        <f>+A140-A139</f>
        <v/>
      </c>
      <c r="H139" s="5">
        <f>+A139+G139/2</f>
        <v/>
      </c>
      <c r="I139" s="8">
        <f>9.81*(0.27*LOG(C139/E139*100)+0.36*LOG(E139/100)+1.236)</f>
        <v/>
      </c>
      <c r="J139" s="5">
        <f>+J138+I139*G139</f>
        <v/>
      </c>
      <c r="K139" s="5">
        <f>IF(H139&lt;$C$1,0,9.81*(H139-$C$1))</f>
        <v/>
      </c>
      <c r="L139" s="8">
        <f>+J139-K139</f>
        <v/>
      </c>
      <c r="M139" s="8">
        <f>AVERAGE(B139:B140)*1000</f>
        <v/>
      </c>
      <c r="N139" s="8">
        <f>AVERAGE(E139:E140)</f>
        <v/>
      </c>
      <c r="O139" s="8">
        <f>AVERAGE(F139:F140)</f>
        <v/>
      </c>
      <c r="P139" s="8">
        <f>AVERAGE(G139:G140)</f>
        <v/>
      </c>
      <c r="Q139" s="9">
        <f>(N139-J139)/L139</f>
        <v/>
      </c>
      <c r="R139" s="8">
        <f>+O139/(N139-J139)*100</f>
        <v/>
      </c>
      <c r="S139" s="8">
        <f>+SQRT((3.47-LOG(Q139))^2+(1.22+LOG(R139))^2)</f>
        <v/>
      </c>
      <c r="T139" s="1">
        <f>(IF(S139&lt;1.31, "gravelly sand to dense sand", IF(S139&lt;2.05, "sands", IF(S139&lt;2.6, "sand mixtures", IF(S139&lt;2.95, "silt mixtures", IF(S139&lt;3.6, "clays","organic clay"))))))</f>
        <v/>
      </c>
      <c r="U139" s="98">
        <f>IF(S139&lt;2.6,DEGREES(ATAN(0.373*(LOG(N139/L139)+0.29))),"")</f>
        <v/>
      </c>
      <c r="V139" s="98">
        <f>IF(S139&lt;2.6, 17.6+11*LOG(Q139),"")</f>
        <v/>
      </c>
      <c r="W139" s="98">
        <f>IF(S139&lt;2.6, IF(M139/100&lt;20, 30,IF(M139/100&lt;40,30+5/20*(M139/100-20),IF(M139/100&lt;120, 35+5/80*(M139/100-40), IF(M139/100&lt;200, 40+5/80*(M139/100-120),45)))),"")</f>
        <v/>
      </c>
      <c r="X139" s="98">
        <f>IF(S139&gt;2.59, (M139-J139)/$I$1,"")</f>
        <v/>
      </c>
      <c r="Y139" s="1">
        <f>+($Y$600-$Y$3)/($A$600-$A$3)*(A139-$A$3)+$Y$3</f>
        <v/>
      </c>
      <c r="Z139" s="99">
        <f>+B139*4</f>
        <v/>
      </c>
      <c r="AA139" s="1">
        <f>+($AA$600-$AA$3)/($A$600-$A$3)*(A139-$A$3)+$AA$3</f>
        <v/>
      </c>
    </row>
    <row r="140">
      <c r="A140" s="11" t="n">
        <v>2.74</v>
      </c>
      <c r="B140" s="11" t="n">
        <v>0.303</v>
      </c>
      <c r="C140" s="11" t="n">
        <v>-3</v>
      </c>
      <c r="D140" s="11" t="n">
        <v>10</v>
      </c>
      <c r="E140" s="5">
        <f>+B140*1000+D140*(1-$F$1)</f>
        <v/>
      </c>
      <c r="F140" s="5">
        <f>+F139+1</f>
        <v/>
      </c>
      <c r="G140" s="5">
        <f>+A141-A140</f>
        <v/>
      </c>
      <c r="H140" s="5">
        <f>+A140+G140/2</f>
        <v/>
      </c>
      <c r="I140" s="8">
        <f>9.81*(0.27*LOG(C140/E140*100)+0.36*LOG(E140/100)+1.236)</f>
        <v/>
      </c>
      <c r="J140" s="5">
        <f>+J139+I140*G140</f>
        <v/>
      </c>
      <c r="K140" s="5">
        <f>IF(H140&lt;$C$1,0,9.81*(H140-$C$1))</f>
        <v/>
      </c>
      <c r="L140" s="8">
        <f>+J140-K140</f>
        <v/>
      </c>
      <c r="M140" s="8">
        <f>AVERAGE(B140:B141)*1000</f>
        <v/>
      </c>
      <c r="N140" s="8">
        <f>AVERAGE(E140:E141)</f>
        <v/>
      </c>
      <c r="O140" s="8">
        <f>AVERAGE(F140:F141)</f>
        <v/>
      </c>
      <c r="P140" s="8">
        <f>AVERAGE(G140:G141)</f>
        <v/>
      </c>
      <c r="Q140" s="9">
        <f>(N140-J140)/L140</f>
        <v/>
      </c>
      <c r="R140" s="8">
        <f>+O140/(N140-J140)*100</f>
        <v/>
      </c>
      <c r="S140" s="8">
        <f>+SQRT((3.47-LOG(Q140))^2+(1.22+LOG(R140))^2)</f>
        <v/>
      </c>
      <c r="T140" s="1">
        <f>(IF(S140&lt;1.31, "gravelly sand to dense sand", IF(S140&lt;2.05, "sands", IF(S140&lt;2.6, "sand mixtures", IF(S140&lt;2.95, "silt mixtures", IF(S140&lt;3.6, "clays","organic clay"))))))</f>
        <v/>
      </c>
      <c r="U140" s="98">
        <f>IF(S140&lt;2.6,DEGREES(ATAN(0.373*(LOG(N140/L140)+0.29))),"")</f>
        <v/>
      </c>
      <c r="V140" s="98">
        <f>IF(S140&lt;2.6, 17.6+11*LOG(Q140),"")</f>
        <v/>
      </c>
      <c r="W140" s="98">
        <f>IF(S140&lt;2.6, IF(M140/100&lt;20, 30,IF(M140/100&lt;40,30+5/20*(M140/100-20),IF(M140/100&lt;120, 35+5/80*(M140/100-40), IF(M140/100&lt;200, 40+5/80*(M140/100-120),45)))),"")</f>
        <v/>
      </c>
      <c r="X140" s="98">
        <f>IF(S140&gt;2.59, (M140-J140)/$I$1,"")</f>
        <v/>
      </c>
      <c r="Y140" s="1">
        <f>+($Y$600-$Y$3)/($A$600-$A$3)*(A140-$A$3)+$Y$3</f>
        <v/>
      </c>
      <c r="Z140" s="99">
        <f>+B140*4</f>
        <v/>
      </c>
      <c r="AA140" s="1">
        <f>+($AA$600-$AA$3)/($A$600-$A$3)*(A140-$A$3)+$AA$3</f>
        <v/>
      </c>
    </row>
    <row r="141">
      <c r="A141" s="11" t="n">
        <v>2.76</v>
      </c>
      <c r="B141" s="11" t="n">
        <v>0.303</v>
      </c>
      <c r="C141" s="11" t="n">
        <v>-3</v>
      </c>
      <c r="D141" s="11" t="n">
        <v>10</v>
      </c>
      <c r="E141" s="5">
        <f>+B141*1000+D141*(1-$F$1)</f>
        <v/>
      </c>
      <c r="F141" s="5">
        <f>+F140+1</f>
        <v/>
      </c>
      <c r="G141" s="5">
        <f>+A142-A141</f>
        <v/>
      </c>
      <c r="H141" s="5">
        <f>+A141+G141/2</f>
        <v/>
      </c>
      <c r="I141" s="8">
        <f>9.81*(0.27*LOG(C141/E141*100)+0.36*LOG(E141/100)+1.236)</f>
        <v/>
      </c>
      <c r="J141" s="5">
        <f>+J140+I141*G141</f>
        <v/>
      </c>
      <c r="K141" s="5">
        <f>IF(H141&lt;$C$1,0,9.81*(H141-$C$1))</f>
        <v/>
      </c>
      <c r="L141" s="8">
        <f>+J141-K141</f>
        <v/>
      </c>
      <c r="M141" s="8">
        <f>AVERAGE(B141:B142)*1000</f>
        <v/>
      </c>
      <c r="N141" s="8">
        <f>AVERAGE(E141:E142)</f>
        <v/>
      </c>
      <c r="O141" s="8">
        <f>AVERAGE(F141:F142)</f>
        <v/>
      </c>
      <c r="P141" s="8">
        <f>AVERAGE(G141:G142)</f>
        <v/>
      </c>
      <c r="Q141" s="9">
        <f>(N141-J141)/L141</f>
        <v/>
      </c>
      <c r="R141" s="8">
        <f>+O141/(N141-J141)*100</f>
        <v/>
      </c>
      <c r="S141" s="8">
        <f>+SQRT((3.47-LOG(Q141))^2+(1.22+LOG(R141))^2)</f>
        <v/>
      </c>
      <c r="T141" s="1">
        <f>(IF(S141&lt;1.31, "gravelly sand to dense sand", IF(S141&lt;2.05, "sands", IF(S141&lt;2.6, "sand mixtures", IF(S141&lt;2.95, "silt mixtures", IF(S141&lt;3.6, "clays","organic clay"))))))</f>
        <v/>
      </c>
      <c r="U141" s="98">
        <f>IF(S141&lt;2.6,DEGREES(ATAN(0.373*(LOG(N141/L141)+0.29))),"")</f>
        <v/>
      </c>
      <c r="V141" s="98">
        <f>IF(S141&lt;2.6, 17.6+11*LOG(Q141),"")</f>
        <v/>
      </c>
      <c r="W141" s="98">
        <f>IF(S141&lt;2.6, IF(M141/100&lt;20, 30,IF(M141/100&lt;40,30+5/20*(M141/100-20),IF(M141/100&lt;120, 35+5/80*(M141/100-40), IF(M141/100&lt;200, 40+5/80*(M141/100-120),45)))),"")</f>
        <v/>
      </c>
      <c r="X141" s="98">
        <f>IF(S141&gt;2.59, (M141-J141)/$I$1,"")</f>
        <v/>
      </c>
      <c r="Y141" s="1">
        <f>+($Y$600-$Y$3)/($A$600-$A$3)*(A141-$A$3)+$Y$3</f>
        <v/>
      </c>
      <c r="Z141" s="99">
        <f>+B141*4</f>
        <v/>
      </c>
      <c r="AA141" s="1">
        <f>+($AA$600-$AA$3)/($A$600-$A$3)*(A141-$A$3)+$AA$3</f>
        <v/>
      </c>
    </row>
    <row r="142">
      <c r="A142" s="11" t="n">
        <v>2.78</v>
      </c>
      <c r="B142" s="11" t="n">
        <v>0.284</v>
      </c>
      <c r="C142" s="11" t="n">
        <v>-3</v>
      </c>
      <c r="D142" s="11" t="n">
        <v>11</v>
      </c>
      <c r="E142" s="5">
        <f>+B142*1000+D142*(1-$F$1)</f>
        <v/>
      </c>
      <c r="F142" s="5">
        <f>+F141+1</f>
        <v/>
      </c>
      <c r="G142" s="5">
        <f>+A143-A142</f>
        <v/>
      </c>
      <c r="H142" s="5">
        <f>+A142+G142/2</f>
        <v/>
      </c>
      <c r="I142" s="8">
        <f>9.81*(0.27*LOG(C142/E142*100)+0.36*LOG(E142/100)+1.236)</f>
        <v/>
      </c>
      <c r="J142" s="5">
        <f>+J141+I142*G142</f>
        <v/>
      </c>
      <c r="K142" s="5">
        <f>IF(H142&lt;$C$1,0,9.81*(H142-$C$1))</f>
        <v/>
      </c>
      <c r="L142" s="8">
        <f>+J142-K142</f>
        <v/>
      </c>
      <c r="M142" s="8">
        <f>AVERAGE(B142:B143)*1000</f>
        <v/>
      </c>
      <c r="N142" s="8">
        <f>AVERAGE(E142:E143)</f>
        <v/>
      </c>
      <c r="O142" s="8">
        <f>AVERAGE(F142:F143)</f>
        <v/>
      </c>
      <c r="P142" s="8">
        <f>AVERAGE(G142:G143)</f>
        <v/>
      </c>
      <c r="Q142" s="9">
        <f>(N142-J142)/L142</f>
        <v/>
      </c>
      <c r="R142" s="8">
        <f>+O142/(N142-J142)*100</f>
        <v/>
      </c>
      <c r="S142" s="8">
        <f>+SQRT((3.47-LOG(Q142))^2+(1.22+LOG(R142))^2)</f>
        <v/>
      </c>
      <c r="T142" s="1">
        <f>(IF(S142&lt;1.31, "gravelly sand to dense sand", IF(S142&lt;2.05, "sands", IF(S142&lt;2.6, "sand mixtures", IF(S142&lt;2.95, "silt mixtures", IF(S142&lt;3.6, "clays","organic clay"))))))</f>
        <v/>
      </c>
      <c r="U142" s="98">
        <f>IF(S142&lt;2.6,DEGREES(ATAN(0.373*(LOG(N142/L142)+0.29))),"")</f>
        <v/>
      </c>
      <c r="V142" s="98">
        <f>IF(S142&lt;2.6, 17.6+11*LOG(Q142),"")</f>
        <v/>
      </c>
      <c r="W142" s="98">
        <f>IF(S142&lt;2.6, IF(M142/100&lt;20, 30,IF(M142/100&lt;40,30+5/20*(M142/100-20),IF(M142/100&lt;120, 35+5/80*(M142/100-40), IF(M142/100&lt;200, 40+5/80*(M142/100-120),45)))),"")</f>
        <v/>
      </c>
      <c r="X142" s="98">
        <f>IF(S142&gt;2.59, (M142-J142)/$I$1,"")</f>
        <v/>
      </c>
      <c r="Y142" s="1">
        <f>+($Y$600-$Y$3)/($A$600-$A$3)*(A142-$A$3)+$Y$3</f>
        <v/>
      </c>
      <c r="Z142" s="99">
        <f>+B142*4</f>
        <v/>
      </c>
      <c r="AA142" s="1">
        <f>+($AA$600-$AA$3)/($A$600-$A$3)*(A142-$A$3)+$AA$3</f>
        <v/>
      </c>
    </row>
    <row r="143">
      <c r="A143" s="11" t="n">
        <v>2.8</v>
      </c>
      <c r="B143" s="11" t="n">
        <v>0.284</v>
      </c>
      <c r="C143" s="11" t="n">
        <v>-3</v>
      </c>
      <c r="D143" s="11" t="n">
        <v>12</v>
      </c>
      <c r="E143" s="5">
        <f>+B143*1000+D143*(1-$F$1)</f>
        <v/>
      </c>
      <c r="F143" s="5">
        <f>+F142+1</f>
        <v/>
      </c>
      <c r="G143" s="5">
        <f>+A144-A143</f>
        <v/>
      </c>
      <c r="H143" s="5">
        <f>+A143+G143/2</f>
        <v/>
      </c>
      <c r="I143" s="8">
        <f>9.81*(0.27*LOG(C143/E143*100)+0.36*LOG(E143/100)+1.236)</f>
        <v/>
      </c>
      <c r="J143" s="5">
        <f>+J142+I143*G143</f>
        <v/>
      </c>
      <c r="K143" s="5">
        <f>IF(H143&lt;$C$1,0,9.81*(H143-$C$1))</f>
        <v/>
      </c>
      <c r="L143" s="8">
        <f>+J143-K143</f>
        <v/>
      </c>
      <c r="M143" s="8">
        <f>AVERAGE(B143:B144)*1000</f>
        <v/>
      </c>
      <c r="N143" s="8">
        <f>AVERAGE(E143:E144)</f>
        <v/>
      </c>
      <c r="O143" s="8">
        <f>AVERAGE(F143:F144)</f>
        <v/>
      </c>
      <c r="P143" s="8">
        <f>AVERAGE(G143:G144)</f>
        <v/>
      </c>
      <c r="Q143" s="9">
        <f>(N143-J143)/L143</f>
        <v/>
      </c>
      <c r="R143" s="8">
        <f>+O143/(N143-J143)*100</f>
        <v/>
      </c>
      <c r="S143" s="8">
        <f>+SQRT((3.47-LOG(Q143))^2+(1.22+LOG(R143))^2)</f>
        <v/>
      </c>
      <c r="T143" s="1">
        <f>(IF(S143&lt;1.31, "gravelly sand to dense sand", IF(S143&lt;2.05, "sands", IF(S143&lt;2.6, "sand mixtures", IF(S143&lt;2.95, "silt mixtures", IF(S143&lt;3.6, "clays","organic clay"))))))</f>
        <v/>
      </c>
      <c r="U143" s="98">
        <f>IF(S143&lt;2.6,DEGREES(ATAN(0.373*(LOG(N143/L143)+0.29))),"")</f>
        <v/>
      </c>
      <c r="V143" s="98">
        <f>IF(S143&lt;2.6, 17.6+11*LOG(Q143),"")</f>
        <v/>
      </c>
      <c r="W143" s="98">
        <f>IF(S143&lt;2.6, IF(M143/100&lt;20, 30,IF(M143/100&lt;40,30+5/20*(M143/100-20),IF(M143/100&lt;120, 35+5/80*(M143/100-40), IF(M143/100&lt;200, 40+5/80*(M143/100-120),45)))),"")</f>
        <v/>
      </c>
      <c r="X143" s="98">
        <f>IF(S143&gt;2.59, (M143-J143)/$I$1,"")</f>
        <v/>
      </c>
      <c r="Y143" s="1">
        <f>+($Y$600-$Y$3)/($A$600-$A$3)*(A143-$A$3)+$Y$3</f>
        <v/>
      </c>
      <c r="Z143" s="99">
        <f>+B143*4</f>
        <v/>
      </c>
      <c r="AA143" s="1">
        <f>+($AA$600-$AA$3)/($A$600-$A$3)*(A143-$A$3)+$AA$3</f>
        <v/>
      </c>
    </row>
    <row r="144">
      <c r="A144" s="11" t="n">
        <v>2.82</v>
      </c>
      <c r="B144" s="11" t="n">
        <v>0.284</v>
      </c>
      <c r="C144" s="11" t="n">
        <v>-3</v>
      </c>
      <c r="D144" s="11" t="n">
        <v>12</v>
      </c>
      <c r="E144" s="5">
        <f>+B144*1000+D144*(1-$F$1)</f>
        <v/>
      </c>
      <c r="F144" s="5">
        <f>+F143+1</f>
        <v/>
      </c>
      <c r="G144" s="5">
        <f>+A145-A144</f>
        <v/>
      </c>
      <c r="H144" s="5">
        <f>+A144+G144/2</f>
        <v/>
      </c>
      <c r="I144" s="8">
        <f>9.81*(0.27*LOG(C144/E144*100)+0.36*LOG(E144/100)+1.236)</f>
        <v/>
      </c>
      <c r="J144" s="5">
        <f>+J143+I144*G144</f>
        <v/>
      </c>
      <c r="K144" s="5">
        <f>IF(H144&lt;$C$1,0,9.81*(H144-$C$1))</f>
        <v/>
      </c>
      <c r="L144" s="8">
        <f>+J144-K144</f>
        <v/>
      </c>
      <c r="M144" s="8">
        <f>AVERAGE(B144:B145)*1000</f>
        <v/>
      </c>
      <c r="N144" s="8">
        <f>AVERAGE(E144:E145)</f>
        <v/>
      </c>
      <c r="O144" s="8">
        <f>AVERAGE(F144:F145)</f>
        <v/>
      </c>
      <c r="P144" s="8">
        <f>AVERAGE(G144:G145)</f>
        <v/>
      </c>
      <c r="Q144" s="9">
        <f>(N144-J144)/L144</f>
        <v/>
      </c>
      <c r="R144" s="8">
        <f>+O144/(N144-J144)*100</f>
        <v/>
      </c>
      <c r="S144" s="8">
        <f>+SQRT((3.47-LOG(Q144))^2+(1.22+LOG(R144))^2)</f>
        <v/>
      </c>
      <c r="T144" s="1">
        <f>(IF(S144&lt;1.31, "gravelly sand to dense sand", IF(S144&lt;2.05, "sands", IF(S144&lt;2.6, "sand mixtures", IF(S144&lt;2.95, "silt mixtures", IF(S144&lt;3.6, "clays","organic clay"))))))</f>
        <v/>
      </c>
      <c r="U144" s="98">
        <f>IF(S144&lt;2.6,DEGREES(ATAN(0.373*(LOG(N144/L144)+0.29))),"")</f>
        <v/>
      </c>
      <c r="V144" s="98">
        <f>IF(S144&lt;2.6, 17.6+11*LOG(Q144),"")</f>
        <v/>
      </c>
      <c r="W144" s="98">
        <f>IF(S144&lt;2.6, IF(M144/100&lt;20, 30,IF(M144/100&lt;40,30+5/20*(M144/100-20),IF(M144/100&lt;120, 35+5/80*(M144/100-40), IF(M144/100&lt;200, 40+5/80*(M144/100-120),45)))),"")</f>
        <v/>
      </c>
      <c r="X144" s="98">
        <f>IF(S144&gt;2.59, (M144-J144)/$I$1,"")</f>
        <v/>
      </c>
      <c r="Y144" s="1">
        <f>+($Y$600-$Y$3)/($A$600-$A$3)*(A144-$A$3)+$Y$3</f>
        <v/>
      </c>
      <c r="Z144" s="99">
        <f>+B144*4</f>
        <v/>
      </c>
      <c r="AA144" s="1">
        <f>+($AA$600-$AA$3)/($A$600-$A$3)*(A144-$A$3)+$AA$3</f>
        <v/>
      </c>
    </row>
    <row r="145">
      <c r="A145" s="11" t="n">
        <v>2.84</v>
      </c>
      <c r="B145" s="11" t="n">
        <v>0.284</v>
      </c>
      <c r="C145" s="11" t="n">
        <v>-3</v>
      </c>
      <c r="D145" s="11" t="n">
        <v>12</v>
      </c>
      <c r="E145" s="5">
        <f>+B145*1000+D145*(1-$F$1)</f>
        <v/>
      </c>
      <c r="F145" s="5">
        <f>+F144+1</f>
        <v/>
      </c>
      <c r="G145" s="5">
        <f>+A146-A145</f>
        <v/>
      </c>
      <c r="H145" s="5">
        <f>+A145+G145/2</f>
        <v/>
      </c>
      <c r="I145" s="8">
        <f>9.81*(0.27*LOG(C145/E145*100)+0.36*LOG(E145/100)+1.236)</f>
        <v/>
      </c>
      <c r="J145" s="5">
        <f>+J144+I145*G145</f>
        <v/>
      </c>
      <c r="K145" s="5">
        <f>IF(H145&lt;$C$1,0,9.81*(H145-$C$1))</f>
        <v/>
      </c>
      <c r="L145" s="8">
        <f>+J145-K145</f>
        <v/>
      </c>
      <c r="M145" s="8">
        <f>AVERAGE(B145:B146)*1000</f>
        <v/>
      </c>
      <c r="N145" s="8">
        <f>AVERAGE(E145:E146)</f>
        <v/>
      </c>
      <c r="O145" s="8">
        <f>AVERAGE(F145:F146)</f>
        <v/>
      </c>
      <c r="P145" s="8">
        <f>AVERAGE(G145:G146)</f>
        <v/>
      </c>
      <c r="Q145" s="9">
        <f>(N145-J145)/L145</f>
        <v/>
      </c>
      <c r="R145" s="8">
        <f>+O145/(N145-J145)*100</f>
        <v/>
      </c>
      <c r="S145" s="8">
        <f>+SQRT((3.47-LOG(Q145))^2+(1.22+LOG(R145))^2)</f>
        <v/>
      </c>
      <c r="T145" s="1">
        <f>(IF(S145&lt;1.31, "gravelly sand to dense sand", IF(S145&lt;2.05, "sands", IF(S145&lt;2.6, "sand mixtures", IF(S145&lt;2.95, "silt mixtures", IF(S145&lt;3.6, "clays","organic clay"))))))</f>
        <v/>
      </c>
      <c r="U145" s="98">
        <f>IF(S145&lt;2.6,DEGREES(ATAN(0.373*(LOG(N145/L145)+0.29))),"")</f>
        <v/>
      </c>
      <c r="V145" s="98">
        <f>IF(S145&lt;2.6, 17.6+11*LOG(Q145),"")</f>
        <v/>
      </c>
      <c r="W145" s="98">
        <f>IF(S145&lt;2.6, IF(M145/100&lt;20, 30,IF(M145/100&lt;40,30+5/20*(M145/100-20),IF(M145/100&lt;120, 35+5/80*(M145/100-40), IF(M145/100&lt;200, 40+5/80*(M145/100-120),45)))),"")</f>
        <v/>
      </c>
      <c r="X145" s="98">
        <f>IF(S145&gt;2.59, (M145-J145)/$I$1,"")</f>
        <v/>
      </c>
      <c r="Y145" s="1">
        <f>+($Y$600-$Y$3)/($A$600-$A$3)*(A145-$A$3)+$Y$3</f>
        <v/>
      </c>
      <c r="Z145" s="99">
        <f>+B145*4</f>
        <v/>
      </c>
      <c r="AA145" s="1">
        <f>+($AA$600-$AA$3)/($A$600-$A$3)*(A145-$A$3)+$AA$3</f>
        <v/>
      </c>
    </row>
    <row r="146">
      <c r="A146" s="11" t="n">
        <v>2.86</v>
      </c>
      <c r="B146" s="11" t="n">
        <v>0.284</v>
      </c>
      <c r="C146" s="11" t="n">
        <v>-3</v>
      </c>
      <c r="D146" s="11" t="n">
        <v>12</v>
      </c>
      <c r="E146" s="5">
        <f>+B146*1000+D146*(1-$F$1)</f>
        <v/>
      </c>
      <c r="F146" s="5">
        <f>+F145+1</f>
        <v/>
      </c>
      <c r="G146" s="5">
        <f>+A147-A146</f>
        <v/>
      </c>
      <c r="H146" s="5">
        <f>+A146+G146/2</f>
        <v/>
      </c>
      <c r="I146" s="8">
        <f>9.81*(0.27*LOG(C146/E146*100)+0.36*LOG(E146/100)+1.236)</f>
        <v/>
      </c>
      <c r="J146" s="5">
        <f>+J145+I146*G146</f>
        <v/>
      </c>
      <c r="K146" s="5">
        <f>IF(H146&lt;$C$1,0,9.81*(H146-$C$1))</f>
        <v/>
      </c>
      <c r="L146" s="8">
        <f>+J146-K146</f>
        <v/>
      </c>
      <c r="M146" s="8">
        <f>AVERAGE(B146:B147)*1000</f>
        <v/>
      </c>
      <c r="N146" s="8">
        <f>AVERAGE(E146:E147)</f>
        <v/>
      </c>
      <c r="O146" s="8">
        <f>AVERAGE(F146:F147)</f>
        <v/>
      </c>
      <c r="P146" s="8">
        <f>AVERAGE(G146:G147)</f>
        <v/>
      </c>
      <c r="Q146" s="9">
        <f>(N146-J146)/L146</f>
        <v/>
      </c>
      <c r="R146" s="8">
        <f>+O146/(N146-J146)*100</f>
        <v/>
      </c>
      <c r="S146" s="8">
        <f>+SQRT((3.47-LOG(Q146))^2+(1.22+LOG(R146))^2)</f>
        <v/>
      </c>
      <c r="T146" s="1">
        <f>(IF(S146&lt;1.31, "gravelly sand to dense sand", IF(S146&lt;2.05, "sands", IF(S146&lt;2.6, "sand mixtures", IF(S146&lt;2.95, "silt mixtures", IF(S146&lt;3.6, "clays","organic clay"))))))</f>
        <v/>
      </c>
      <c r="U146" s="98">
        <f>IF(S146&lt;2.6,DEGREES(ATAN(0.373*(LOG(N146/L146)+0.29))),"")</f>
        <v/>
      </c>
      <c r="V146" s="98">
        <f>IF(S146&lt;2.6, 17.6+11*LOG(Q146),"")</f>
        <v/>
      </c>
      <c r="W146" s="98">
        <f>IF(S146&lt;2.6, IF(M146/100&lt;20, 30,IF(M146/100&lt;40,30+5/20*(M146/100-20),IF(M146/100&lt;120, 35+5/80*(M146/100-40), IF(M146/100&lt;200, 40+5/80*(M146/100-120),45)))),"")</f>
        <v/>
      </c>
      <c r="X146" s="98">
        <f>IF(S146&gt;2.59, (M146-J146)/$I$1,"")</f>
        <v/>
      </c>
      <c r="Y146" s="1">
        <f>+($Y$600-$Y$3)/($A$600-$A$3)*(A146-$A$3)+$Y$3</f>
        <v/>
      </c>
      <c r="Z146" s="99">
        <f>+B146*4</f>
        <v/>
      </c>
      <c r="AA146" s="1">
        <f>+($AA$600-$AA$3)/($A$600-$A$3)*(A146-$A$3)+$AA$3</f>
        <v/>
      </c>
    </row>
    <row r="147">
      <c r="A147" s="11" t="n">
        <v>2.88</v>
      </c>
      <c r="B147" s="11" t="n">
        <v>0.284</v>
      </c>
      <c r="C147" s="11" t="n">
        <v>-3</v>
      </c>
      <c r="D147" s="11" t="n">
        <v>14</v>
      </c>
      <c r="E147" s="5">
        <f>+B147*1000+D147*(1-$F$1)</f>
        <v/>
      </c>
      <c r="F147" s="5">
        <f>+F146+1</f>
        <v/>
      </c>
      <c r="G147" s="5">
        <f>+A148-A147</f>
        <v/>
      </c>
      <c r="H147" s="5">
        <f>+A147+G147/2</f>
        <v/>
      </c>
      <c r="I147" s="8">
        <f>9.81*(0.27*LOG(C147/E147*100)+0.36*LOG(E147/100)+1.236)</f>
        <v/>
      </c>
      <c r="J147" s="5">
        <f>+J146+I147*G147</f>
        <v/>
      </c>
      <c r="K147" s="5">
        <f>IF(H147&lt;$C$1,0,9.81*(H147-$C$1))</f>
        <v/>
      </c>
      <c r="L147" s="8">
        <f>+J147-K147</f>
        <v/>
      </c>
      <c r="M147" s="8">
        <f>AVERAGE(B147:B148)*1000</f>
        <v/>
      </c>
      <c r="N147" s="8">
        <f>AVERAGE(E147:E148)</f>
        <v/>
      </c>
      <c r="O147" s="8">
        <f>AVERAGE(F147:F148)</f>
        <v/>
      </c>
      <c r="P147" s="8">
        <f>AVERAGE(G147:G148)</f>
        <v/>
      </c>
      <c r="Q147" s="9">
        <f>(N147-J147)/L147</f>
        <v/>
      </c>
      <c r="R147" s="8">
        <f>+O147/(N147-J147)*100</f>
        <v/>
      </c>
      <c r="S147" s="8">
        <f>+SQRT((3.47-LOG(Q147))^2+(1.22+LOG(R147))^2)</f>
        <v/>
      </c>
      <c r="T147" s="1">
        <f>(IF(S147&lt;1.31, "gravelly sand to dense sand", IF(S147&lt;2.05, "sands", IF(S147&lt;2.6, "sand mixtures", IF(S147&lt;2.95, "silt mixtures", IF(S147&lt;3.6, "clays","organic clay"))))))</f>
        <v/>
      </c>
      <c r="U147" s="98">
        <f>IF(S147&lt;2.6,DEGREES(ATAN(0.373*(LOG(N147/L147)+0.29))),"")</f>
        <v/>
      </c>
      <c r="V147" s="98">
        <f>IF(S147&lt;2.6, 17.6+11*LOG(Q147),"")</f>
        <v/>
      </c>
      <c r="W147" s="98">
        <f>IF(S147&lt;2.6, IF(M147/100&lt;20, 30,IF(M147/100&lt;40,30+5/20*(M147/100-20),IF(M147/100&lt;120, 35+5/80*(M147/100-40), IF(M147/100&lt;200, 40+5/80*(M147/100-120),45)))),"")</f>
        <v/>
      </c>
      <c r="X147" s="98">
        <f>IF(S147&gt;2.59, (M147-J147)/$I$1,"")</f>
        <v/>
      </c>
      <c r="Y147" s="1">
        <f>+($Y$600-$Y$3)/($A$600-$A$3)*(A147-$A$3)+$Y$3</f>
        <v/>
      </c>
      <c r="Z147" s="99">
        <f>+B147*4</f>
        <v/>
      </c>
      <c r="AA147" s="1">
        <f>+($AA$600-$AA$3)/($A$600-$A$3)*(A147-$A$3)+$AA$3</f>
        <v/>
      </c>
    </row>
    <row r="148">
      <c r="A148" s="11" t="n">
        <v>2.9</v>
      </c>
      <c r="B148" s="11" t="n">
        <v>0.284</v>
      </c>
      <c r="C148" s="11" t="n">
        <v>-4</v>
      </c>
      <c r="D148" s="11" t="n">
        <v>14</v>
      </c>
      <c r="E148" s="5">
        <f>+B148*1000+D148*(1-$F$1)</f>
        <v/>
      </c>
      <c r="F148" s="5">
        <f>+F147+1</f>
        <v/>
      </c>
      <c r="G148" s="5">
        <f>+A149-A148</f>
        <v/>
      </c>
      <c r="H148" s="5">
        <f>+A148+G148/2</f>
        <v/>
      </c>
      <c r="I148" s="8">
        <f>9.81*(0.27*LOG(C148/E148*100)+0.36*LOG(E148/100)+1.236)</f>
        <v/>
      </c>
      <c r="J148" s="5">
        <f>+J147+I148*G148</f>
        <v/>
      </c>
      <c r="K148" s="5">
        <f>IF(H148&lt;$C$1,0,9.81*(H148-$C$1))</f>
        <v/>
      </c>
      <c r="L148" s="8">
        <f>+J148-K148</f>
        <v/>
      </c>
      <c r="M148" s="8">
        <f>AVERAGE(B148:B149)*1000</f>
        <v/>
      </c>
      <c r="N148" s="8">
        <f>AVERAGE(E148:E149)</f>
        <v/>
      </c>
      <c r="O148" s="8">
        <f>AVERAGE(F148:F149)</f>
        <v/>
      </c>
      <c r="P148" s="8">
        <f>AVERAGE(G148:G149)</f>
        <v/>
      </c>
      <c r="Q148" s="9">
        <f>(N148-J148)/L148</f>
        <v/>
      </c>
      <c r="R148" s="8">
        <f>+O148/(N148-J148)*100</f>
        <v/>
      </c>
      <c r="S148" s="8">
        <f>+SQRT((3.47-LOG(Q148))^2+(1.22+LOG(R148))^2)</f>
        <v/>
      </c>
      <c r="T148" s="1">
        <f>(IF(S148&lt;1.31, "gravelly sand to dense sand", IF(S148&lt;2.05, "sands", IF(S148&lt;2.6, "sand mixtures", IF(S148&lt;2.95, "silt mixtures", IF(S148&lt;3.6, "clays","organic clay"))))))</f>
        <v/>
      </c>
      <c r="U148" s="98">
        <f>IF(S148&lt;2.6,DEGREES(ATAN(0.373*(LOG(N148/L148)+0.29))),"")</f>
        <v/>
      </c>
      <c r="V148" s="98">
        <f>IF(S148&lt;2.6, 17.6+11*LOG(Q148),"")</f>
        <v/>
      </c>
      <c r="W148" s="98">
        <f>IF(S148&lt;2.6, IF(M148/100&lt;20, 30,IF(M148/100&lt;40,30+5/20*(M148/100-20),IF(M148/100&lt;120, 35+5/80*(M148/100-40), IF(M148/100&lt;200, 40+5/80*(M148/100-120),45)))),"")</f>
        <v/>
      </c>
      <c r="X148" s="98">
        <f>IF(S148&gt;2.59, (M148-J148)/$I$1,"")</f>
        <v/>
      </c>
      <c r="Y148" s="1">
        <f>+($Y$600-$Y$3)/($A$600-$A$3)*(A148-$A$3)+$Y$3</f>
        <v/>
      </c>
      <c r="Z148" s="99">
        <f>+B148*4</f>
        <v/>
      </c>
      <c r="AA148" s="1">
        <f>+($AA$600-$AA$3)/($A$600-$A$3)*(A148-$A$3)+$AA$3</f>
        <v/>
      </c>
    </row>
    <row r="149">
      <c r="A149" s="11" t="n">
        <v>2.92</v>
      </c>
      <c r="B149" s="11" t="n">
        <v>0.284</v>
      </c>
      <c r="C149" s="11" t="n">
        <v>-4</v>
      </c>
      <c r="D149" s="11" t="n">
        <v>15</v>
      </c>
      <c r="E149" s="5">
        <f>+B149*1000+D149*(1-$F$1)</f>
        <v/>
      </c>
      <c r="F149" s="5">
        <f>+F148+1</f>
        <v/>
      </c>
      <c r="G149" s="5">
        <f>+A150-A149</f>
        <v/>
      </c>
      <c r="H149" s="5">
        <f>+A149+G149/2</f>
        <v/>
      </c>
      <c r="I149" s="8">
        <f>9.81*(0.27*LOG(C149/E149*100)+0.36*LOG(E149/100)+1.236)</f>
        <v/>
      </c>
      <c r="J149" s="5">
        <f>+J148+I149*G149</f>
        <v/>
      </c>
      <c r="K149" s="5">
        <f>IF(H149&lt;$C$1,0,9.81*(H149-$C$1))</f>
        <v/>
      </c>
      <c r="L149" s="8">
        <f>+J149-K149</f>
        <v/>
      </c>
      <c r="M149" s="8">
        <f>AVERAGE(B149:B150)*1000</f>
        <v/>
      </c>
      <c r="N149" s="8">
        <f>AVERAGE(E149:E150)</f>
        <v/>
      </c>
      <c r="O149" s="8">
        <f>AVERAGE(F149:F150)</f>
        <v/>
      </c>
      <c r="P149" s="8">
        <f>AVERAGE(G149:G150)</f>
        <v/>
      </c>
      <c r="Q149" s="9">
        <f>(N149-J149)/L149</f>
        <v/>
      </c>
      <c r="R149" s="8">
        <f>+O149/(N149-J149)*100</f>
        <v/>
      </c>
      <c r="S149" s="8">
        <f>+SQRT((3.47-LOG(Q149))^2+(1.22+LOG(R149))^2)</f>
        <v/>
      </c>
      <c r="T149" s="1">
        <f>(IF(S149&lt;1.31, "gravelly sand to dense sand", IF(S149&lt;2.05, "sands", IF(S149&lt;2.6, "sand mixtures", IF(S149&lt;2.95, "silt mixtures", IF(S149&lt;3.6, "clays","organic clay"))))))</f>
        <v/>
      </c>
      <c r="U149" s="98">
        <f>IF(S149&lt;2.6,DEGREES(ATAN(0.373*(LOG(N149/L149)+0.29))),"")</f>
        <v/>
      </c>
      <c r="V149" s="98">
        <f>IF(S149&lt;2.6, 17.6+11*LOG(Q149),"")</f>
        <v/>
      </c>
      <c r="W149" s="98">
        <f>IF(S149&lt;2.6, IF(M149/100&lt;20, 30,IF(M149/100&lt;40,30+5/20*(M149/100-20),IF(M149/100&lt;120, 35+5/80*(M149/100-40), IF(M149/100&lt;200, 40+5/80*(M149/100-120),45)))),"")</f>
        <v/>
      </c>
      <c r="X149" s="98">
        <f>IF(S149&gt;2.59, (M149-J149)/$I$1,"")</f>
        <v/>
      </c>
      <c r="Y149" s="1">
        <f>+($Y$600-$Y$3)/($A$600-$A$3)*(A149-$A$3)+$Y$3</f>
        <v/>
      </c>
      <c r="Z149" s="99">
        <f>+B149*4</f>
        <v/>
      </c>
      <c r="AA149" s="1">
        <f>+($AA$600-$AA$3)/($A$600-$A$3)*(A149-$A$3)+$AA$3</f>
        <v/>
      </c>
    </row>
    <row r="150">
      <c r="A150" s="11" t="n">
        <v>2.94</v>
      </c>
      <c r="B150" s="11" t="n">
        <v>0.284</v>
      </c>
      <c r="C150" s="11" t="n">
        <v>-4</v>
      </c>
      <c r="D150" s="11" t="n">
        <v>16</v>
      </c>
      <c r="E150" s="5">
        <f>+B150*1000+D150*(1-$F$1)</f>
        <v/>
      </c>
      <c r="F150" s="5">
        <f>+F149+1</f>
        <v/>
      </c>
      <c r="G150" s="5">
        <f>+A151-A150</f>
        <v/>
      </c>
      <c r="H150" s="5">
        <f>+A150+G150/2</f>
        <v/>
      </c>
      <c r="I150" s="8">
        <f>9.81*(0.27*LOG(C150/E150*100)+0.36*LOG(E150/100)+1.236)</f>
        <v/>
      </c>
      <c r="J150" s="5">
        <f>+J149+I150*G150</f>
        <v/>
      </c>
      <c r="K150" s="5">
        <f>IF(H150&lt;$C$1,0,9.81*(H150-$C$1))</f>
        <v/>
      </c>
      <c r="L150" s="8">
        <f>+J150-K150</f>
        <v/>
      </c>
      <c r="M150" s="8">
        <f>AVERAGE(B150:B151)*1000</f>
        <v/>
      </c>
      <c r="N150" s="8">
        <f>AVERAGE(E150:E151)</f>
        <v/>
      </c>
      <c r="O150" s="8">
        <f>AVERAGE(F150:F151)</f>
        <v/>
      </c>
      <c r="P150" s="8">
        <f>AVERAGE(G150:G151)</f>
        <v/>
      </c>
      <c r="Q150" s="9">
        <f>(N150-J150)/L150</f>
        <v/>
      </c>
      <c r="R150" s="8">
        <f>+O150/(N150-J150)*100</f>
        <v/>
      </c>
      <c r="S150" s="8">
        <f>+SQRT((3.47-LOG(Q150))^2+(1.22+LOG(R150))^2)</f>
        <v/>
      </c>
      <c r="T150" s="1">
        <f>(IF(S150&lt;1.31, "gravelly sand to dense sand", IF(S150&lt;2.05, "sands", IF(S150&lt;2.6, "sand mixtures", IF(S150&lt;2.95, "silt mixtures", IF(S150&lt;3.6, "clays","organic clay"))))))</f>
        <v/>
      </c>
      <c r="U150" s="98">
        <f>IF(S150&lt;2.6,DEGREES(ATAN(0.373*(LOG(N150/L150)+0.29))),"")</f>
        <v/>
      </c>
      <c r="V150" s="98">
        <f>IF(S150&lt;2.6, 17.6+11*LOG(Q150),"")</f>
        <v/>
      </c>
      <c r="W150" s="98">
        <f>IF(S150&lt;2.6, IF(M150/100&lt;20, 30,IF(M150/100&lt;40,30+5/20*(M150/100-20),IF(M150/100&lt;120, 35+5/80*(M150/100-40), IF(M150/100&lt;200, 40+5/80*(M150/100-120),45)))),"")</f>
        <v/>
      </c>
      <c r="X150" s="98">
        <f>IF(S150&gt;2.59, (M150-J150)/$I$1,"")</f>
        <v/>
      </c>
      <c r="Y150" s="1">
        <f>+($Y$600-$Y$3)/($A$600-$A$3)*(A150-$A$3)+$Y$3</f>
        <v/>
      </c>
      <c r="Z150" s="99">
        <f>+B150*4</f>
        <v/>
      </c>
      <c r="AA150" s="1">
        <f>+($AA$600-$AA$3)/($A$600-$A$3)*(A150-$A$3)+$AA$3</f>
        <v/>
      </c>
    </row>
    <row r="151">
      <c r="A151" s="11" t="n">
        <v>2.96</v>
      </c>
      <c r="B151" s="11" t="n">
        <v>0.284</v>
      </c>
      <c r="C151" s="11" t="n">
        <v>-3</v>
      </c>
      <c r="D151" s="11" t="n">
        <v>16</v>
      </c>
      <c r="E151" s="5">
        <f>+B151*1000+D151*(1-$F$1)</f>
        <v/>
      </c>
      <c r="F151" s="5">
        <f>+F150+1</f>
        <v/>
      </c>
      <c r="G151" s="5">
        <f>+A152-A151</f>
        <v/>
      </c>
      <c r="H151" s="5">
        <f>+A151+G151/2</f>
        <v/>
      </c>
      <c r="I151" s="8">
        <f>9.81*(0.27*LOG(C151/E151*100)+0.36*LOG(E151/100)+1.236)</f>
        <v/>
      </c>
      <c r="J151" s="5">
        <f>+J150+I151*G151</f>
        <v/>
      </c>
      <c r="K151" s="5">
        <f>IF(H151&lt;$C$1,0,9.81*(H151-$C$1))</f>
        <v/>
      </c>
      <c r="L151" s="8">
        <f>+J151-K151</f>
        <v/>
      </c>
      <c r="M151" s="8">
        <f>AVERAGE(B151:B152)*1000</f>
        <v/>
      </c>
      <c r="N151" s="8">
        <f>AVERAGE(E151:E152)</f>
        <v/>
      </c>
      <c r="O151" s="8">
        <f>AVERAGE(F151:F152)</f>
        <v/>
      </c>
      <c r="P151" s="8">
        <f>AVERAGE(G151:G152)</f>
        <v/>
      </c>
      <c r="Q151" s="9">
        <f>(N151-J151)/L151</f>
        <v/>
      </c>
      <c r="R151" s="8">
        <f>+O151/(N151-J151)*100</f>
        <v/>
      </c>
      <c r="S151" s="8">
        <f>+SQRT((3.47-LOG(Q151))^2+(1.22+LOG(R151))^2)</f>
        <v/>
      </c>
      <c r="T151" s="1">
        <f>(IF(S151&lt;1.31, "gravelly sand to dense sand", IF(S151&lt;2.05, "sands", IF(S151&lt;2.6, "sand mixtures", IF(S151&lt;2.95, "silt mixtures", IF(S151&lt;3.6, "clays","organic clay"))))))</f>
        <v/>
      </c>
      <c r="U151" s="98">
        <f>IF(S151&lt;2.6,DEGREES(ATAN(0.373*(LOG(N151/L151)+0.29))),"")</f>
        <v/>
      </c>
      <c r="V151" s="98">
        <f>IF(S151&lt;2.6, 17.6+11*LOG(Q151),"")</f>
        <v/>
      </c>
      <c r="W151" s="98">
        <f>IF(S151&lt;2.6, IF(M151/100&lt;20, 30,IF(M151/100&lt;40,30+5/20*(M151/100-20),IF(M151/100&lt;120, 35+5/80*(M151/100-40), IF(M151/100&lt;200, 40+5/80*(M151/100-120),45)))),"")</f>
        <v/>
      </c>
      <c r="X151" s="98">
        <f>IF(S151&gt;2.59, (M151-J151)/$I$1,"")</f>
        <v/>
      </c>
      <c r="Y151" s="1">
        <f>+($Y$600-$Y$3)/($A$600-$A$3)*(A151-$A$3)+$Y$3</f>
        <v/>
      </c>
      <c r="Z151" s="99">
        <f>+B151*4</f>
        <v/>
      </c>
      <c r="AA151" s="1">
        <f>+($AA$600-$AA$3)/($A$600-$A$3)*(A151-$A$3)+$AA$3</f>
        <v/>
      </c>
    </row>
    <row r="152">
      <c r="A152" s="11" t="n">
        <v>2.98</v>
      </c>
      <c r="B152" s="11" t="n">
        <v>0.284</v>
      </c>
      <c r="C152" s="11" t="n">
        <v>-3</v>
      </c>
      <c r="D152" s="11" t="n">
        <v>17</v>
      </c>
      <c r="E152" s="5">
        <f>+B152*1000+D152*(1-$F$1)</f>
        <v/>
      </c>
      <c r="F152" s="5">
        <f>+F151+1</f>
        <v/>
      </c>
      <c r="G152" s="5">
        <f>+A153-A152</f>
        <v/>
      </c>
      <c r="H152" s="5">
        <f>+A152+G152/2</f>
        <v/>
      </c>
      <c r="I152" s="8">
        <f>9.81*(0.27*LOG(C152/E152*100)+0.36*LOG(E152/100)+1.236)</f>
        <v/>
      </c>
      <c r="J152" s="5">
        <f>+J151+I152*G152</f>
        <v/>
      </c>
      <c r="K152" s="5">
        <f>IF(H152&lt;$C$1,0,9.81*(H152-$C$1))</f>
        <v/>
      </c>
      <c r="L152" s="8">
        <f>+J152-K152</f>
        <v/>
      </c>
      <c r="M152" s="8">
        <f>AVERAGE(B152:B153)*1000</f>
        <v/>
      </c>
      <c r="N152" s="8">
        <f>AVERAGE(E152:E153)</f>
        <v/>
      </c>
      <c r="O152" s="8">
        <f>AVERAGE(F152:F153)</f>
        <v/>
      </c>
      <c r="P152" s="8">
        <f>AVERAGE(G152:G153)</f>
        <v/>
      </c>
      <c r="Q152" s="9">
        <f>(N152-J152)/L152</f>
        <v/>
      </c>
      <c r="R152" s="8">
        <f>+O152/(N152-J152)*100</f>
        <v/>
      </c>
      <c r="S152" s="8">
        <f>+SQRT((3.47-LOG(Q152))^2+(1.22+LOG(R152))^2)</f>
        <v/>
      </c>
      <c r="T152" s="1">
        <f>(IF(S152&lt;1.31, "gravelly sand to dense sand", IF(S152&lt;2.05, "sands", IF(S152&lt;2.6, "sand mixtures", IF(S152&lt;2.95, "silt mixtures", IF(S152&lt;3.6, "clays","organic clay"))))))</f>
        <v/>
      </c>
      <c r="U152" s="98">
        <f>IF(S152&lt;2.6,DEGREES(ATAN(0.373*(LOG(N152/L152)+0.29))),"")</f>
        <v/>
      </c>
      <c r="V152" s="98">
        <f>IF(S152&lt;2.6, 17.6+11*LOG(Q152),"")</f>
        <v/>
      </c>
      <c r="W152" s="98">
        <f>IF(S152&lt;2.6, IF(M152/100&lt;20, 30,IF(M152/100&lt;40,30+5/20*(M152/100-20),IF(M152/100&lt;120, 35+5/80*(M152/100-40), IF(M152/100&lt;200, 40+5/80*(M152/100-120),45)))),"")</f>
        <v/>
      </c>
      <c r="X152" s="98">
        <f>IF(S152&gt;2.59, (M152-J152)/$I$1,"")</f>
        <v/>
      </c>
      <c r="Y152" s="1">
        <f>+($Y$600-$Y$3)/($A$600-$A$3)*(A152-$A$3)+$Y$3</f>
        <v/>
      </c>
      <c r="Z152" s="99">
        <f>+B152*4</f>
        <v/>
      </c>
      <c r="AA152" s="1">
        <f>+($AA$600-$AA$3)/($A$600-$A$3)*(A152-$A$3)+$AA$3</f>
        <v/>
      </c>
    </row>
    <row r="153">
      <c r="A153" s="11" t="n">
        <v>3</v>
      </c>
      <c r="B153" s="11" t="n">
        <v>0.284</v>
      </c>
      <c r="C153" s="11" t="n">
        <v>-3</v>
      </c>
      <c r="D153" s="11" t="n">
        <v>18</v>
      </c>
      <c r="E153" s="5">
        <f>+B153*1000+D153*(1-$F$1)</f>
        <v/>
      </c>
      <c r="F153" s="5">
        <f>+F152+1</f>
        <v/>
      </c>
      <c r="G153" s="5">
        <f>+A154-A153</f>
        <v/>
      </c>
      <c r="H153" s="5">
        <f>+A153+G153/2</f>
        <v/>
      </c>
      <c r="I153" s="8">
        <f>9.81*(0.27*LOG(C153/E153*100)+0.36*LOG(E153/100)+1.236)</f>
        <v/>
      </c>
      <c r="J153" s="5">
        <f>+J152+I153*G153</f>
        <v/>
      </c>
      <c r="K153" s="5">
        <f>IF(H153&lt;$C$1,0,9.81*(H153-$C$1))</f>
        <v/>
      </c>
      <c r="L153" s="8">
        <f>+J153-K153</f>
        <v/>
      </c>
      <c r="M153" s="8">
        <f>AVERAGE(B153:B154)*1000</f>
        <v/>
      </c>
      <c r="N153" s="8">
        <f>AVERAGE(E153:E154)</f>
        <v/>
      </c>
      <c r="O153" s="8">
        <f>AVERAGE(F153:F154)</f>
        <v/>
      </c>
      <c r="P153" s="8">
        <f>AVERAGE(G153:G154)</f>
        <v/>
      </c>
      <c r="Q153" s="9">
        <f>(N153-J153)/L153</f>
        <v/>
      </c>
      <c r="R153" s="8">
        <f>+O153/(N153-J153)*100</f>
        <v/>
      </c>
      <c r="S153" s="8">
        <f>+SQRT((3.47-LOG(Q153))^2+(1.22+LOG(R153))^2)</f>
        <v/>
      </c>
      <c r="T153" s="1">
        <f>(IF(S153&lt;1.31, "gravelly sand to dense sand", IF(S153&lt;2.05, "sands", IF(S153&lt;2.6, "sand mixtures", IF(S153&lt;2.95, "silt mixtures", IF(S153&lt;3.6, "clays","organic clay"))))))</f>
        <v/>
      </c>
      <c r="U153" s="98">
        <f>IF(S153&lt;2.6,DEGREES(ATAN(0.373*(LOG(N153/L153)+0.29))),"")</f>
        <v/>
      </c>
      <c r="V153" s="98">
        <f>IF(S153&lt;2.6, 17.6+11*LOG(Q153),"")</f>
        <v/>
      </c>
      <c r="W153" s="98">
        <f>IF(S153&lt;2.6, IF(M153/100&lt;20, 30,IF(M153/100&lt;40,30+5/20*(M153/100-20),IF(M153/100&lt;120, 35+5/80*(M153/100-40), IF(M153/100&lt;200, 40+5/80*(M153/100-120),45)))),"")</f>
        <v/>
      </c>
      <c r="X153" s="98">
        <f>IF(S153&gt;2.59, (M153-J153)/$I$1,"")</f>
        <v/>
      </c>
      <c r="Y153" s="1">
        <f>+($Y$600-$Y$3)/($A$600-$A$3)*(A153-$A$3)+$Y$3</f>
        <v/>
      </c>
      <c r="Z153" s="99">
        <f>+B153*4</f>
        <v/>
      </c>
      <c r="AA153" s="1">
        <f>+($AA$600-$AA$3)/($A$600-$A$3)*(A153-$A$3)+$AA$3</f>
        <v/>
      </c>
    </row>
    <row r="154">
      <c r="A154" s="11" t="n">
        <v>3.02</v>
      </c>
      <c r="B154" s="11" t="n">
        <v>0.322</v>
      </c>
      <c r="C154" s="11" t="n">
        <v>-3</v>
      </c>
      <c r="D154" s="11" t="n">
        <v>19</v>
      </c>
      <c r="E154" s="5">
        <f>+B154*1000+D154*(1-$F$1)</f>
        <v/>
      </c>
      <c r="F154" s="5">
        <f>+F153+1</f>
        <v/>
      </c>
      <c r="G154" s="5">
        <f>+A155-A154</f>
        <v/>
      </c>
      <c r="H154" s="5">
        <f>+A154+G154/2</f>
        <v/>
      </c>
      <c r="I154" s="8">
        <f>9.81*(0.27*LOG(C154/E154*100)+0.36*LOG(E154/100)+1.236)</f>
        <v/>
      </c>
      <c r="J154" s="5">
        <f>+J153+I154*G154</f>
        <v/>
      </c>
      <c r="K154" s="5">
        <f>IF(H154&lt;$C$1,0,9.81*(H154-$C$1))</f>
        <v/>
      </c>
      <c r="L154" s="8">
        <f>+J154-K154</f>
        <v/>
      </c>
      <c r="M154" s="8">
        <f>AVERAGE(B154:B155)*1000</f>
        <v/>
      </c>
      <c r="N154" s="8">
        <f>AVERAGE(E154:E155)</f>
        <v/>
      </c>
      <c r="O154" s="8">
        <f>AVERAGE(F154:F155)</f>
        <v/>
      </c>
      <c r="P154" s="8">
        <f>AVERAGE(G154:G155)</f>
        <v/>
      </c>
      <c r="Q154" s="9">
        <f>(N154-J154)/L154</f>
        <v/>
      </c>
      <c r="R154" s="8">
        <f>+O154/(N154-J154)*100</f>
        <v/>
      </c>
      <c r="S154" s="8">
        <f>+SQRT((3.47-LOG(Q154))^2+(1.22+LOG(R154))^2)</f>
        <v/>
      </c>
      <c r="T154" s="1">
        <f>(IF(S154&lt;1.31, "gravelly sand to dense sand", IF(S154&lt;2.05, "sands", IF(S154&lt;2.6, "sand mixtures", IF(S154&lt;2.95, "silt mixtures", IF(S154&lt;3.6, "clays","organic clay"))))))</f>
        <v/>
      </c>
      <c r="U154" s="98">
        <f>IF(S154&lt;2.6,DEGREES(ATAN(0.373*(LOG(N154/L154)+0.29))),"")</f>
        <v/>
      </c>
      <c r="V154" s="98">
        <f>IF(S154&lt;2.6, 17.6+11*LOG(Q154),"")</f>
        <v/>
      </c>
      <c r="W154" s="98">
        <f>IF(S154&lt;2.6, IF(M154/100&lt;20, 30,IF(M154/100&lt;40,30+5/20*(M154/100-20),IF(M154/100&lt;120, 35+5/80*(M154/100-40), IF(M154/100&lt;200, 40+5/80*(M154/100-120),45)))),"")</f>
        <v/>
      </c>
      <c r="X154" s="98">
        <f>IF(S154&gt;2.59, (M154-J154)/$I$1,"")</f>
        <v/>
      </c>
      <c r="Y154" s="1">
        <f>+($Y$600-$Y$3)/($A$600-$A$3)*(A154-$A$3)+$Y$3</f>
        <v/>
      </c>
      <c r="Z154" s="99">
        <f>+B154*4</f>
        <v/>
      </c>
      <c r="AA154" s="1">
        <f>+($AA$600-$AA$3)/($A$600-$A$3)*(A154-$A$3)+$AA$3</f>
        <v/>
      </c>
    </row>
    <row r="155">
      <c r="A155" s="11" t="n">
        <v>3.04</v>
      </c>
      <c r="B155" s="11" t="n">
        <v>0.322</v>
      </c>
      <c r="C155" s="11" t="n">
        <v>-4</v>
      </c>
      <c r="D155" s="11" t="n">
        <v>19</v>
      </c>
      <c r="E155" s="5">
        <f>+B155*1000+D155*(1-$F$1)</f>
        <v/>
      </c>
      <c r="F155" s="5">
        <f>+F154+1</f>
        <v/>
      </c>
      <c r="G155" s="5">
        <f>+A156-A155</f>
        <v/>
      </c>
      <c r="H155" s="5">
        <f>+A155+G155/2</f>
        <v/>
      </c>
      <c r="I155" s="8">
        <f>9.81*(0.27*LOG(C155/E155*100)+0.36*LOG(E155/100)+1.236)</f>
        <v/>
      </c>
      <c r="J155" s="5">
        <f>+J154+I155*G155</f>
        <v/>
      </c>
      <c r="K155" s="5">
        <f>IF(H155&lt;$C$1,0,9.81*(H155-$C$1))</f>
        <v/>
      </c>
      <c r="L155" s="8">
        <f>+J155-K155</f>
        <v/>
      </c>
      <c r="M155" s="8">
        <f>AVERAGE(B155:B156)*1000</f>
        <v/>
      </c>
      <c r="N155" s="8">
        <f>AVERAGE(E155:E156)</f>
        <v/>
      </c>
      <c r="O155" s="8">
        <f>AVERAGE(F155:F156)</f>
        <v/>
      </c>
      <c r="P155" s="8">
        <f>AVERAGE(G155:G156)</f>
        <v/>
      </c>
      <c r="Q155" s="9">
        <f>(N155-J155)/L155</f>
        <v/>
      </c>
      <c r="R155" s="8">
        <f>+O155/(N155-J155)*100</f>
        <v/>
      </c>
      <c r="S155" s="8">
        <f>+SQRT((3.47-LOG(Q155))^2+(1.22+LOG(R155))^2)</f>
        <v/>
      </c>
      <c r="T155" s="1">
        <f>(IF(S155&lt;1.31, "gravelly sand to dense sand", IF(S155&lt;2.05, "sands", IF(S155&lt;2.6, "sand mixtures", IF(S155&lt;2.95, "silt mixtures", IF(S155&lt;3.6, "clays","organic clay"))))))</f>
        <v/>
      </c>
      <c r="U155" s="98">
        <f>IF(S155&lt;2.6,DEGREES(ATAN(0.373*(LOG(N155/L155)+0.29))),"")</f>
        <v/>
      </c>
      <c r="V155" s="98">
        <f>IF(S155&lt;2.6, 17.6+11*LOG(Q155),"")</f>
        <v/>
      </c>
      <c r="W155" s="98">
        <f>IF(S155&lt;2.6, IF(M155/100&lt;20, 30,IF(M155/100&lt;40,30+5/20*(M155/100-20),IF(M155/100&lt;120, 35+5/80*(M155/100-40), IF(M155/100&lt;200, 40+5/80*(M155/100-120),45)))),"")</f>
        <v/>
      </c>
      <c r="X155" s="98">
        <f>IF(S155&gt;2.59, (M155-J155)/$I$1,"")</f>
        <v/>
      </c>
      <c r="Y155" s="1">
        <f>+($Y$600-$Y$3)/($A$600-$A$3)*(A155-$A$3)+$Y$3</f>
        <v/>
      </c>
      <c r="Z155" s="99">
        <f>+B155*4</f>
        <v/>
      </c>
      <c r="AA155" s="1">
        <f>+($AA$600-$AA$3)/($A$600-$A$3)*(A155-$A$3)+$AA$3</f>
        <v/>
      </c>
    </row>
    <row r="156">
      <c r="A156" s="11" t="n">
        <v>3.06</v>
      </c>
      <c r="B156" s="11" t="n">
        <v>0.322</v>
      </c>
      <c r="C156" s="11" t="n">
        <v>-3</v>
      </c>
      <c r="D156" s="11" t="n">
        <v>19</v>
      </c>
      <c r="E156" s="5">
        <f>+B156*1000+D156*(1-$F$1)</f>
        <v/>
      </c>
      <c r="F156" s="5">
        <f>+F155+1</f>
        <v/>
      </c>
      <c r="G156" s="5">
        <f>+A157-A156</f>
        <v/>
      </c>
      <c r="H156" s="5">
        <f>+A156+G156/2</f>
        <v/>
      </c>
      <c r="I156" s="8">
        <f>9.81*(0.27*LOG(C156/E156*100)+0.36*LOG(E156/100)+1.236)</f>
        <v/>
      </c>
      <c r="J156" s="5">
        <f>+J155+I156*G156</f>
        <v/>
      </c>
      <c r="K156" s="5">
        <f>IF(H156&lt;$C$1,0,9.81*(H156-$C$1))</f>
        <v/>
      </c>
      <c r="L156" s="8">
        <f>+J156-K156</f>
        <v/>
      </c>
      <c r="M156" s="8">
        <f>AVERAGE(B156:B157)*1000</f>
        <v/>
      </c>
      <c r="N156" s="8">
        <f>AVERAGE(E156:E157)</f>
        <v/>
      </c>
      <c r="O156" s="8">
        <f>AVERAGE(F156:F157)</f>
        <v/>
      </c>
      <c r="P156" s="8">
        <f>AVERAGE(G156:G157)</f>
        <v/>
      </c>
      <c r="Q156" s="9">
        <f>(N156-J156)/L156</f>
        <v/>
      </c>
      <c r="R156" s="8">
        <f>+O156/(N156-J156)*100</f>
        <v/>
      </c>
      <c r="S156" s="8">
        <f>+SQRT((3.47-LOG(Q156))^2+(1.22+LOG(R156))^2)</f>
        <v/>
      </c>
      <c r="T156" s="1">
        <f>(IF(S156&lt;1.31, "gravelly sand to dense sand", IF(S156&lt;2.05, "sands", IF(S156&lt;2.6, "sand mixtures", IF(S156&lt;2.95, "silt mixtures", IF(S156&lt;3.6, "clays","organic clay"))))))</f>
        <v/>
      </c>
      <c r="U156" s="98">
        <f>IF(S156&lt;2.6,DEGREES(ATAN(0.373*(LOG(N156/L156)+0.29))),"")</f>
        <v/>
      </c>
      <c r="V156" s="98">
        <f>IF(S156&lt;2.6, 17.6+11*LOG(Q156),"")</f>
        <v/>
      </c>
      <c r="W156" s="98">
        <f>IF(S156&lt;2.6, IF(M156/100&lt;20, 30,IF(M156/100&lt;40,30+5/20*(M156/100-20),IF(M156/100&lt;120, 35+5/80*(M156/100-40), IF(M156/100&lt;200, 40+5/80*(M156/100-120),45)))),"")</f>
        <v/>
      </c>
      <c r="X156" s="98">
        <f>IF(S156&gt;2.59, (M156-J156)/$I$1,"")</f>
        <v/>
      </c>
      <c r="Y156" s="1">
        <f>+($Y$600-$Y$3)/($A$600-$A$3)*(A156-$A$3)+$Y$3</f>
        <v/>
      </c>
      <c r="Z156" s="99">
        <f>+B156*4</f>
        <v/>
      </c>
      <c r="AA156" s="1">
        <f>+($AA$600-$AA$3)/($A$600-$A$3)*(A156-$A$3)+$AA$3</f>
        <v/>
      </c>
    </row>
    <row r="157">
      <c r="A157" s="11" t="n">
        <v>3.08</v>
      </c>
      <c r="B157" s="11" t="n">
        <v>0.303</v>
      </c>
      <c r="C157" s="11" t="n">
        <v>-3</v>
      </c>
      <c r="D157" s="11" t="n">
        <v>20</v>
      </c>
      <c r="E157" s="5">
        <f>+B157*1000+D157*(1-$F$1)</f>
        <v/>
      </c>
      <c r="F157" s="5">
        <f>+F156+1</f>
        <v/>
      </c>
      <c r="G157" s="5">
        <f>+A158-A157</f>
        <v/>
      </c>
      <c r="H157" s="5">
        <f>+A157+G157/2</f>
        <v/>
      </c>
      <c r="I157" s="8">
        <f>9.81*(0.27*LOG(C157/E157*100)+0.36*LOG(E157/100)+1.236)</f>
        <v/>
      </c>
      <c r="J157" s="5">
        <f>+J156+I157*G157</f>
        <v/>
      </c>
      <c r="K157" s="5">
        <f>IF(H157&lt;$C$1,0,9.81*(H157-$C$1))</f>
        <v/>
      </c>
      <c r="L157" s="8">
        <f>+J157-K157</f>
        <v/>
      </c>
      <c r="M157" s="8">
        <f>AVERAGE(B157:B158)*1000</f>
        <v/>
      </c>
      <c r="N157" s="8">
        <f>AVERAGE(E157:E158)</f>
        <v/>
      </c>
      <c r="O157" s="8">
        <f>AVERAGE(F157:F158)</f>
        <v/>
      </c>
      <c r="P157" s="8">
        <f>AVERAGE(G157:G158)</f>
        <v/>
      </c>
      <c r="Q157" s="9">
        <f>(N157-J157)/L157</f>
        <v/>
      </c>
      <c r="R157" s="8">
        <f>+O157/(N157-J157)*100</f>
        <v/>
      </c>
      <c r="S157" s="8">
        <f>+SQRT((3.47-LOG(Q157))^2+(1.22+LOG(R157))^2)</f>
        <v/>
      </c>
      <c r="T157" s="1">
        <f>(IF(S157&lt;1.31, "gravelly sand to dense sand", IF(S157&lt;2.05, "sands", IF(S157&lt;2.6, "sand mixtures", IF(S157&lt;2.95, "silt mixtures", IF(S157&lt;3.6, "clays","organic clay"))))))</f>
        <v/>
      </c>
      <c r="U157" s="98">
        <f>IF(S157&lt;2.6,DEGREES(ATAN(0.373*(LOG(N157/L157)+0.29))),"")</f>
        <v/>
      </c>
      <c r="V157" s="98">
        <f>IF(S157&lt;2.6, 17.6+11*LOG(Q157),"")</f>
        <v/>
      </c>
      <c r="W157" s="98">
        <f>IF(S157&lt;2.6, IF(M157/100&lt;20, 30,IF(M157/100&lt;40,30+5/20*(M157/100-20),IF(M157/100&lt;120, 35+5/80*(M157/100-40), IF(M157/100&lt;200, 40+5/80*(M157/100-120),45)))),"")</f>
        <v/>
      </c>
      <c r="X157" s="98">
        <f>IF(S157&gt;2.59, (M157-J157)/$I$1,"")</f>
        <v/>
      </c>
      <c r="Y157" s="1">
        <f>+($Y$600-$Y$3)/($A$600-$A$3)*(A157-$A$3)+$Y$3</f>
        <v/>
      </c>
      <c r="Z157" s="99">
        <f>+B157*4</f>
        <v/>
      </c>
      <c r="AA157" s="1">
        <f>+($AA$600-$AA$3)/($A$600-$A$3)*(A157-$A$3)+$AA$3</f>
        <v/>
      </c>
    </row>
    <row r="158">
      <c r="A158" s="11" t="n">
        <v>3.1</v>
      </c>
      <c r="B158" s="11" t="n">
        <v>0.284</v>
      </c>
      <c r="C158" s="11" t="n">
        <v>-3</v>
      </c>
      <c r="D158" s="11" t="n">
        <v>20</v>
      </c>
      <c r="E158" s="5">
        <f>+B158*1000+D158*(1-$F$1)</f>
        <v/>
      </c>
      <c r="F158" s="5">
        <f>+F157+1</f>
        <v/>
      </c>
      <c r="G158" s="5">
        <f>+A159-A158</f>
        <v/>
      </c>
      <c r="H158" s="5">
        <f>+A158+G158/2</f>
        <v/>
      </c>
      <c r="I158" s="8">
        <f>9.81*(0.27*LOG(C158/E158*100)+0.36*LOG(E158/100)+1.236)</f>
        <v/>
      </c>
      <c r="J158" s="5">
        <f>+J157+I158*G158</f>
        <v/>
      </c>
      <c r="K158" s="5">
        <f>IF(H158&lt;$C$1,0,9.81*(H158-$C$1))</f>
        <v/>
      </c>
      <c r="L158" s="8">
        <f>+J158-K158</f>
        <v/>
      </c>
      <c r="M158" s="8">
        <f>AVERAGE(B158:B159)*1000</f>
        <v/>
      </c>
      <c r="N158" s="8">
        <f>AVERAGE(E158:E159)</f>
        <v/>
      </c>
      <c r="O158" s="8">
        <f>AVERAGE(F158:F159)</f>
        <v/>
      </c>
      <c r="P158" s="8">
        <f>AVERAGE(G158:G159)</f>
        <v/>
      </c>
      <c r="Q158" s="9">
        <f>(N158-J158)/L158</f>
        <v/>
      </c>
      <c r="R158" s="8">
        <f>+O158/(N158-J158)*100</f>
        <v/>
      </c>
      <c r="S158" s="8">
        <f>+SQRT((3.47-LOG(Q158))^2+(1.22+LOG(R158))^2)</f>
        <v/>
      </c>
      <c r="T158" s="1">
        <f>(IF(S158&lt;1.31, "gravelly sand to dense sand", IF(S158&lt;2.05, "sands", IF(S158&lt;2.6, "sand mixtures", IF(S158&lt;2.95, "silt mixtures", IF(S158&lt;3.6, "clays","organic clay"))))))</f>
        <v/>
      </c>
      <c r="U158" s="98">
        <f>IF(S158&lt;2.6,DEGREES(ATAN(0.373*(LOG(N158/L158)+0.29))),"")</f>
        <v/>
      </c>
      <c r="V158" s="98">
        <f>IF(S158&lt;2.6, 17.6+11*LOG(Q158),"")</f>
        <v/>
      </c>
      <c r="W158" s="98">
        <f>IF(S158&lt;2.6, IF(M158/100&lt;20, 30,IF(M158/100&lt;40,30+5/20*(M158/100-20),IF(M158/100&lt;120, 35+5/80*(M158/100-40), IF(M158/100&lt;200, 40+5/80*(M158/100-120),45)))),"")</f>
        <v/>
      </c>
      <c r="X158" s="98">
        <f>IF(S158&gt;2.59, (M158-J158)/$I$1,"")</f>
        <v/>
      </c>
      <c r="Y158" s="1">
        <f>+($Y$600-$Y$3)/($A$600-$A$3)*(A158-$A$3)+$Y$3</f>
        <v/>
      </c>
      <c r="Z158" s="99">
        <f>+B158*4</f>
        <v/>
      </c>
      <c r="AA158" s="1">
        <f>+($AA$600-$AA$3)/($A$600-$A$3)*(A158-$A$3)+$AA$3</f>
        <v/>
      </c>
    </row>
    <row r="159">
      <c r="A159" s="11" t="n">
        <v>3.12</v>
      </c>
      <c r="B159" s="11" t="n">
        <v>0.303</v>
      </c>
      <c r="C159" s="11" t="n">
        <v>-3</v>
      </c>
      <c r="D159" s="11" t="n">
        <v>21</v>
      </c>
      <c r="E159" s="5">
        <f>+B159*1000+D159*(1-$F$1)</f>
        <v/>
      </c>
      <c r="F159" s="5">
        <f>+F158+1</f>
        <v/>
      </c>
      <c r="G159" s="5">
        <f>+A160-A159</f>
        <v/>
      </c>
      <c r="H159" s="5">
        <f>+A159+G159/2</f>
        <v/>
      </c>
      <c r="I159" s="8">
        <f>9.81*(0.27*LOG(C159/E159*100)+0.36*LOG(E159/100)+1.236)</f>
        <v/>
      </c>
      <c r="J159" s="5">
        <f>+J158+I159*G159</f>
        <v/>
      </c>
      <c r="K159" s="5">
        <f>IF(H159&lt;$C$1,0,9.81*(H159-$C$1))</f>
        <v/>
      </c>
      <c r="L159" s="8">
        <f>+J159-K159</f>
        <v/>
      </c>
      <c r="M159" s="8">
        <f>AVERAGE(B159:B160)*1000</f>
        <v/>
      </c>
      <c r="N159" s="8">
        <f>AVERAGE(E159:E160)</f>
        <v/>
      </c>
      <c r="O159" s="8">
        <f>AVERAGE(F159:F160)</f>
        <v/>
      </c>
      <c r="P159" s="8">
        <f>AVERAGE(G159:G160)</f>
        <v/>
      </c>
      <c r="Q159" s="9">
        <f>(N159-J159)/L159</f>
        <v/>
      </c>
      <c r="R159" s="8">
        <f>+O159/(N159-J159)*100</f>
        <v/>
      </c>
      <c r="S159" s="8">
        <f>+SQRT((3.47-LOG(Q159))^2+(1.22+LOG(R159))^2)</f>
        <v/>
      </c>
      <c r="T159" s="1">
        <f>(IF(S159&lt;1.31, "gravelly sand to dense sand", IF(S159&lt;2.05, "sands", IF(S159&lt;2.6, "sand mixtures", IF(S159&lt;2.95, "silt mixtures", IF(S159&lt;3.6, "clays","organic clay"))))))</f>
        <v/>
      </c>
      <c r="U159" s="98">
        <f>IF(S159&lt;2.6,DEGREES(ATAN(0.373*(LOG(N159/L159)+0.29))),"")</f>
        <v/>
      </c>
      <c r="V159" s="98">
        <f>IF(S159&lt;2.6, 17.6+11*LOG(Q159),"")</f>
        <v/>
      </c>
      <c r="W159" s="98">
        <f>IF(S159&lt;2.6, IF(M159/100&lt;20, 30,IF(M159/100&lt;40,30+5/20*(M159/100-20),IF(M159/100&lt;120, 35+5/80*(M159/100-40), IF(M159/100&lt;200, 40+5/80*(M159/100-120),45)))),"")</f>
        <v/>
      </c>
      <c r="X159" s="98">
        <f>IF(S159&gt;2.59, (M159-J159)/$I$1,"")</f>
        <v/>
      </c>
      <c r="Y159" s="1">
        <f>+($Y$600-$Y$3)/($A$600-$A$3)*(A159-$A$3)+$Y$3</f>
        <v/>
      </c>
      <c r="Z159" s="99">
        <f>+B159*4</f>
        <v/>
      </c>
      <c r="AA159" s="1">
        <f>+($AA$600-$AA$3)/($A$600-$A$3)*(A159-$A$3)+$AA$3</f>
        <v/>
      </c>
    </row>
    <row r="160">
      <c r="A160" s="11" t="n">
        <v>3.14</v>
      </c>
      <c r="B160" s="11" t="n">
        <v>0.303</v>
      </c>
      <c r="C160" s="11" t="n">
        <v>-3</v>
      </c>
      <c r="D160" s="11" t="n">
        <v>22</v>
      </c>
      <c r="E160" s="5">
        <f>+B160*1000+D160*(1-$F$1)</f>
        <v/>
      </c>
      <c r="F160" s="5">
        <f>+F159+1</f>
        <v/>
      </c>
      <c r="G160" s="5">
        <f>+A161-A160</f>
        <v/>
      </c>
      <c r="H160" s="5">
        <f>+A160+G160/2</f>
        <v/>
      </c>
      <c r="I160" s="8">
        <f>9.81*(0.27*LOG(C160/E160*100)+0.36*LOG(E160/100)+1.236)</f>
        <v/>
      </c>
      <c r="J160" s="5">
        <f>+J159+I160*G160</f>
        <v/>
      </c>
      <c r="K160" s="5">
        <f>IF(H160&lt;$C$1,0,9.81*(H160-$C$1))</f>
        <v/>
      </c>
      <c r="L160" s="8">
        <f>+J160-K160</f>
        <v/>
      </c>
      <c r="M160" s="8">
        <f>AVERAGE(B160:B161)*1000</f>
        <v/>
      </c>
      <c r="N160" s="8">
        <f>AVERAGE(E160:E161)</f>
        <v/>
      </c>
      <c r="O160" s="8">
        <f>AVERAGE(F160:F161)</f>
        <v/>
      </c>
      <c r="P160" s="8">
        <f>AVERAGE(G160:G161)</f>
        <v/>
      </c>
      <c r="Q160" s="9">
        <f>(N160-J160)/L160</f>
        <v/>
      </c>
      <c r="R160" s="8">
        <f>+O160/(N160-J160)*100</f>
        <v/>
      </c>
      <c r="S160" s="8">
        <f>+SQRT((3.47-LOG(Q160))^2+(1.22+LOG(R160))^2)</f>
        <v/>
      </c>
      <c r="T160" s="1">
        <f>(IF(S160&lt;1.31, "gravelly sand to dense sand", IF(S160&lt;2.05, "sands", IF(S160&lt;2.6, "sand mixtures", IF(S160&lt;2.95, "silt mixtures", IF(S160&lt;3.6, "clays","organic clay"))))))</f>
        <v/>
      </c>
      <c r="U160" s="98">
        <f>IF(S160&lt;2.6,DEGREES(ATAN(0.373*(LOG(N160/L160)+0.29))),"")</f>
        <v/>
      </c>
      <c r="V160" s="98">
        <f>IF(S160&lt;2.6, 17.6+11*LOG(Q160),"")</f>
        <v/>
      </c>
      <c r="W160" s="98">
        <f>IF(S160&lt;2.6, IF(M160/100&lt;20, 30,IF(M160/100&lt;40,30+5/20*(M160/100-20),IF(M160/100&lt;120, 35+5/80*(M160/100-40), IF(M160/100&lt;200, 40+5/80*(M160/100-120),45)))),"")</f>
        <v/>
      </c>
      <c r="X160" s="98">
        <f>IF(S160&gt;2.59, (M160-J160)/$I$1,"")</f>
        <v/>
      </c>
      <c r="Y160" s="1">
        <f>+($Y$600-$Y$3)/($A$600-$A$3)*(A160-$A$3)+$Y$3</f>
        <v/>
      </c>
      <c r="Z160" s="99">
        <f>+B160*4</f>
        <v/>
      </c>
      <c r="AA160" s="1">
        <f>+($AA$600-$AA$3)/($A$600-$A$3)*(A160-$A$3)+$AA$3</f>
        <v/>
      </c>
    </row>
    <row r="161">
      <c r="A161" s="11" t="n">
        <v>3.16</v>
      </c>
      <c r="B161" s="11" t="n">
        <v>0.303</v>
      </c>
      <c r="C161" s="11" t="n">
        <v>-3</v>
      </c>
      <c r="D161" s="11" t="n">
        <v>52</v>
      </c>
      <c r="E161" s="5">
        <f>+B161*1000+D161*(1-$F$1)</f>
        <v/>
      </c>
      <c r="F161" s="5">
        <f>+F160+1</f>
        <v/>
      </c>
      <c r="G161" s="5">
        <f>+A162-A161</f>
        <v/>
      </c>
      <c r="H161" s="5">
        <f>+A161+G161/2</f>
        <v/>
      </c>
      <c r="I161" s="8">
        <f>9.81*(0.27*LOG(C161/E161*100)+0.36*LOG(E161/100)+1.236)</f>
        <v/>
      </c>
      <c r="J161" s="5">
        <f>+J160+I161*G161</f>
        <v/>
      </c>
      <c r="K161" s="5">
        <f>IF(H161&lt;$C$1,0,9.81*(H161-$C$1))</f>
        <v/>
      </c>
      <c r="L161" s="8">
        <f>+J161-K161</f>
        <v/>
      </c>
      <c r="M161" s="8">
        <f>AVERAGE(B161:B162)*1000</f>
        <v/>
      </c>
      <c r="N161" s="8">
        <f>AVERAGE(E161:E162)</f>
        <v/>
      </c>
      <c r="O161" s="8">
        <f>AVERAGE(F161:F162)</f>
        <v/>
      </c>
      <c r="P161" s="8">
        <f>AVERAGE(G161:G162)</f>
        <v/>
      </c>
      <c r="Q161" s="9">
        <f>(N161-J161)/L161</f>
        <v/>
      </c>
      <c r="R161" s="8">
        <f>+O161/(N161-J161)*100</f>
        <v/>
      </c>
      <c r="S161" s="8">
        <f>+SQRT((3.47-LOG(Q161))^2+(1.22+LOG(R161))^2)</f>
        <v/>
      </c>
      <c r="T161" s="1">
        <f>(IF(S161&lt;1.31, "gravelly sand to dense sand", IF(S161&lt;2.05, "sands", IF(S161&lt;2.6, "sand mixtures", IF(S161&lt;2.95, "silt mixtures", IF(S161&lt;3.6, "clays","organic clay"))))))</f>
        <v/>
      </c>
      <c r="U161" s="98">
        <f>IF(S161&lt;2.6,DEGREES(ATAN(0.373*(LOG(N161/L161)+0.29))),"")</f>
        <v/>
      </c>
      <c r="V161" s="98">
        <f>IF(S161&lt;2.6, 17.6+11*LOG(Q161),"")</f>
        <v/>
      </c>
      <c r="W161" s="98">
        <f>IF(S161&lt;2.6, IF(M161/100&lt;20, 30,IF(M161/100&lt;40,30+5/20*(M161/100-20),IF(M161/100&lt;120, 35+5/80*(M161/100-40), IF(M161/100&lt;200, 40+5/80*(M161/100-120),45)))),"")</f>
        <v/>
      </c>
      <c r="X161" s="98">
        <f>IF(S161&gt;2.59, (M161-J161)/$I$1,"")</f>
        <v/>
      </c>
      <c r="Y161" s="1">
        <f>+($Y$600-$Y$3)/($A$600-$A$3)*(A161-$A$3)+$Y$3</f>
        <v/>
      </c>
      <c r="Z161" s="99">
        <f>+B161*4</f>
        <v/>
      </c>
      <c r="AA161" s="1">
        <f>+($AA$600-$AA$3)/($A$600-$A$3)*(A161-$A$3)+$AA$3</f>
        <v/>
      </c>
    </row>
    <row r="162">
      <c r="A162" s="11" t="n">
        <v>3.18</v>
      </c>
      <c r="B162" s="11" t="n">
        <v>0.303</v>
      </c>
      <c r="C162" s="11" t="n">
        <v>-3</v>
      </c>
      <c r="D162" s="11" t="n">
        <v>43</v>
      </c>
      <c r="E162" s="5">
        <f>+B162*1000+D162*(1-$F$1)</f>
        <v/>
      </c>
      <c r="F162" s="5">
        <f>+F161+1</f>
        <v/>
      </c>
      <c r="G162" s="5">
        <f>+A163-A162</f>
        <v/>
      </c>
      <c r="H162" s="5">
        <f>+A162+G162/2</f>
        <v/>
      </c>
      <c r="I162" s="8">
        <f>9.81*(0.27*LOG(C162/E162*100)+0.36*LOG(E162/100)+1.236)</f>
        <v/>
      </c>
      <c r="J162" s="5">
        <f>+J161+I162*G162</f>
        <v/>
      </c>
      <c r="K162" s="5">
        <f>IF(H162&lt;$C$1,0,9.81*(H162-$C$1))</f>
        <v/>
      </c>
      <c r="L162" s="8">
        <f>+J162-K162</f>
        <v/>
      </c>
      <c r="M162" s="8">
        <f>AVERAGE(B162:B163)*1000</f>
        <v/>
      </c>
      <c r="N162" s="8">
        <f>AVERAGE(E162:E163)</f>
        <v/>
      </c>
      <c r="O162" s="8">
        <f>AVERAGE(F162:F163)</f>
        <v/>
      </c>
      <c r="P162" s="8">
        <f>AVERAGE(G162:G163)</f>
        <v/>
      </c>
      <c r="Q162" s="9">
        <f>(N162-J162)/L162</f>
        <v/>
      </c>
      <c r="R162" s="8">
        <f>+O162/(N162-J162)*100</f>
        <v/>
      </c>
      <c r="S162" s="8">
        <f>+SQRT((3.47-LOG(Q162))^2+(1.22+LOG(R162))^2)</f>
        <v/>
      </c>
      <c r="T162" s="1">
        <f>(IF(S162&lt;1.31, "gravelly sand to dense sand", IF(S162&lt;2.05, "sands", IF(S162&lt;2.6, "sand mixtures", IF(S162&lt;2.95, "silt mixtures", IF(S162&lt;3.6, "clays","organic clay"))))))</f>
        <v/>
      </c>
      <c r="U162" s="98">
        <f>IF(S162&lt;2.6,DEGREES(ATAN(0.373*(LOG(N162/L162)+0.29))),"")</f>
        <v/>
      </c>
      <c r="V162" s="98">
        <f>IF(S162&lt;2.6, 17.6+11*LOG(Q162),"")</f>
        <v/>
      </c>
      <c r="W162" s="98">
        <f>IF(S162&lt;2.6, IF(M162/100&lt;20, 30,IF(M162/100&lt;40,30+5/20*(M162/100-20),IF(M162/100&lt;120, 35+5/80*(M162/100-40), IF(M162/100&lt;200, 40+5/80*(M162/100-120),45)))),"")</f>
        <v/>
      </c>
      <c r="X162" s="98">
        <f>IF(S162&gt;2.59, (M162-J162)/$I$1,"")</f>
        <v/>
      </c>
      <c r="Y162" s="1">
        <f>+($Y$600-$Y$3)/($A$600-$A$3)*(A162-$A$3)+$Y$3</f>
        <v/>
      </c>
      <c r="Z162" s="99">
        <f>+B162*4</f>
        <v/>
      </c>
      <c r="AA162" s="1">
        <f>+($AA$600-$AA$3)/($A$600-$A$3)*(A162-$A$3)+$AA$3</f>
        <v/>
      </c>
    </row>
    <row r="163">
      <c r="A163" s="11" t="n">
        <v>3.2</v>
      </c>
      <c r="B163" s="11" t="n">
        <v>0.322</v>
      </c>
      <c r="C163" s="11" t="n">
        <v>-3</v>
      </c>
      <c r="D163" s="11" t="n">
        <v>38</v>
      </c>
      <c r="E163" s="5">
        <f>+B163*1000+D163*(1-$F$1)</f>
        <v/>
      </c>
      <c r="F163" s="5">
        <f>+F162+1</f>
        <v/>
      </c>
      <c r="G163" s="5">
        <f>+A164-A163</f>
        <v/>
      </c>
      <c r="H163" s="5">
        <f>+A163+G163/2</f>
        <v/>
      </c>
      <c r="I163" s="8">
        <f>9.81*(0.27*LOG(C163/E163*100)+0.36*LOG(E163/100)+1.236)</f>
        <v/>
      </c>
      <c r="J163" s="5">
        <f>+J162+I163*G163</f>
        <v/>
      </c>
      <c r="K163" s="5">
        <f>IF(H163&lt;$C$1,0,9.81*(H163-$C$1))</f>
        <v/>
      </c>
      <c r="L163" s="8">
        <f>+J163-K163</f>
        <v/>
      </c>
      <c r="M163" s="8">
        <f>AVERAGE(B163:B164)*1000</f>
        <v/>
      </c>
      <c r="N163" s="8">
        <f>AVERAGE(E163:E164)</f>
        <v/>
      </c>
      <c r="O163" s="8">
        <f>AVERAGE(F163:F164)</f>
        <v/>
      </c>
      <c r="P163" s="8">
        <f>AVERAGE(G163:G164)</f>
        <v/>
      </c>
      <c r="Q163" s="9">
        <f>(N163-J163)/L163</f>
        <v/>
      </c>
      <c r="R163" s="8">
        <f>+O163/(N163-J163)*100</f>
        <v/>
      </c>
      <c r="S163" s="8">
        <f>+SQRT((3.47-LOG(Q163))^2+(1.22+LOG(R163))^2)</f>
        <v/>
      </c>
      <c r="T163" s="1">
        <f>(IF(S163&lt;1.31, "gravelly sand to dense sand", IF(S163&lt;2.05, "sands", IF(S163&lt;2.6, "sand mixtures", IF(S163&lt;2.95, "silt mixtures", IF(S163&lt;3.6, "clays","organic clay"))))))</f>
        <v/>
      </c>
      <c r="U163" s="98">
        <f>IF(S163&lt;2.6,DEGREES(ATAN(0.373*(LOG(N163/L163)+0.29))),"")</f>
        <v/>
      </c>
      <c r="V163" s="98">
        <f>IF(S163&lt;2.6, 17.6+11*LOG(Q163),"")</f>
        <v/>
      </c>
      <c r="W163" s="98">
        <f>IF(S163&lt;2.6, IF(M163/100&lt;20, 30,IF(M163/100&lt;40,30+5/20*(M163/100-20),IF(M163/100&lt;120, 35+5/80*(M163/100-40), IF(M163/100&lt;200, 40+5/80*(M163/100-120),45)))),"")</f>
        <v/>
      </c>
      <c r="X163" s="98">
        <f>IF(S163&gt;2.59, (M163-J163)/$I$1,"")</f>
        <v/>
      </c>
      <c r="Y163" s="1">
        <f>+($Y$600-$Y$3)/($A$600-$A$3)*(A163-$A$3)+$Y$3</f>
        <v/>
      </c>
      <c r="Z163" s="99">
        <f>+B163*4</f>
        <v/>
      </c>
      <c r="AA163" s="1">
        <f>+($AA$600-$AA$3)/($A$600-$A$3)*(A163-$A$3)+$AA$3</f>
        <v/>
      </c>
    </row>
    <row r="164">
      <c r="A164" s="11" t="n">
        <v>3.22</v>
      </c>
      <c r="B164" s="11" t="n">
        <v>0.303</v>
      </c>
      <c r="C164" s="11" t="n">
        <v>-3</v>
      </c>
      <c r="D164" s="11" t="n">
        <v>37</v>
      </c>
      <c r="E164" s="5">
        <f>+B164*1000+D164*(1-$F$1)</f>
        <v/>
      </c>
      <c r="F164" s="5">
        <f>+F163+1</f>
        <v/>
      </c>
      <c r="G164" s="5">
        <f>+A165-A164</f>
        <v/>
      </c>
      <c r="H164" s="5">
        <f>+A164+G164/2</f>
        <v/>
      </c>
      <c r="I164" s="8">
        <f>9.81*(0.27*LOG(C164/E164*100)+0.36*LOG(E164/100)+1.236)</f>
        <v/>
      </c>
      <c r="J164" s="5">
        <f>+J163+I164*G164</f>
        <v/>
      </c>
      <c r="K164" s="5">
        <f>IF(H164&lt;$C$1,0,9.81*(H164-$C$1))</f>
        <v/>
      </c>
      <c r="L164" s="8">
        <f>+J164-K164</f>
        <v/>
      </c>
      <c r="M164" s="8">
        <f>AVERAGE(B164:B165)*1000</f>
        <v/>
      </c>
      <c r="N164" s="8">
        <f>AVERAGE(E164:E165)</f>
        <v/>
      </c>
      <c r="O164" s="8">
        <f>AVERAGE(F164:F165)</f>
        <v/>
      </c>
      <c r="P164" s="8">
        <f>AVERAGE(G164:G165)</f>
        <v/>
      </c>
      <c r="Q164" s="9">
        <f>(N164-J164)/L164</f>
        <v/>
      </c>
      <c r="R164" s="8">
        <f>+O164/(N164-J164)*100</f>
        <v/>
      </c>
      <c r="S164" s="8">
        <f>+SQRT((3.47-LOG(Q164))^2+(1.22+LOG(R164))^2)</f>
        <v/>
      </c>
      <c r="T164" s="1">
        <f>(IF(S164&lt;1.31, "gravelly sand to dense sand", IF(S164&lt;2.05, "sands", IF(S164&lt;2.6, "sand mixtures", IF(S164&lt;2.95, "silt mixtures", IF(S164&lt;3.6, "clays","organic clay"))))))</f>
        <v/>
      </c>
      <c r="U164" s="98">
        <f>IF(S164&lt;2.6,DEGREES(ATAN(0.373*(LOG(N164/L164)+0.29))),"")</f>
        <v/>
      </c>
      <c r="V164" s="98">
        <f>IF(S164&lt;2.6, 17.6+11*LOG(Q164),"")</f>
        <v/>
      </c>
      <c r="W164" s="98">
        <f>IF(S164&lt;2.6, IF(M164/100&lt;20, 30,IF(M164/100&lt;40,30+5/20*(M164/100-20),IF(M164/100&lt;120, 35+5/80*(M164/100-40), IF(M164/100&lt;200, 40+5/80*(M164/100-120),45)))),"")</f>
        <v/>
      </c>
      <c r="X164" s="98">
        <f>IF(S164&gt;2.59, (M164-J164)/$I$1,"")</f>
        <v/>
      </c>
      <c r="Y164" s="1">
        <f>+($Y$600-$Y$3)/($A$600-$A$3)*(A164-$A$3)+$Y$3</f>
        <v/>
      </c>
      <c r="Z164" s="99">
        <f>+B164*4</f>
        <v/>
      </c>
      <c r="AA164" s="1">
        <f>+($AA$600-$AA$3)/($A$600-$A$3)*(A164-$A$3)+$AA$3</f>
        <v/>
      </c>
    </row>
    <row r="165">
      <c r="A165" s="11" t="n">
        <v>3.24</v>
      </c>
      <c r="B165" s="11" t="n">
        <v>0.303</v>
      </c>
      <c r="C165" s="11" t="n">
        <v>-3</v>
      </c>
      <c r="D165" s="11" t="n">
        <v>38</v>
      </c>
      <c r="E165" s="5">
        <f>+B165*1000+D165*(1-$F$1)</f>
        <v/>
      </c>
      <c r="F165" s="5">
        <f>+F164+1</f>
        <v/>
      </c>
      <c r="G165" s="5">
        <f>+A166-A165</f>
        <v/>
      </c>
      <c r="H165" s="5">
        <f>+A165+G165/2</f>
        <v/>
      </c>
      <c r="I165" s="8">
        <f>9.81*(0.27*LOG(C165/E165*100)+0.36*LOG(E165/100)+1.236)</f>
        <v/>
      </c>
      <c r="J165" s="5">
        <f>+J164+I165*G165</f>
        <v/>
      </c>
      <c r="K165" s="5">
        <f>IF(H165&lt;$C$1,0,9.81*(H165-$C$1))</f>
        <v/>
      </c>
      <c r="L165" s="8">
        <f>+J165-K165</f>
        <v/>
      </c>
      <c r="M165" s="8">
        <f>AVERAGE(B165:B166)*1000</f>
        <v/>
      </c>
      <c r="N165" s="8">
        <f>AVERAGE(E165:E166)</f>
        <v/>
      </c>
      <c r="O165" s="8">
        <f>AVERAGE(F165:F166)</f>
        <v/>
      </c>
      <c r="P165" s="8">
        <f>AVERAGE(G165:G166)</f>
        <v/>
      </c>
      <c r="Q165" s="9">
        <f>(N165-J165)/L165</f>
        <v/>
      </c>
      <c r="R165" s="8">
        <f>+O165/(N165-J165)*100</f>
        <v/>
      </c>
      <c r="S165" s="8">
        <f>+SQRT((3.47-LOG(Q165))^2+(1.22+LOG(R165))^2)</f>
        <v/>
      </c>
      <c r="T165" s="1">
        <f>(IF(S165&lt;1.31, "gravelly sand to dense sand", IF(S165&lt;2.05, "sands", IF(S165&lt;2.6, "sand mixtures", IF(S165&lt;2.95, "silt mixtures", IF(S165&lt;3.6, "clays","organic clay"))))))</f>
        <v/>
      </c>
      <c r="U165" s="98">
        <f>IF(S165&lt;2.6,DEGREES(ATAN(0.373*(LOG(N165/L165)+0.29))),"")</f>
        <v/>
      </c>
      <c r="V165" s="98">
        <f>IF(S165&lt;2.6, 17.6+11*LOG(Q165),"")</f>
        <v/>
      </c>
      <c r="W165" s="98">
        <f>IF(S165&lt;2.6, IF(M165/100&lt;20, 30,IF(M165/100&lt;40,30+5/20*(M165/100-20),IF(M165/100&lt;120, 35+5/80*(M165/100-40), IF(M165/100&lt;200, 40+5/80*(M165/100-120),45)))),"")</f>
        <v/>
      </c>
      <c r="X165" s="98">
        <f>IF(S165&gt;2.59, (M165-J165)/$I$1,"")</f>
        <v/>
      </c>
      <c r="Y165" s="1">
        <f>+($Y$600-$Y$3)/($A$600-$A$3)*(A165-$A$3)+$Y$3</f>
        <v/>
      </c>
      <c r="Z165" s="99">
        <f>+B165*4</f>
        <v/>
      </c>
      <c r="AA165" s="1">
        <f>+($AA$600-$AA$3)/($A$600-$A$3)*(A165-$A$3)+$AA$3</f>
        <v/>
      </c>
    </row>
    <row r="166">
      <c r="A166" s="11" t="n">
        <v>3.26</v>
      </c>
      <c r="B166" s="11" t="n">
        <v>0.322</v>
      </c>
      <c r="C166" s="11" t="n">
        <v>-3</v>
      </c>
      <c r="D166" s="11" t="n">
        <v>38</v>
      </c>
      <c r="E166" s="5">
        <f>+B166*1000+D166*(1-$F$1)</f>
        <v/>
      </c>
      <c r="F166" s="5">
        <f>+F165+1</f>
        <v/>
      </c>
      <c r="G166" s="5">
        <f>+A167-A166</f>
        <v/>
      </c>
      <c r="H166" s="5">
        <f>+A166+G166/2</f>
        <v/>
      </c>
      <c r="I166" s="8">
        <f>9.81*(0.27*LOG(C166/E166*100)+0.36*LOG(E166/100)+1.236)</f>
        <v/>
      </c>
      <c r="J166" s="5">
        <f>+J165+I166*G166</f>
        <v/>
      </c>
      <c r="K166" s="5">
        <f>IF(H166&lt;$C$1,0,9.81*(H166-$C$1))</f>
        <v/>
      </c>
      <c r="L166" s="8">
        <f>+J166-K166</f>
        <v/>
      </c>
      <c r="M166" s="8">
        <f>AVERAGE(B166:B167)*1000</f>
        <v/>
      </c>
      <c r="N166" s="8">
        <f>AVERAGE(E166:E167)</f>
        <v/>
      </c>
      <c r="O166" s="8">
        <f>AVERAGE(F166:F167)</f>
        <v/>
      </c>
      <c r="P166" s="8">
        <f>AVERAGE(G166:G167)</f>
        <v/>
      </c>
      <c r="Q166" s="9">
        <f>(N166-J166)/L166</f>
        <v/>
      </c>
      <c r="R166" s="8">
        <f>+O166/(N166-J166)*100</f>
        <v/>
      </c>
      <c r="S166" s="8">
        <f>+SQRT((3.47-LOG(Q166))^2+(1.22+LOG(R166))^2)</f>
        <v/>
      </c>
      <c r="T166" s="1">
        <f>(IF(S166&lt;1.31, "gravelly sand to dense sand", IF(S166&lt;2.05, "sands", IF(S166&lt;2.6, "sand mixtures", IF(S166&lt;2.95, "silt mixtures", IF(S166&lt;3.6, "clays","organic clay"))))))</f>
        <v/>
      </c>
      <c r="U166" s="98">
        <f>IF(S166&lt;2.6,DEGREES(ATAN(0.373*(LOG(N166/L166)+0.29))),"")</f>
        <v/>
      </c>
      <c r="V166" s="98">
        <f>IF(S166&lt;2.6, 17.6+11*LOG(Q166),"")</f>
        <v/>
      </c>
      <c r="W166" s="98">
        <f>IF(S166&lt;2.6, IF(M166/100&lt;20, 30,IF(M166/100&lt;40,30+5/20*(M166/100-20),IF(M166/100&lt;120, 35+5/80*(M166/100-40), IF(M166/100&lt;200, 40+5/80*(M166/100-120),45)))),"")</f>
        <v/>
      </c>
      <c r="X166" s="98">
        <f>IF(S166&gt;2.59, (M166-J166)/$I$1,"")</f>
        <v/>
      </c>
      <c r="Y166" s="1">
        <f>+($Y$600-$Y$3)/($A$600-$A$3)*(A166-$A$3)+$Y$3</f>
        <v/>
      </c>
      <c r="Z166" s="99">
        <f>+B166*4</f>
        <v/>
      </c>
      <c r="AA166" s="1">
        <f>+($AA$600-$AA$3)/($A$600-$A$3)*(A166-$A$3)+$AA$3</f>
        <v/>
      </c>
    </row>
    <row r="167">
      <c r="A167" s="11" t="n">
        <v>3.28</v>
      </c>
      <c r="B167" s="11" t="n">
        <v>0.341</v>
      </c>
      <c r="C167" s="11" t="n">
        <v>-3</v>
      </c>
      <c r="D167" s="11" t="n">
        <v>38</v>
      </c>
      <c r="E167" s="5">
        <f>+B167*1000+D167*(1-$F$1)</f>
        <v/>
      </c>
      <c r="F167" s="5">
        <f>+F166+1</f>
        <v/>
      </c>
      <c r="G167" s="5">
        <f>+A168-A167</f>
        <v/>
      </c>
      <c r="H167" s="5">
        <f>+A167+G167/2</f>
        <v/>
      </c>
      <c r="I167" s="8">
        <f>9.81*(0.27*LOG(C167/E167*100)+0.36*LOG(E167/100)+1.236)</f>
        <v/>
      </c>
      <c r="J167" s="5">
        <f>+J166+I167*G167</f>
        <v/>
      </c>
      <c r="K167" s="5">
        <f>IF(H167&lt;$C$1,0,9.81*(H167-$C$1))</f>
        <v/>
      </c>
      <c r="L167" s="8">
        <f>+J167-K167</f>
        <v/>
      </c>
      <c r="M167" s="8">
        <f>AVERAGE(B167:B168)*1000</f>
        <v/>
      </c>
      <c r="N167" s="8">
        <f>AVERAGE(E167:E168)</f>
        <v/>
      </c>
      <c r="O167" s="8">
        <f>AVERAGE(F167:F168)</f>
        <v/>
      </c>
      <c r="P167" s="8">
        <f>AVERAGE(G167:G168)</f>
        <v/>
      </c>
      <c r="Q167" s="9">
        <f>(N167-J167)/L167</f>
        <v/>
      </c>
      <c r="R167" s="8">
        <f>+O167/(N167-J167)*100</f>
        <v/>
      </c>
      <c r="S167" s="8">
        <f>+SQRT((3.47-LOG(Q167))^2+(1.22+LOG(R167))^2)</f>
        <v/>
      </c>
      <c r="T167" s="1">
        <f>(IF(S167&lt;1.31, "gravelly sand to dense sand", IF(S167&lt;2.05, "sands", IF(S167&lt;2.6, "sand mixtures", IF(S167&lt;2.95, "silt mixtures", IF(S167&lt;3.6, "clays","organic clay"))))))</f>
        <v/>
      </c>
      <c r="U167" s="98">
        <f>IF(S167&lt;2.6,DEGREES(ATAN(0.373*(LOG(N167/L167)+0.29))),"")</f>
        <v/>
      </c>
      <c r="V167" s="98">
        <f>IF(S167&lt;2.6, 17.6+11*LOG(Q167),"")</f>
        <v/>
      </c>
      <c r="W167" s="98">
        <f>IF(S167&lt;2.6, IF(M167/100&lt;20, 30,IF(M167/100&lt;40,30+5/20*(M167/100-20),IF(M167/100&lt;120, 35+5/80*(M167/100-40), IF(M167/100&lt;200, 40+5/80*(M167/100-120),45)))),"")</f>
        <v/>
      </c>
      <c r="X167" s="98">
        <f>IF(S167&gt;2.59, (M167-J167)/$I$1,"")</f>
        <v/>
      </c>
      <c r="Y167" s="1">
        <f>+($Y$600-$Y$3)/($A$600-$A$3)*(A167-$A$3)+$Y$3</f>
        <v/>
      </c>
      <c r="Z167" s="99">
        <f>+B167*4</f>
        <v/>
      </c>
      <c r="AA167" s="1">
        <f>+($AA$600-$AA$3)/($A$600-$A$3)*(A167-$A$3)+$AA$3</f>
        <v/>
      </c>
    </row>
    <row r="168">
      <c r="A168" s="11" t="n">
        <v>3.3</v>
      </c>
      <c r="B168" s="11" t="n">
        <v>0.341</v>
      </c>
      <c r="C168" s="11" t="n">
        <v>-3</v>
      </c>
      <c r="D168" s="11" t="n">
        <v>38</v>
      </c>
      <c r="E168" s="5">
        <f>+B168*1000+D168*(1-$F$1)</f>
        <v/>
      </c>
      <c r="F168" s="5">
        <f>+F167+1</f>
        <v/>
      </c>
      <c r="G168" s="5">
        <f>+A169-A168</f>
        <v/>
      </c>
      <c r="H168" s="5">
        <f>+A168+G168/2</f>
        <v/>
      </c>
      <c r="I168" s="8">
        <f>9.81*(0.27*LOG(C168/E168*100)+0.36*LOG(E168/100)+1.236)</f>
        <v/>
      </c>
      <c r="J168" s="5">
        <f>+J167+I168*G168</f>
        <v/>
      </c>
      <c r="K168" s="5">
        <f>IF(H168&lt;$C$1,0,9.81*(H168-$C$1))</f>
        <v/>
      </c>
      <c r="L168" s="8">
        <f>+J168-K168</f>
        <v/>
      </c>
      <c r="M168" s="8">
        <f>AVERAGE(B168:B169)*1000</f>
        <v/>
      </c>
      <c r="N168" s="8">
        <f>AVERAGE(E168:E169)</f>
        <v/>
      </c>
      <c r="O168" s="8">
        <f>AVERAGE(F168:F169)</f>
        <v/>
      </c>
      <c r="P168" s="8">
        <f>AVERAGE(G168:G169)</f>
        <v/>
      </c>
      <c r="Q168" s="9">
        <f>(N168-J168)/L168</f>
        <v/>
      </c>
      <c r="R168" s="8">
        <f>+O168/(N168-J168)*100</f>
        <v/>
      </c>
      <c r="S168" s="8">
        <f>+SQRT((3.47-LOG(Q168))^2+(1.22+LOG(R168))^2)</f>
        <v/>
      </c>
      <c r="T168" s="1">
        <f>(IF(S168&lt;1.31, "gravelly sand to dense sand", IF(S168&lt;2.05, "sands", IF(S168&lt;2.6, "sand mixtures", IF(S168&lt;2.95, "silt mixtures", IF(S168&lt;3.6, "clays","organic clay"))))))</f>
        <v/>
      </c>
      <c r="U168" s="98">
        <f>IF(S168&lt;2.6,DEGREES(ATAN(0.373*(LOG(N168/L168)+0.29))),"")</f>
        <v/>
      </c>
      <c r="V168" s="98">
        <f>IF(S168&lt;2.6, 17.6+11*LOG(Q168),"")</f>
        <v/>
      </c>
      <c r="W168" s="98">
        <f>IF(S168&lt;2.6, IF(M168/100&lt;20, 30,IF(M168/100&lt;40,30+5/20*(M168/100-20),IF(M168/100&lt;120, 35+5/80*(M168/100-40), IF(M168/100&lt;200, 40+5/80*(M168/100-120),45)))),"")</f>
        <v/>
      </c>
      <c r="X168" s="98">
        <f>IF(S168&gt;2.59, (M168-J168)/$I$1,"")</f>
        <v/>
      </c>
      <c r="Y168" s="1">
        <f>+($Y$600-$Y$3)/($A$600-$A$3)*(A168-$A$3)+$Y$3</f>
        <v/>
      </c>
      <c r="Z168" s="99">
        <f>+B168*4</f>
        <v/>
      </c>
      <c r="AA168" s="1">
        <f>+($AA$600-$AA$3)/($A$600-$A$3)*(A168-$A$3)+$AA$3</f>
        <v/>
      </c>
    </row>
    <row r="169">
      <c r="A169" s="11" t="n">
        <v>3.32</v>
      </c>
      <c r="B169" s="11" t="n">
        <v>0.341</v>
      </c>
      <c r="C169" s="11" t="n">
        <v>-3</v>
      </c>
      <c r="D169" s="11" t="n">
        <v>41</v>
      </c>
      <c r="E169" s="5">
        <f>+B169*1000+D169*(1-$F$1)</f>
        <v/>
      </c>
      <c r="F169" s="5">
        <f>+F168+1</f>
        <v/>
      </c>
      <c r="G169" s="5">
        <f>+A170-A169</f>
        <v/>
      </c>
      <c r="H169" s="5">
        <f>+A169+G169/2</f>
        <v/>
      </c>
      <c r="I169" s="8">
        <f>9.81*(0.27*LOG(C169/E169*100)+0.36*LOG(E169/100)+1.236)</f>
        <v/>
      </c>
      <c r="J169" s="5">
        <f>+J168+I169*G169</f>
        <v/>
      </c>
      <c r="K169" s="5">
        <f>IF(H169&lt;$C$1,0,9.81*(H169-$C$1))</f>
        <v/>
      </c>
      <c r="L169" s="8">
        <f>+J169-K169</f>
        <v/>
      </c>
      <c r="M169" s="8">
        <f>AVERAGE(B169:B170)*1000</f>
        <v/>
      </c>
      <c r="N169" s="8">
        <f>AVERAGE(E169:E170)</f>
        <v/>
      </c>
      <c r="O169" s="8">
        <f>AVERAGE(F169:F170)</f>
        <v/>
      </c>
      <c r="P169" s="8">
        <f>AVERAGE(G169:G170)</f>
        <v/>
      </c>
      <c r="Q169" s="9">
        <f>(N169-J169)/L169</f>
        <v/>
      </c>
      <c r="R169" s="8">
        <f>+O169/(N169-J169)*100</f>
        <v/>
      </c>
      <c r="S169" s="8">
        <f>+SQRT((3.47-LOG(Q169))^2+(1.22+LOG(R169))^2)</f>
        <v/>
      </c>
      <c r="T169" s="1">
        <f>(IF(S169&lt;1.31, "gravelly sand to dense sand", IF(S169&lt;2.05, "sands", IF(S169&lt;2.6, "sand mixtures", IF(S169&lt;2.95, "silt mixtures", IF(S169&lt;3.6, "clays","organic clay"))))))</f>
        <v/>
      </c>
      <c r="U169" s="98">
        <f>IF(S169&lt;2.6,DEGREES(ATAN(0.373*(LOG(N169/L169)+0.29))),"")</f>
        <v/>
      </c>
      <c r="V169" s="98">
        <f>IF(S169&lt;2.6, 17.6+11*LOG(Q169),"")</f>
        <v/>
      </c>
      <c r="W169" s="98">
        <f>IF(S169&lt;2.6, IF(M169/100&lt;20, 30,IF(M169/100&lt;40,30+5/20*(M169/100-20),IF(M169/100&lt;120, 35+5/80*(M169/100-40), IF(M169/100&lt;200, 40+5/80*(M169/100-120),45)))),"")</f>
        <v/>
      </c>
      <c r="X169" s="98">
        <f>IF(S169&gt;2.59, (M169-J169)/$I$1,"")</f>
        <v/>
      </c>
      <c r="Y169" s="1">
        <f>+($Y$600-$Y$3)/($A$600-$A$3)*(A169-$A$3)+$Y$3</f>
        <v/>
      </c>
      <c r="Z169" s="99">
        <f>+B169*4</f>
        <v/>
      </c>
      <c r="AA169" s="1">
        <f>+($AA$600-$AA$3)/($A$600-$A$3)*(A169-$A$3)+$AA$3</f>
        <v/>
      </c>
    </row>
    <row r="170">
      <c r="A170" s="11" t="n">
        <v>3.34</v>
      </c>
      <c r="B170" s="11" t="n">
        <v>0.417</v>
      </c>
      <c r="C170" s="11" t="n">
        <v>-3</v>
      </c>
      <c r="D170" s="11" t="n">
        <v>46</v>
      </c>
      <c r="E170" s="5">
        <f>+B170*1000+D170*(1-$F$1)</f>
        <v/>
      </c>
      <c r="F170" s="5">
        <f>+F169+1</f>
        <v/>
      </c>
      <c r="G170" s="5">
        <f>+A171-A170</f>
        <v/>
      </c>
      <c r="H170" s="5">
        <f>+A170+G170/2</f>
        <v/>
      </c>
      <c r="I170" s="8">
        <f>9.81*(0.27*LOG(C170/E170*100)+0.36*LOG(E170/100)+1.236)</f>
        <v/>
      </c>
      <c r="J170" s="5">
        <f>+J169+I170*G170</f>
        <v/>
      </c>
      <c r="K170" s="5">
        <f>IF(H170&lt;$C$1,0,9.81*(H170-$C$1))</f>
        <v/>
      </c>
      <c r="L170" s="8">
        <f>+J170-K170</f>
        <v/>
      </c>
      <c r="M170" s="8">
        <f>AVERAGE(B170:B171)*1000</f>
        <v/>
      </c>
      <c r="N170" s="8">
        <f>AVERAGE(E170:E171)</f>
        <v/>
      </c>
      <c r="O170" s="8">
        <f>AVERAGE(F170:F171)</f>
        <v/>
      </c>
      <c r="P170" s="8">
        <f>AVERAGE(G170:G171)</f>
        <v/>
      </c>
      <c r="Q170" s="9">
        <f>(N170-J170)/L170</f>
        <v/>
      </c>
      <c r="R170" s="8">
        <f>+O170/(N170-J170)*100</f>
        <v/>
      </c>
      <c r="S170" s="8">
        <f>+SQRT((3.47-LOG(Q170))^2+(1.22+LOG(R170))^2)</f>
        <v/>
      </c>
      <c r="T170" s="1">
        <f>(IF(S170&lt;1.31, "gravelly sand to dense sand", IF(S170&lt;2.05, "sands", IF(S170&lt;2.6, "sand mixtures", IF(S170&lt;2.95, "silt mixtures", IF(S170&lt;3.6, "clays","organic clay"))))))</f>
        <v/>
      </c>
      <c r="U170" s="98">
        <f>IF(S170&lt;2.6,DEGREES(ATAN(0.373*(LOG(N170/L170)+0.29))),"")</f>
        <v/>
      </c>
      <c r="V170" s="98">
        <f>IF(S170&lt;2.6, 17.6+11*LOG(Q170),"")</f>
        <v/>
      </c>
      <c r="W170" s="98">
        <f>IF(S170&lt;2.6, IF(M170/100&lt;20, 30,IF(M170/100&lt;40,30+5/20*(M170/100-20),IF(M170/100&lt;120, 35+5/80*(M170/100-40), IF(M170/100&lt;200, 40+5/80*(M170/100-120),45)))),"")</f>
        <v/>
      </c>
      <c r="X170" s="98">
        <f>IF(S170&gt;2.59, (M170-J170)/$I$1,"")</f>
        <v/>
      </c>
      <c r="Y170" s="1">
        <f>+($Y$600-$Y$3)/($A$600-$A$3)*(A170-$A$3)+$Y$3</f>
        <v/>
      </c>
      <c r="Z170" s="99">
        <f>+B170*4</f>
        <v/>
      </c>
      <c r="AA170" s="1">
        <f>+($AA$600-$AA$3)/($A$600-$A$3)*(A170-$A$3)+$AA$3</f>
        <v/>
      </c>
    </row>
    <row r="171">
      <c r="A171" s="11" t="n">
        <v>3.36</v>
      </c>
      <c r="B171" s="11" t="n">
        <v>0.455</v>
      </c>
      <c r="C171" s="11" t="n">
        <v>-2</v>
      </c>
      <c r="D171" s="11" t="n">
        <v>50</v>
      </c>
      <c r="E171" s="5">
        <f>+B171*1000+D171*(1-$F$1)</f>
        <v/>
      </c>
      <c r="F171" s="5">
        <f>+F170+1</f>
        <v/>
      </c>
      <c r="G171" s="5">
        <f>+A172-A171</f>
        <v/>
      </c>
      <c r="H171" s="5">
        <f>+A171+G171/2</f>
        <v/>
      </c>
      <c r="I171" s="8">
        <f>9.81*(0.27*LOG(C171/E171*100)+0.36*LOG(E171/100)+1.236)</f>
        <v/>
      </c>
      <c r="J171" s="5">
        <f>+J170+I171*G171</f>
        <v/>
      </c>
      <c r="K171" s="5">
        <f>IF(H171&lt;$C$1,0,9.81*(H171-$C$1))</f>
        <v/>
      </c>
      <c r="L171" s="8">
        <f>+J171-K171</f>
        <v/>
      </c>
      <c r="M171" s="8">
        <f>AVERAGE(B171:B172)*1000</f>
        <v/>
      </c>
      <c r="N171" s="8">
        <f>AVERAGE(E171:E172)</f>
        <v/>
      </c>
      <c r="O171" s="8">
        <f>AVERAGE(F171:F172)</f>
        <v/>
      </c>
      <c r="P171" s="8">
        <f>AVERAGE(G171:G172)</f>
        <v/>
      </c>
      <c r="Q171" s="9">
        <f>(N171-J171)/L171</f>
        <v/>
      </c>
      <c r="R171" s="8">
        <f>+O171/(N171-J171)*100</f>
        <v/>
      </c>
      <c r="S171" s="8">
        <f>+SQRT((3.47-LOG(Q171))^2+(1.22+LOG(R171))^2)</f>
        <v/>
      </c>
      <c r="T171" s="1">
        <f>(IF(S171&lt;1.31, "gravelly sand to dense sand", IF(S171&lt;2.05, "sands", IF(S171&lt;2.6, "sand mixtures", IF(S171&lt;2.95, "silt mixtures", IF(S171&lt;3.6, "clays","organic clay"))))))</f>
        <v/>
      </c>
      <c r="U171" s="98">
        <f>IF(S171&lt;2.6,DEGREES(ATAN(0.373*(LOG(N171/L171)+0.29))),"")</f>
        <v/>
      </c>
      <c r="V171" s="98">
        <f>IF(S171&lt;2.6, 17.6+11*LOG(Q171),"")</f>
        <v/>
      </c>
      <c r="W171" s="98">
        <f>IF(S171&lt;2.6, IF(M171/100&lt;20, 30,IF(M171/100&lt;40,30+5/20*(M171/100-20),IF(M171/100&lt;120, 35+5/80*(M171/100-40), IF(M171/100&lt;200, 40+5/80*(M171/100-120),45)))),"")</f>
        <v/>
      </c>
      <c r="X171" s="98">
        <f>IF(S171&gt;2.59, (M171-J171)/$I$1,"")</f>
        <v/>
      </c>
      <c r="Y171" s="1">
        <f>+($Y$600-$Y$3)/($A$600-$A$3)*(A171-$A$3)+$Y$3</f>
        <v/>
      </c>
      <c r="Z171" s="99">
        <f>+B171*4</f>
        <v/>
      </c>
      <c r="AA171" s="1">
        <f>+($AA$600-$AA$3)/($A$600-$A$3)*(A171-$A$3)+$AA$3</f>
        <v/>
      </c>
    </row>
    <row r="172">
      <c r="A172" s="11" t="n">
        <v>3.38</v>
      </c>
      <c r="B172" s="11" t="n">
        <v>0.474</v>
      </c>
      <c r="C172" s="11" t="n">
        <v>-2</v>
      </c>
      <c r="D172" s="11" t="n">
        <v>47</v>
      </c>
      <c r="E172" s="5">
        <f>+B172*1000+D172*(1-$F$1)</f>
        <v/>
      </c>
      <c r="F172" s="5">
        <f>+F171+1</f>
        <v/>
      </c>
      <c r="G172" s="5">
        <f>+A173-A172</f>
        <v/>
      </c>
      <c r="H172" s="5">
        <f>+A172+G172/2</f>
        <v/>
      </c>
      <c r="I172" s="8">
        <f>9.81*(0.27*LOG(C172/E172*100)+0.36*LOG(E172/100)+1.236)</f>
        <v/>
      </c>
      <c r="J172" s="5">
        <f>+J171+I172*G172</f>
        <v/>
      </c>
      <c r="K172" s="5">
        <f>IF(H172&lt;$C$1,0,9.81*(H172-$C$1))</f>
        <v/>
      </c>
      <c r="L172" s="8">
        <f>+J172-K172</f>
        <v/>
      </c>
      <c r="M172" s="8">
        <f>AVERAGE(B172:B173)*1000</f>
        <v/>
      </c>
      <c r="N172" s="8">
        <f>AVERAGE(E172:E173)</f>
        <v/>
      </c>
      <c r="O172" s="8">
        <f>AVERAGE(F172:F173)</f>
        <v/>
      </c>
      <c r="P172" s="8">
        <f>AVERAGE(G172:G173)</f>
        <v/>
      </c>
      <c r="Q172" s="9">
        <f>(N172-J172)/L172</f>
        <v/>
      </c>
      <c r="R172" s="8">
        <f>+O172/(N172-J172)*100</f>
        <v/>
      </c>
      <c r="S172" s="8">
        <f>+SQRT((3.47-LOG(Q172))^2+(1.22+LOG(R172))^2)</f>
        <v/>
      </c>
      <c r="T172" s="1">
        <f>(IF(S172&lt;1.31, "gravelly sand to dense sand", IF(S172&lt;2.05, "sands", IF(S172&lt;2.6, "sand mixtures", IF(S172&lt;2.95, "silt mixtures", IF(S172&lt;3.6, "clays","organic clay"))))))</f>
        <v/>
      </c>
      <c r="U172" s="98">
        <f>IF(S172&lt;2.6,DEGREES(ATAN(0.373*(LOG(N172/L172)+0.29))),"")</f>
        <v/>
      </c>
      <c r="V172" s="98">
        <f>IF(S172&lt;2.6, 17.6+11*LOG(Q172),"")</f>
        <v/>
      </c>
      <c r="W172" s="98">
        <f>IF(S172&lt;2.6, IF(M172/100&lt;20, 30,IF(M172/100&lt;40,30+5/20*(M172/100-20),IF(M172/100&lt;120, 35+5/80*(M172/100-40), IF(M172/100&lt;200, 40+5/80*(M172/100-120),45)))),"")</f>
        <v/>
      </c>
      <c r="X172" s="98">
        <f>IF(S172&gt;2.59, (M172-J172)/$I$1,"")</f>
        <v/>
      </c>
      <c r="Y172" s="1">
        <f>+($Y$600-$Y$3)/($A$600-$A$3)*(A172-$A$3)+$Y$3</f>
        <v/>
      </c>
      <c r="Z172" s="99">
        <f>+B172*4</f>
        <v/>
      </c>
      <c r="AA172" s="1">
        <f>+($AA$600-$AA$3)/($A$600-$A$3)*(A172-$A$3)+$AA$3</f>
        <v/>
      </c>
    </row>
    <row r="173">
      <c r="A173" s="11" t="n">
        <v>3.4</v>
      </c>
      <c r="B173" s="11" t="n">
        <v>0.417</v>
      </c>
      <c r="C173" s="11" t="n">
        <v>-1</v>
      </c>
      <c r="D173" s="11" t="n">
        <v>44</v>
      </c>
      <c r="E173" s="5">
        <f>+B173*1000+D173*(1-$F$1)</f>
        <v/>
      </c>
      <c r="F173" s="5">
        <f>+F172+1</f>
        <v/>
      </c>
      <c r="G173" s="5">
        <f>+A174-A173</f>
        <v/>
      </c>
      <c r="H173" s="5">
        <f>+A173+G173/2</f>
        <v/>
      </c>
      <c r="I173" s="8">
        <f>9.81*(0.27*LOG(C173/E173*100)+0.36*LOG(E173/100)+1.236)</f>
        <v/>
      </c>
      <c r="J173" s="5">
        <f>+J172+I173*G173</f>
        <v/>
      </c>
      <c r="K173" s="5">
        <f>IF(H173&lt;$C$1,0,9.81*(H173-$C$1))</f>
        <v/>
      </c>
      <c r="L173" s="8">
        <f>+J173-K173</f>
        <v/>
      </c>
      <c r="M173" s="8">
        <f>AVERAGE(B173:B174)*1000</f>
        <v/>
      </c>
      <c r="N173" s="8">
        <f>AVERAGE(E173:E174)</f>
        <v/>
      </c>
      <c r="O173" s="8">
        <f>AVERAGE(F173:F174)</f>
        <v/>
      </c>
      <c r="P173" s="8">
        <f>AVERAGE(G173:G174)</f>
        <v/>
      </c>
      <c r="Q173" s="9">
        <f>(N173-J173)/L173</f>
        <v/>
      </c>
      <c r="R173" s="8">
        <f>+O173/(N173-J173)*100</f>
        <v/>
      </c>
      <c r="S173" s="8">
        <f>+SQRT((3.47-LOG(Q173))^2+(1.22+LOG(R173))^2)</f>
        <v/>
      </c>
      <c r="T173" s="1">
        <f>(IF(S173&lt;1.31, "gravelly sand to dense sand", IF(S173&lt;2.05, "sands", IF(S173&lt;2.6, "sand mixtures", IF(S173&lt;2.95, "silt mixtures", IF(S173&lt;3.6, "clays","organic clay"))))))</f>
        <v/>
      </c>
      <c r="U173" s="98">
        <f>IF(S173&lt;2.6,DEGREES(ATAN(0.373*(LOG(N173/L173)+0.29))),"")</f>
        <v/>
      </c>
      <c r="V173" s="98">
        <f>IF(S173&lt;2.6, 17.6+11*LOG(Q173),"")</f>
        <v/>
      </c>
      <c r="W173" s="98">
        <f>IF(S173&lt;2.6, IF(M173/100&lt;20, 30,IF(M173/100&lt;40,30+5/20*(M173/100-20),IF(M173/100&lt;120, 35+5/80*(M173/100-40), IF(M173/100&lt;200, 40+5/80*(M173/100-120),45)))),"")</f>
        <v/>
      </c>
      <c r="X173" s="98">
        <f>IF(S173&gt;2.59, (M173-J173)/$I$1,"")</f>
        <v/>
      </c>
      <c r="Y173" s="1">
        <f>+($Y$600-$Y$3)/($A$600-$A$3)*(A173-$A$3)+$Y$3</f>
        <v/>
      </c>
      <c r="Z173" s="99">
        <f>+B173*4</f>
        <v/>
      </c>
      <c r="AA173" s="1">
        <f>+($AA$600-$AA$3)/($A$600-$A$3)*(A173-$A$3)+$AA$3</f>
        <v/>
      </c>
    </row>
    <row r="174">
      <c r="A174" s="11" t="n">
        <v>3.42</v>
      </c>
      <c r="B174" s="11" t="n">
        <v>0.417</v>
      </c>
      <c r="C174" s="11" t="n">
        <v>0</v>
      </c>
      <c r="D174" s="11" t="n">
        <v>44</v>
      </c>
      <c r="E174" s="5">
        <f>+B174*1000+D174*(1-$F$1)</f>
        <v/>
      </c>
      <c r="F174" s="5">
        <f>+F173+1</f>
        <v/>
      </c>
      <c r="G174" s="5">
        <f>+A175-A174</f>
        <v/>
      </c>
      <c r="H174" s="5">
        <f>+A174+G174/2</f>
        <v/>
      </c>
      <c r="I174" s="8">
        <f>9.81*(0.27*LOG(C174/E174*100)+0.36*LOG(E174/100)+1.236)</f>
        <v/>
      </c>
      <c r="J174" s="5">
        <f>+J173+I174*G174</f>
        <v/>
      </c>
      <c r="K174" s="5">
        <f>IF(H174&lt;$C$1,0,9.81*(H174-$C$1))</f>
        <v/>
      </c>
      <c r="L174" s="8">
        <f>+J174-K174</f>
        <v/>
      </c>
      <c r="M174" s="8">
        <f>AVERAGE(B174:B175)*1000</f>
        <v/>
      </c>
      <c r="N174" s="8">
        <f>AVERAGE(E174:E175)</f>
        <v/>
      </c>
      <c r="O174" s="8">
        <f>AVERAGE(F174:F175)</f>
        <v/>
      </c>
      <c r="P174" s="8">
        <f>AVERAGE(G174:G175)</f>
        <v/>
      </c>
      <c r="Q174" s="9">
        <f>(N174-J174)/L174</f>
        <v/>
      </c>
      <c r="R174" s="8">
        <f>+O174/(N174-J174)*100</f>
        <v/>
      </c>
      <c r="S174" s="8">
        <f>+SQRT((3.47-LOG(Q174))^2+(1.22+LOG(R174))^2)</f>
        <v/>
      </c>
      <c r="T174" s="1">
        <f>(IF(S174&lt;1.31, "gravelly sand to dense sand", IF(S174&lt;2.05, "sands", IF(S174&lt;2.6, "sand mixtures", IF(S174&lt;2.95, "silt mixtures", IF(S174&lt;3.6, "clays","organic clay"))))))</f>
        <v/>
      </c>
      <c r="U174" s="98">
        <f>IF(S174&lt;2.6,DEGREES(ATAN(0.373*(LOG(N174/L174)+0.29))),"")</f>
        <v/>
      </c>
      <c r="V174" s="98">
        <f>IF(S174&lt;2.6, 17.6+11*LOG(Q174),"")</f>
        <v/>
      </c>
      <c r="W174" s="98">
        <f>IF(S174&lt;2.6, IF(M174/100&lt;20, 30,IF(M174/100&lt;40,30+5/20*(M174/100-20),IF(M174/100&lt;120, 35+5/80*(M174/100-40), IF(M174/100&lt;200, 40+5/80*(M174/100-120),45)))),"")</f>
        <v/>
      </c>
      <c r="X174" s="98">
        <f>IF(S174&gt;2.59, (M174-J174)/$I$1,"")</f>
        <v/>
      </c>
      <c r="Y174" s="1">
        <f>+($Y$600-$Y$3)/($A$600-$A$3)*(A174-$A$3)+$Y$3</f>
        <v/>
      </c>
      <c r="Z174" s="99">
        <f>+B174*4</f>
        <v/>
      </c>
      <c r="AA174" s="1">
        <f>+($AA$600-$AA$3)/($A$600-$A$3)*(A174-$A$3)+$AA$3</f>
        <v/>
      </c>
    </row>
    <row r="175">
      <c r="A175" s="11" t="n">
        <v>3.44</v>
      </c>
      <c r="B175" s="11" t="n">
        <v>0.436</v>
      </c>
      <c r="C175" s="11" t="n">
        <v>1</v>
      </c>
      <c r="D175" s="11" t="n">
        <v>45</v>
      </c>
      <c r="E175" s="5">
        <f>+B175*1000+D175*(1-$F$1)</f>
        <v/>
      </c>
      <c r="F175" s="5">
        <f>+F174+1</f>
        <v/>
      </c>
      <c r="G175" s="5">
        <f>+A176-A175</f>
        <v/>
      </c>
      <c r="H175" s="5">
        <f>+A175+G175/2</f>
        <v/>
      </c>
      <c r="I175" s="8">
        <f>9.81*(0.27*LOG(C175/E175*100)+0.36*LOG(E175/100)+1.236)</f>
        <v/>
      </c>
      <c r="J175" s="5">
        <f>+J174+I175*G175</f>
        <v/>
      </c>
      <c r="K175" s="5">
        <f>IF(H175&lt;$C$1,0,9.81*(H175-$C$1))</f>
        <v/>
      </c>
      <c r="L175" s="8">
        <f>+J175-K175</f>
        <v/>
      </c>
      <c r="M175" s="8">
        <f>AVERAGE(B175:B176)*1000</f>
        <v/>
      </c>
      <c r="N175" s="8">
        <f>AVERAGE(E175:E176)</f>
        <v/>
      </c>
      <c r="O175" s="8">
        <f>AVERAGE(F175:F176)</f>
        <v/>
      </c>
      <c r="P175" s="8">
        <f>AVERAGE(G175:G176)</f>
        <v/>
      </c>
      <c r="Q175" s="9">
        <f>(N175-J175)/L175</f>
        <v/>
      </c>
      <c r="R175" s="8">
        <f>+O175/(N175-J175)*100</f>
        <v/>
      </c>
      <c r="S175" s="8">
        <f>+SQRT((3.47-LOG(Q175))^2+(1.22+LOG(R175))^2)</f>
        <v/>
      </c>
      <c r="T175" s="1">
        <f>(IF(S175&lt;1.31, "gravelly sand to dense sand", IF(S175&lt;2.05, "sands", IF(S175&lt;2.6, "sand mixtures", IF(S175&lt;2.95, "silt mixtures", IF(S175&lt;3.6, "clays","organic clay"))))))</f>
        <v/>
      </c>
      <c r="U175" s="98">
        <f>IF(S175&lt;2.6,DEGREES(ATAN(0.373*(LOG(N175/L175)+0.29))),"")</f>
        <v/>
      </c>
      <c r="V175" s="98">
        <f>IF(S175&lt;2.6, 17.6+11*LOG(Q175),"")</f>
        <v/>
      </c>
      <c r="W175" s="98">
        <f>IF(S175&lt;2.6, IF(M175/100&lt;20, 30,IF(M175/100&lt;40,30+5/20*(M175/100-20),IF(M175/100&lt;120, 35+5/80*(M175/100-40), IF(M175/100&lt;200, 40+5/80*(M175/100-120),45)))),"")</f>
        <v/>
      </c>
      <c r="X175" s="98">
        <f>IF(S175&gt;2.59, (M175-J175)/$I$1,"")</f>
        <v/>
      </c>
      <c r="Y175" s="1">
        <f>+($Y$600-$Y$3)/($A$600-$A$3)*(A175-$A$3)+$Y$3</f>
        <v/>
      </c>
      <c r="Z175" s="99">
        <f>+B175*4</f>
        <v/>
      </c>
      <c r="AA175" s="1">
        <f>+($AA$600-$AA$3)/($A$600-$A$3)*(A175-$A$3)+$AA$3</f>
        <v/>
      </c>
    </row>
    <row r="176">
      <c r="A176" s="11" t="n">
        <v>3.46</v>
      </c>
      <c r="B176" s="11" t="n">
        <v>0.474</v>
      </c>
      <c r="C176" s="11" t="n">
        <v>1</v>
      </c>
      <c r="D176" s="11" t="n">
        <v>48</v>
      </c>
      <c r="E176" s="5">
        <f>+B176*1000+D176*(1-$F$1)</f>
        <v/>
      </c>
      <c r="F176" s="5">
        <f>+F175+1</f>
        <v/>
      </c>
      <c r="G176" s="5">
        <f>+A177-A176</f>
        <v/>
      </c>
      <c r="H176" s="5">
        <f>+A176+G176/2</f>
        <v/>
      </c>
      <c r="I176" s="8">
        <f>9.81*(0.27*LOG(C176/E176*100)+0.36*LOG(E176/100)+1.236)</f>
        <v/>
      </c>
      <c r="J176" s="5">
        <f>+J175+I176*G176</f>
        <v/>
      </c>
      <c r="K176" s="5">
        <f>IF(H176&lt;$C$1,0,9.81*(H176-$C$1))</f>
        <v/>
      </c>
      <c r="L176" s="8">
        <f>+J176-K176</f>
        <v/>
      </c>
      <c r="M176" s="8">
        <f>AVERAGE(B176:B177)*1000</f>
        <v/>
      </c>
      <c r="N176" s="8">
        <f>AVERAGE(E176:E177)</f>
        <v/>
      </c>
      <c r="O176" s="8">
        <f>AVERAGE(F176:F177)</f>
        <v/>
      </c>
      <c r="P176" s="8">
        <f>AVERAGE(G176:G177)</f>
        <v/>
      </c>
      <c r="Q176" s="9">
        <f>(N176-J176)/L176</f>
        <v/>
      </c>
      <c r="R176" s="8">
        <f>+O176/(N176-J176)*100</f>
        <v/>
      </c>
      <c r="S176" s="8">
        <f>+SQRT((3.47-LOG(Q176))^2+(1.22+LOG(R176))^2)</f>
        <v/>
      </c>
      <c r="T176" s="1">
        <f>(IF(S176&lt;1.31, "gravelly sand to dense sand", IF(S176&lt;2.05, "sands", IF(S176&lt;2.6, "sand mixtures", IF(S176&lt;2.95, "silt mixtures", IF(S176&lt;3.6, "clays","organic clay"))))))</f>
        <v/>
      </c>
      <c r="U176" s="98">
        <f>IF(S176&lt;2.6,DEGREES(ATAN(0.373*(LOG(N176/L176)+0.29))),"")</f>
        <v/>
      </c>
      <c r="V176" s="98">
        <f>IF(S176&lt;2.6, 17.6+11*LOG(Q176),"")</f>
        <v/>
      </c>
      <c r="W176" s="98">
        <f>IF(S176&lt;2.6, IF(M176/100&lt;20, 30,IF(M176/100&lt;40,30+5/20*(M176/100-20),IF(M176/100&lt;120, 35+5/80*(M176/100-40), IF(M176/100&lt;200, 40+5/80*(M176/100-120),45)))),"")</f>
        <v/>
      </c>
      <c r="X176" s="98">
        <f>IF(S176&gt;2.59, (M176-J176)/$I$1,"")</f>
        <v/>
      </c>
      <c r="Y176" s="1">
        <f>+($Y$600-$Y$3)/($A$600-$A$3)*(A176-$A$3)+$Y$3</f>
        <v/>
      </c>
      <c r="Z176" s="99">
        <f>+B176*4</f>
        <v/>
      </c>
      <c r="AA176" s="1">
        <f>+($AA$600-$AA$3)/($A$600-$A$3)*(A176-$A$3)+$AA$3</f>
        <v/>
      </c>
    </row>
    <row r="177">
      <c r="A177" s="11" t="n">
        <v>3.48</v>
      </c>
      <c r="B177" s="11" t="n">
        <v>0.493</v>
      </c>
      <c r="C177" s="11" t="n">
        <v>1</v>
      </c>
      <c r="D177" s="11" t="n">
        <v>50</v>
      </c>
      <c r="E177" s="5">
        <f>+B177*1000+D177*(1-$F$1)</f>
        <v/>
      </c>
      <c r="F177" s="5">
        <f>+F176+1</f>
        <v/>
      </c>
      <c r="G177" s="5">
        <f>+A178-A177</f>
        <v/>
      </c>
      <c r="H177" s="5">
        <f>+A177+G177/2</f>
        <v/>
      </c>
      <c r="I177" s="8">
        <f>9.81*(0.27*LOG(C177/E177*100)+0.36*LOG(E177/100)+1.236)</f>
        <v/>
      </c>
      <c r="J177" s="5">
        <f>+J176+I177*G177</f>
        <v/>
      </c>
      <c r="K177" s="5">
        <f>IF(H177&lt;$C$1,0,9.81*(H177-$C$1))</f>
        <v/>
      </c>
      <c r="L177" s="8">
        <f>+J177-K177</f>
        <v/>
      </c>
      <c r="M177" s="8">
        <f>AVERAGE(B177:B178)*1000</f>
        <v/>
      </c>
      <c r="N177" s="8">
        <f>AVERAGE(E177:E178)</f>
        <v/>
      </c>
      <c r="O177" s="8">
        <f>AVERAGE(F177:F178)</f>
        <v/>
      </c>
      <c r="P177" s="8">
        <f>AVERAGE(G177:G178)</f>
        <v/>
      </c>
      <c r="Q177" s="9">
        <f>(N177-J177)/L177</f>
        <v/>
      </c>
      <c r="R177" s="8">
        <f>+O177/(N177-J177)*100</f>
        <v/>
      </c>
      <c r="S177" s="8">
        <f>+SQRT((3.47-LOG(Q177))^2+(1.22+LOG(R177))^2)</f>
        <v/>
      </c>
      <c r="T177" s="1">
        <f>(IF(S177&lt;1.31, "gravelly sand to dense sand", IF(S177&lt;2.05, "sands", IF(S177&lt;2.6, "sand mixtures", IF(S177&lt;2.95, "silt mixtures", IF(S177&lt;3.6, "clays","organic clay"))))))</f>
        <v/>
      </c>
      <c r="U177" s="98">
        <f>IF(S177&lt;2.6,DEGREES(ATAN(0.373*(LOG(N177/L177)+0.29))),"")</f>
        <v/>
      </c>
      <c r="V177" s="98">
        <f>IF(S177&lt;2.6, 17.6+11*LOG(Q177),"")</f>
        <v/>
      </c>
      <c r="W177" s="98">
        <f>IF(S177&lt;2.6, IF(M177/100&lt;20, 30,IF(M177/100&lt;40,30+5/20*(M177/100-20),IF(M177/100&lt;120, 35+5/80*(M177/100-40), IF(M177/100&lt;200, 40+5/80*(M177/100-120),45)))),"")</f>
        <v/>
      </c>
      <c r="X177" s="98">
        <f>IF(S177&gt;2.59, (M177-J177)/$I$1,"")</f>
        <v/>
      </c>
      <c r="Y177" s="1">
        <f>+($Y$600-$Y$3)/($A$600-$A$3)*(A177-$A$3)+$Y$3</f>
        <v/>
      </c>
      <c r="Z177" s="99">
        <f>+B177*4</f>
        <v/>
      </c>
      <c r="AA177" s="1">
        <f>+($AA$600-$AA$3)/($A$600-$A$3)*(A177-$A$3)+$AA$3</f>
        <v/>
      </c>
    </row>
    <row r="178">
      <c r="A178" s="11" t="n">
        <v>3.5</v>
      </c>
      <c r="B178" s="11" t="n">
        <v>0.511</v>
      </c>
      <c r="C178" s="11" t="n">
        <v>3</v>
      </c>
      <c r="D178" s="11" t="n">
        <v>48</v>
      </c>
      <c r="E178" s="5">
        <f>+B178*1000+D178*(1-$F$1)</f>
        <v/>
      </c>
      <c r="F178" s="5">
        <f>+F177+1</f>
        <v/>
      </c>
      <c r="G178" s="5">
        <f>+A179-A178</f>
        <v/>
      </c>
      <c r="H178" s="5">
        <f>+A178+G178/2</f>
        <v/>
      </c>
      <c r="I178" s="8">
        <f>9.81*(0.27*LOG(C178/E178*100)+0.36*LOG(E178/100)+1.236)</f>
        <v/>
      </c>
      <c r="J178" s="5">
        <f>+J177+I178*G178</f>
        <v/>
      </c>
      <c r="K178" s="5">
        <f>IF(H178&lt;$C$1,0,9.81*(H178-$C$1))</f>
        <v/>
      </c>
      <c r="L178" s="8">
        <f>+J178-K178</f>
        <v/>
      </c>
      <c r="M178" s="8">
        <f>AVERAGE(B178:B179)*1000</f>
        <v/>
      </c>
      <c r="N178" s="8">
        <f>AVERAGE(E178:E179)</f>
        <v/>
      </c>
      <c r="O178" s="8">
        <f>AVERAGE(F178:F179)</f>
        <v/>
      </c>
      <c r="P178" s="8">
        <f>AVERAGE(G178:G179)</f>
        <v/>
      </c>
      <c r="Q178" s="9">
        <f>(N178-J178)/L178</f>
        <v/>
      </c>
      <c r="R178" s="8">
        <f>+O178/(N178-J178)*100</f>
        <v/>
      </c>
      <c r="S178" s="8">
        <f>+SQRT((3.47-LOG(Q178))^2+(1.22+LOG(R178))^2)</f>
        <v/>
      </c>
      <c r="T178" s="1">
        <f>(IF(S178&lt;1.31, "gravelly sand to dense sand", IF(S178&lt;2.05, "sands", IF(S178&lt;2.6, "sand mixtures", IF(S178&lt;2.95, "silt mixtures", IF(S178&lt;3.6, "clays","organic clay"))))))</f>
        <v/>
      </c>
      <c r="U178" s="98">
        <f>IF(S178&lt;2.6,DEGREES(ATAN(0.373*(LOG(N178/L178)+0.29))),"")</f>
        <v/>
      </c>
      <c r="V178" s="98">
        <f>IF(S178&lt;2.6, 17.6+11*LOG(Q178),"")</f>
        <v/>
      </c>
      <c r="W178" s="98">
        <f>IF(S178&lt;2.6, IF(M178/100&lt;20, 30,IF(M178/100&lt;40,30+5/20*(M178/100-20),IF(M178/100&lt;120, 35+5/80*(M178/100-40), IF(M178/100&lt;200, 40+5/80*(M178/100-120),45)))),"")</f>
        <v/>
      </c>
      <c r="X178" s="98">
        <f>IF(S178&gt;2.59, (M178-J178)/$I$1,"")</f>
        <v/>
      </c>
      <c r="Y178" s="1">
        <f>+($Y$600-$Y$3)/($A$600-$A$3)*(A178-$A$3)+$Y$3</f>
        <v/>
      </c>
      <c r="Z178" s="99">
        <f>+B178*4</f>
        <v/>
      </c>
      <c r="AA178" s="1">
        <f>+($AA$600-$AA$3)/($A$600-$A$3)*(A178-$A$3)+$AA$3</f>
        <v/>
      </c>
    </row>
    <row r="179">
      <c r="A179" s="11" t="n">
        <v>3.52</v>
      </c>
      <c r="B179" s="11" t="n">
        <v>0.493</v>
      </c>
      <c r="C179" s="11" t="n">
        <v>3</v>
      </c>
      <c r="D179" s="11" t="n">
        <v>47</v>
      </c>
      <c r="E179" s="5">
        <f>+B179*1000+D179*(1-$F$1)</f>
        <v/>
      </c>
      <c r="F179" s="5">
        <f>+F178+1</f>
        <v/>
      </c>
      <c r="G179" s="5">
        <f>+A180-A179</f>
        <v/>
      </c>
      <c r="H179" s="5">
        <f>+A179+G179/2</f>
        <v/>
      </c>
      <c r="I179" s="8">
        <f>9.81*(0.27*LOG(C179/E179*100)+0.36*LOG(E179/100)+1.236)</f>
        <v/>
      </c>
      <c r="J179" s="5">
        <f>+J178+I179*G179</f>
        <v/>
      </c>
      <c r="K179" s="5">
        <f>IF(H179&lt;$C$1,0,9.81*(H179-$C$1))</f>
        <v/>
      </c>
      <c r="L179" s="8">
        <f>+J179-K179</f>
        <v/>
      </c>
      <c r="M179" s="8">
        <f>AVERAGE(B179:B180)*1000</f>
        <v/>
      </c>
      <c r="N179" s="8">
        <f>AVERAGE(E179:E180)</f>
        <v/>
      </c>
      <c r="O179" s="8">
        <f>AVERAGE(F179:F180)</f>
        <v/>
      </c>
      <c r="P179" s="8">
        <f>AVERAGE(G179:G180)</f>
        <v/>
      </c>
      <c r="Q179" s="9">
        <f>(N179-J179)/L179</f>
        <v/>
      </c>
      <c r="R179" s="8">
        <f>+O179/(N179-J179)*100</f>
        <v/>
      </c>
      <c r="S179" s="8">
        <f>+SQRT((3.47-LOG(Q179))^2+(1.22+LOG(R179))^2)</f>
        <v/>
      </c>
      <c r="T179" s="1">
        <f>(IF(S179&lt;1.31, "gravelly sand to dense sand", IF(S179&lt;2.05, "sands", IF(S179&lt;2.6, "sand mixtures", IF(S179&lt;2.95, "silt mixtures", IF(S179&lt;3.6, "clays","organic clay"))))))</f>
        <v/>
      </c>
      <c r="U179" s="98">
        <f>IF(S179&lt;2.6,DEGREES(ATAN(0.373*(LOG(N179/L179)+0.29))),"")</f>
        <v/>
      </c>
      <c r="V179" s="98">
        <f>IF(S179&lt;2.6, 17.6+11*LOG(Q179),"")</f>
        <v/>
      </c>
      <c r="W179" s="98">
        <f>IF(S179&lt;2.6, IF(M179/100&lt;20, 30,IF(M179/100&lt;40,30+5/20*(M179/100-20),IF(M179/100&lt;120, 35+5/80*(M179/100-40), IF(M179/100&lt;200, 40+5/80*(M179/100-120),45)))),"")</f>
        <v/>
      </c>
      <c r="X179" s="98">
        <f>IF(S179&gt;2.59, (M179-J179)/$I$1,"")</f>
        <v/>
      </c>
      <c r="Y179" s="1">
        <f>+($Y$600-$Y$3)/($A$600-$A$3)*(A179-$A$3)+$Y$3</f>
        <v/>
      </c>
      <c r="Z179" s="99">
        <f>+B179*4</f>
        <v/>
      </c>
      <c r="AA179" s="1">
        <f>+($AA$600-$AA$3)/($A$600-$A$3)*(A179-$A$3)+$AA$3</f>
        <v/>
      </c>
    </row>
    <row r="180">
      <c r="A180" s="11" t="n">
        <v>3.54</v>
      </c>
      <c r="B180" s="11" t="n">
        <v>0.455</v>
      </c>
      <c r="C180" s="11" t="n">
        <v>3</v>
      </c>
      <c r="D180" s="11" t="n">
        <v>46</v>
      </c>
      <c r="E180" s="5">
        <f>+B180*1000+D180*(1-$F$1)</f>
        <v/>
      </c>
      <c r="F180" s="5">
        <f>+F179+1</f>
        <v/>
      </c>
      <c r="G180" s="5">
        <f>+A181-A180</f>
        <v/>
      </c>
      <c r="H180" s="5">
        <f>+A180+G180/2</f>
        <v/>
      </c>
      <c r="I180" s="8">
        <f>9.81*(0.27*LOG(C180/E180*100)+0.36*LOG(E180/100)+1.236)</f>
        <v/>
      </c>
      <c r="J180" s="5">
        <f>+J179+I180*G180</f>
        <v/>
      </c>
      <c r="K180" s="5">
        <f>IF(H180&lt;$C$1,0,9.81*(H180-$C$1))</f>
        <v/>
      </c>
      <c r="L180" s="8">
        <f>+J180-K180</f>
        <v/>
      </c>
      <c r="M180" s="8">
        <f>AVERAGE(B180:B181)*1000</f>
        <v/>
      </c>
      <c r="N180" s="8">
        <f>AVERAGE(E180:E181)</f>
        <v/>
      </c>
      <c r="O180" s="8">
        <f>AVERAGE(F180:F181)</f>
        <v/>
      </c>
      <c r="P180" s="8">
        <f>AVERAGE(G180:G181)</f>
        <v/>
      </c>
      <c r="Q180" s="9">
        <f>(N180-J180)/L180</f>
        <v/>
      </c>
      <c r="R180" s="8">
        <f>+O180/(N180-J180)*100</f>
        <v/>
      </c>
      <c r="S180" s="8">
        <f>+SQRT((3.47-LOG(Q180))^2+(1.22+LOG(R180))^2)</f>
        <v/>
      </c>
      <c r="T180" s="1">
        <f>(IF(S180&lt;1.31, "gravelly sand to dense sand", IF(S180&lt;2.05, "sands", IF(S180&lt;2.6, "sand mixtures", IF(S180&lt;2.95, "silt mixtures", IF(S180&lt;3.6, "clays","organic clay"))))))</f>
        <v/>
      </c>
      <c r="U180" s="98">
        <f>IF(S180&lt;2.6,DEGREES(ATAN(0.373*(LOG(N180/L180)+0.29))),"")</f>
        <v/>
      </c>
      <c r="V180" s="98">
        <f>IF(S180&lt;2.6, 17.6+11*LOG(Q180),"")</f>
        <v/>
      </c>
      <c r="W180" s="98">
        <f>IF(S180&lt;2.6, IF(M180/100&lt;20, 30,IF(M180/100&lt;40,30+5/20*(M180/100-20),IF(M180/100&lt;120, 35+5/80*(M180/100-40), IF(M180/100&lt;200, 40+5/80*(M180/100-120),45)))),"")</f>
        <v/>
      </c>
      <c r="X180" s="98">
        <f>IF(S180&gt;2.59, (M180-J180)/$I$1,"")</f>
        <v/>
      </c>
      <c r="Y180" s="1">
        <f>+($Y$600-$Y$3)/($A$600-$A$3)*(A180-$A$3)+$Y$3</f>
        <v/>
      </c>
      <c r="Z180" s="99">
        <f>+B180*4</f>
        <v/>
      </c>
      <c r="AA180" s="1">
        <f>+($AA$600-$AA$3)/($A$600-$A$3)*(A180-$A$3)+$AA$3</f>
        <v/>
      </c>
    </row>
    <row r="181">
      <c r="A181" s="11" t="n">
        <v>3.56</v>
      </c>
      <c r="B181" s="11" t="n">
        <v>0.436</v>
      </c>
      <c r="C181" s="11" t="n">
        <v>3</v>
      </c>
      <c r="D181" s="11" t="n">
        <v>53</v>
      </c>
      <c r="E181" s="5">
        <f>+B181*1000+D181*(1-$F$1)</f>
        <v/>
      </c>
      <c r="F181" s="5">
        <f>+F180+1</f>
        <v/>
      </c>
      <c r="G181" s="5">
        <f>+A182-A181</f>
        <v/>
      </c>
      <c r="H181" s="5">
        <f>+A181+G181/2</f>
        <v/>
      </c>
      <c r="I181" s="8">
        <f>9.81*(0.27*LOG(C181/E181*100)+0.36*LOG(E181/100)+1.236)</f>
        <v/>
      </c>
      <c r="J181" s="5">
        <f>+J180+I181*G181</f>
        <v/>
      </c>
      <c r="K181" s="5">
        <f>IF(H181&lt;$C$1,0,9.81*(H181-$C$1))</f>
        <v/>
      </c>
      <c r="L181" s="8">
        <f>+J181-K181</f>
        <v/>
      </c>
      <c r="M181" s="8">
        <f>AVERAGE(B181:B182)*1000</f>
        <v/>
      </c>
      <c r="N181" s="8">
        <f>AVERAGE(E181:E182)</f>
        <v/>
      </c>
      <c r="O181" s="8">
        <f>AVERAGE(F181:F182)</f>
        <v/>
      </c>
      <c r="P181" s="8">
        <f>AVERAGE(G181:G182)</f>
        <v/>
      </c>
      <c r="Q181" s="9">
        <f>(N181-J181)/L181</f>
        <v/>
      </c>
      <c r="R181" s="8">
        <f>+O181/(N181-J181)*100</f>
        <v/>
      </c>
      <c r="S181" s="8">
        <f>+SQRT((3.47-LOG(Q181))^2+(1.22+LOG(R181))^2)</f>
        <v/>
      </c>
      <c r="T181" s="1">
        <f>(IF(S181&lt;1.31, "gravelly sand to dense sand", IF(S181&lt;2.05, "sands", IF(S181&lt;2.6, "sand mixtures", IF(S181&lt;2.95, "silt mixtures", IF(S181&lt;3.6, "clays","organic clay"))))))</f>
        <v/>
      </c>
      <c r="U181" s="98">
        <f>IF(S181&lt;2.6,DEGREES(ATAN(0.373*(LOG(N181/L181)+0.29))),"")</f>
        <v/>
      </c>
      <c r="V181" s="98">
        <f>IF(S181&lt;2.6, 17.6+11*LOG(Q181),"")</f>
        <v/>
      </c>
      <c r="W181" s="98">
        <f>IF(S181&lt;2.6, IF(M181/100&lt;20, 30,IF(M181/100&lt;40,30+5/20*(M181/100-20),IF(M181/100&lt;120, 35+5/80*(M181/100-40), IF(M181/100&lt;200, 40+5/80*(M181/100-120),45)))),"")</f>
        <v/>
      </c>
      <c r="X181" s="98">
        <f>IF(S181&gt;2.59, (M181-J181)/$I$1,"")</f>
        <v/>
      </c>
      <c r="Y181" s="1">
        <f>+($Y$600-$Y$3)/($A$600-$A$3)*(A181-$A$3)+$Y$3</f>
        <v/>
      </c>
      <c r="Z181" s="99">
        <f>+B181*4</f>
        <v/>
      </c>
      <c r="AA181" s="1">
        <f>+($AA$600-$AA$3)/($A$600-$A$3)*(A181-$A$3)+$AA$3</f>
        <v/>
      </c>
    </row>
    <row r="182">
      <c r="A182" s="11" t="n">
        <v>3.58</v>
      </c>
      <c r="B182" s="11" t="n">
        <v>0.493</v>
      </c>
      <c r="C182" s="11" t="n">
        <v>3</v>
      </c>
      <c r="D182" s="11" t="n">
        <v>53</v>
      </c>
      <c r="E182" s="5">
        <f>+B182*1000+D182*(1-$F$1)</f>
        <v/>
      </c>
      <c r="F182" s="5">
        <f>+F181+1</f>
        <v/>
      </c>
      <c r="G182" s="5">
        <f>+A183-A182</f>
        <v/>
      </c>
      <c r="H182" s="5">
        <f>+A182+G182/2</f>
        <v/>
      </c>
      <c r="I182" s="8">
        <f>9.81*(0.27*LOG(C182/E182*100)+0.36*LOG(E182/100)+1.236)</f>
        <v/>
      </c>
      <c r="J182" s="5">
        <f>+J181+I182*G182</f>
        <v/>
      </c>
      <c r="K182" s="5">
        <f>IF(H182&lt;$C$1,0,9.81*(H182-$C$1))</f>
        <v/>
      </c>
      <c r="L182" s="8">
        <f>+J182-K182</f>
        <v/>
      </c>
      <c r="M182" s="8">
        <f>AVERAGE(B182:B183)*1000</f>
        <v/>
      </c>
      <c r="N182" s="8">
        <f>AVERAGE(E182:E183)</f>
        <v/>
      </c>
      <c r="O182" s="8">
        <f>AVERAGE(F182:F183)</f>
        <v/>
      </c>
      <c r="P182" s="8">
        <f>AVERAGE(G182:G183)</f>
        <v/>
      </c>
      <c r="Q182" s="9">
        <f>(N182-J182)/L182</f>
        <v/>
      </c>
      <c r="R182" s="8">
        <f>+O182/(N182-J182)*100</f>
        <v/>
      </c>
      <c r="S182" s="8">
        <f>+SQRT((3.47-LOG(Q182))^2+(1.22+LOG(R182))^2)</f>
        <v/>
      </c>
      <c r="T182" s="1">
        <f>(IF(S182&lt;1.31, "gravelly sand to dense sand", IF(S182&lt;2.05, "sands", IF(S182&lt;2.6, "sand mixtures", IF(S182&lt;2.95, "silt mixtures", IF(S182&lt;3.6, "clays","organic clay"))))))</f>
        <v/>
      </c>
      <c r="U182" s="98">
        <f>IF(S182&lt;2.6,DEGREES(ATAN(0.373*(LOG(N182/L182)+0.29))),"")</f>
        <v/>
      </c>
      <c r="V182" s="98">
        <f>IF(S182&lt;2.6, 17.6+11*LOG(Q182),"")</f>
        <v/>
      </c>
      <c r="W182" s="98">
        <f>IF(S182&lt;2.6, IF(M182/100&lt;20, 30,IF(M182/100&lt;40,30+5/20*(M182/100-20),IF(M182/100&lt;120, 35+5/80*(M182/100-40), IF(M182/100&lt;200, 40+5/80*(M182/100-120),45)))),"")</f>
        <v/>
      </c>
      <c r="X182" s="98">
        <f>IF(S182&gt;2.59, (M182-J182)/$I$1,"")</f>
        <v/>
      </c>
      <c r="Y182" s="1">
        <f>+($Y$600-$Y$3)/($A$600-$A$3)*(A182-$A$3)+$Y$3</f>
        <v/>
      </c>
      <c r="Z182" s="99">
        <f>+B182*4</f>
        <v/>
      </c>
      <c r="AA182" s="1">
        <f>+($AA$600-$AA$3)/($A$600-$A$3)*(A182-$A$3)+$AA$3</f>
        <v/>
      </c>
    </row>
    <row r="183">
      <c r="A183" s="11" t="n">
        <v>3.6</v>
      </c>
      <c r="B183" s="11" t="n">
        <v>0.511</v>
      </c>
      <c r="C183" s="11" t="n">
        <v>2</v>
      </c>
      <c r="D183" s="11" t="n">
        <v>54</v>
      </c>
      <c r="E183" s="5">
        <f>+B183*1000+D183*(1-$F$1)</f>
        <v/>
      </c>
      <c r="F183" s="5">
        <f>+F182+1</f>
        <v/>
      </c>
      <c r="G183" s="5">
        <f>+A184-A183</f>
        <v/>
      </c>
      <c r="H183" s="5">
        <f>+A183+G183/2</f>
        <v/>
      </c>
      <c r="I183" s="8">
        <f>9.81*(0.27*LOG(C183/E183*100)+0.36*LOG(E183/100)+1.236)</f>
        <v/>
      </c>
      <c r="J183" s="5">
        <f>+J182+I183*G183</f>
        <v/>
      </c>
      <c r="K183" s="5">
        <f>IF(H183&lt;$C$1,0,9.81*(H183-$C$1))</f>
        <v/>
      </c>
      <c r="L183" s="8">
        <f>+J183-K183</f>
        <v/>
      </c>
      <c r="M183" s="8">
        <f>AVERAGE(B183:B184)*1000</f>
        <v/>
      </c>
      <c r="N183" s="8">
        <f>AVERAGE(E183:E184)</f>
        <v/>
      </c>
      <c r="O183" s="8">
        <f>AVERAGE(F183:F184)</f>
        <v/>
      </c>
      <c r="P183" s="8">
        <f>AVERAGE(G183:G184)</f>
        <v/>
      </c>
      <c r="Q183" s="9">
        <f>(N183-J183)/L183</f>
        <v/>
      </c>
      <c r="R183" s="8">
        <f>+O183/(N183-J183)*100</f>
        <v/>
      </c>
      <c r="S183" s="8">
        <f>+SQRT((3.47-LOG(Q183))^2+(1.22+LOG(R183))^2)</f>
        <v/>
      </c>
      <c r="T183" s="1">
        <f>(IF(S183&lt;1.31, "gravelly sand to dense sand", IF(S183&lt;2.05, "sands", IF(S183&lt;2.6, "sand mixtures", IF(S183&lt;2.95, "silt mixtures", IF(S183&lt;3.6, "clays","organic clay"))))))</f>
        <v/>
      </c>
      <c r="U183" s="98">
        <f>IF(S183&lt;2.6,DEGREES(ATAN(0.373*(LOG(N183/L183)+0.29))),"")</f>
        <v/>
      </c>
      <c r="V183" s="98">
        <f>IF(S183&lt;2.6, 17.6+11*LOG(Q183),"")</f>
        <v/>
      </c>
      <c r="W183" s="98">
        <f>IF(S183&lt;2.6, IF(M183/100&lt;20, 30,IF(M183/100&lt;40,30+5/20*(M183/100-20),IF(M183/100&lt;120, 35+5/80*(M183/100-40), IF(M183/100&lt;200, 40+5/80*(M183/100-120),45)))),"")</f>
        <v/>
      </c>
      <c r="X183" s="98">
        <f>IF(S183&gt;2.59, (M183-J183)/$I$1,"")</f>
        <v/>
      </c>
      <c r="Y183" s="1">
        <f>+($Y$600-$Y$3)/($A$600-$A$3)*(A183-$A$3)+$Y$3</f>
        <v/>
      </c>
      <c r="Z183" s="99">
        <f>+B183*4</f>
        <v/>
      </c>
      <c r="AA183" s="1">
        <f>+($AA$600-$AA$3)/($A$600-$A$3)*(A183-$A$3)+$AA$3</f>
        <v/>
      </c>
    </row>
    <row r="184">
      <c r="A184" s="11" t="n">
        <v>3.62</v>
      </c>
      <c r="B184" s="11" t="n">
        <v>0.587</v>
      </c>
      <c r="C184" s="11" t="n">
        <v>1</v>
      </c>
      <c r="D184" s="11" t="n">
        <v>57</v>
      </c>
      <c r="E184" s="5">
        <f>+B184*1000+D184*(1-$F$1)</f>
        <v/>
      </c>
      <c r="F184" s="5">
        <f>+F183+1</f>
        <v/>
      </c>
      <c r="G184" s="5">
        <f>+A185-A184</f>
        <v/>
      </c>
      <c r="H184" s="5">
        <f>+A184+G184/2</f>
        <v/>
      </c>
      <c r="I184" s="8">
        <f>9.81*(0.27*LOG(C184/E184*100)+0.36*LOG(E184/100)+1.236)</f>
        <v/>
      </c>
      <c r="J184" s="5">
        <f>+J183+I184*G184</f>
        <v/>
      </c>
      <c r="K184" s="5">
        <f>IF(H184&lt;$C$1,0,9.81*(H184-$C$1))</f>
        <v/>
      </c>
      <c r="L184" s="8">
        <f>+J184-K184</f>
        <v/>
      </c>
      <c r="M184" s="8">
        <f>AVERAGE(B184:B185)*1000</f>
        <v/>
      </c>
      <c r="N184" s="8">
        <f>AVERAGE(E184:E185)</f>
        <v/>
      </c>
      <c r="O184" s="8">
        <f>AVERAGE(F184:F185)</f>
        <v/>
      </c>
      <c r="P184" s="8">
        <f>AVERAGE(G184:G185)</f>
        <v/>
      </c>
      <c r="Q184" s="9">
        <f>(N184-J184)/L184</f>
        <v/>
      </c>
      <c r="R184" s="8">
        <f>+O184/(N184-J184)*100</f>
        <v/>
      </c>
      <c r="S184" s="8">
        <f>+SQRT((3.47-LOG(Q184))^2+(1.22+LOG(R184))^2)</f>
        <v/>
      </c>
      <c r="T184" s="1">
        <f>(IF(S184&lt;1.31, "gravelly sand to dense sand", IF(S184&lt;2.05, "sands", IF(S184&lt;2.6, "sand mixtures", IF(S184&lt;2.95, "silt mixtures", IF(S184&lt;3.6, "clays","organic clay"))))))</f>
        <v/>
      </c>
      <c r="U184" s="98">
        <f>IF(S184&lt;2.6,DEGREES(ATAN(0.373*(LOG(N184/L184)+0.29))),"")</f>
        <v/>
      </c>
      <c r="V184" s="98">
        <f>IF(S184&lt;2.6, 17.6+11*LOG(Q184),"")</f>
        <v/>
      </c>
      <c r="W184" s="98">
        <f>IF(S184&lt;2.6, IF(M184/100&lt;20, 30,IF(M184/100&lt;40,30+5/20*(M184/100-20),IF(M184/100&lt;120, 35+5/80*(M184/100-40), IF(M184/100&lt;200, 40+5/80*(M184/100-120),45)))),"")</f>
        <v/>
      </c>
      <c r="X184" s="98">
        <f>IF(S184&gt;2.59, (M184-J184)/$I$1,"")</f>
        <v/>
      </c>
      <c r="Y184" s="1">
        <f>+($Y$600-$Y$3)/($A$600-$A$3)*(A184-$A$3)+$Y$3</f>
        <v/>
      </c>
      <c r="Z184" s="99">
        <f>+B184*4</f>
        <v/>
      </c>
      <c r="AA184" s="1">
        <f>+($AA$600-$AA$3)/($A$600-$A$3)*(A184-$A$3)+$AA$3</f>
        <v/>
      </c>
    </row>
    <row r="185">
      <c r="A185" s="11" t="n">
        <v>3.64</v>
      </c>
      <c r="B185" s="11" t="n">
        <v>0.606</v>
      </c>
      <c r="C185" s="11" t="n">
        <v>1</v>
      </c>
      <c r="D185" s="11" t="n">
        <v>54</v>
      </c>
      <c r="E185" s="5">
        <f>+B185*1000+D185*(1-$F$1)</f>
        <v/>
      </c>
      <c r="F185" s="5">
        <f>+F184+1</f>
        <v/>
      </c>
      <c r="G185" s="5">
        <f>+A186-A185</f>
        <v/>
      </c>
      <c r="H185" s="5">
        <f>+A185+G185/2</f>
        <v/>
      </c>
      <c r="I185" s="8">
        <f>9.81*(0.27*LOG(C185/E185*100)+0.36*LOG(E185/100)+1.236)</f>
        <v/>
      </c>
      <c r="J185" s="5">
        <f>+J184+I185*G185</f>
        <v/>
      </c>
      <c r="K185" s="5">
        <f>IF(H185&lt;$C$1,0,9.81*(H185-$C$1))</f>
        <v/>
      </c>
      <c r="L185" s="8">
        <f>+J185-K185</f>
        <v/>
      </c>
      <c r="M185" s="8">
        <f>AVERAGE(B185:B186)*1000</f>
        <v/>
      </c>
      <c r="N185" s="8">
        <f>AVERAGE(E185:E186)</f>
        <v/>
      </c>
      <c r="O185" s="8">
        <f>AVERAGE(F185:F186)</f>
        <v/>
      </c>
      <c r="P185" s="8">
        <f>AVERAGE(G185:G186)</f>
        <v/>
      </c>
      <c r="Q185" s="9">
        <f>(N185-J185)/L185</f>
        <v/>
      </c>
      <c r="R185" s="8">
        <f>+O185/(N185-J185)*100</f>
        <v/>
      </c>
      <c r="S185" s="8">
        <f>+SQRT((3.47-LOG(Q185))^2+(1.22+LOG(R185))^2)</f>
        <v/>
      </c>
      <c r="T185" s="1">
        <f>(IF(S185&lt;1.31, "gravelly sand to dense sand", IF(S185&lt;2.05, "sands", IF(S185&lt;2.6, "sand mixtures", IF(S185&lt;2.95, "silt mixtures", IF(S185&lt;3.6, "clays","organic clay"))))))</f>
        <v/>
      </c>
      <c r="U185" s="98">
        <f>IF(S185&lt;2.6,DEGREES(ATAN(0.373*(LOG(N185/L185)+0.29))),"")</f>
        <v/>
      </c>
      <c r="V185" s="98">
        <f>IF(S185&lt;2.6, 17.6+11*LOG(Q185),"")</f>
        <v/>
      </c>
      <c r="W185" s="98">
        <f>IF(S185&lt;2.6, IF(M185/100&lt;20, 30,IF(M185/100&lt;40,30+5/20*(M185/100-20),IF(M185/100&lt;120, 35+5/80*(M185/100-40), IF(M185/100&lt;200, 40+5/80*(M185/100-120),45)))),"")</f>
        <v/>
      </c>
      <c r="X185" s="98">
        <f>IF(S185&gt;2.59, (M185-J185)/$I$1,"")</f>
        <v/>
      </c>
      <c r="Y185" s="1">
        <f>+($Y$600-$Y$3)/($A$600-$A$3)*(A185-$A$3)+$Y$3</f>
        <v/>
      </c>
      <c r="Z185" s="99">
        <f>+B185*4</f>
        <v/>
      </c>
      <c r="AA185" s="1">
        <f>+($AA$600-$AA$3)/($A$600-$A$3)*(A185-$A$3)+$AA$3</f>
        <v/>
      </c>
    </row>
    <row r="186">
      <c r="A186" s="11" t="n">
        <v>3.66</v>
      </c>
      <c r="B186" s="11" t="n">
        <v>0.625</v>
      </c>
      <c r="C186" s="11" t="n">
        <v>1</v>
      </c>
      <c r="D186" s="11" t="n">
        <v>53</v>
      </c>
      <c r="E186" s="5">
        <f>+B186*1000+D186*(1-$F$1)</f>
        <v/>
      </c>
      <c r="F186" s="5">
        <f>+F185+1</f>
        <v/>
      </c>
      <c r="G186" s="5">
        <f>+A187-A186</f>
        <v/>
      </c>
      <c r="H186" s="5">
        <f>+A186+G186/2</f>
        <v/>
      </c>
      <c r="I186" s="8">
        <f>9.81*(0.27*LOG(C186/E186*100)+0.36*LOG(E186/100)+1.236)</f>
        <v/>
      </c>
      <c r="J186" s="5">
        <f>+J185+I186*G186</f>
        <v/>
      </c>
      <c r="K186" s="5">
        <f>IF(H186&lt;$C$1,0,9.81*(H186-$C$1))</f>
        <v/>
      </c>
      <c r="L186" s="8">
        <f>+J186-K186</f>
        <v/>
      </c>
      <c r="M186" s="8">
        <f>AVERAGE(B186:B187)*1000</f>
        <v/>
      </c>
      <c r="N186" s="8">
        <f>AVERAGE(E186:E187)</f>
        <v/>
      </c>
      <c r="O186" s="8">
        <f>AVERAGE(F186:F187)</f>
        <v/>
      </c>
      <c r="P186" s="8">
        <f>AVERAGE(G186:G187)</f>
        <v/>
      </c>
      <c r="Q186" s="9">
        <f>(N186-J186)/L186</f>
        <v/>
      </c>
      <c r="R186" s="8">
        <f>+O186/(N186-J186)*100</f>
        <v/>
      </c>
      <c r="S186" s="8">
        <f>+SQRT((3.47-LOG(Q186))^2+(1.22+LOG(R186))^2)</f>
        <v/>
      </c>
      <c r="T186" s="1">
        <f>(IF(S186&lt;1.31, "gravelly sand to dense sand", IF(S186&lt;2.05, "sands", IF(S186&lt;2.6, "sand mixtures", IF(S186&lt;2.95, "silt mixtures", IF(S186&lt;3.6, "clays","organic clay"))))))</f>
        <v/>
      </c>
      <c r="U186" s="98">
        <f>IF(S186&lt;2.6,DEGREES(ATAN(0.373*(LOG(N186/L186)+0.29))),"")</f>
        <v/>
      </c>
      <c r="V186" s="98">
        <f>IF(S186&lt;2.6, 17.6+11*LOG(Q186),"")</f>
        <v/>
      </c>
      <c r="W186" s="98">
        <f>IF(S186&lt;2.6, IF(M186/100&lt;20, 30,IF(M186/100&lt;40,30+5/20*(M186/100-20),IF(M186/100&lt;120, 35+5/80*(M186/100-40), IF(M186/100&lt;200, 40+5/80*(M186/100-120),45)))),"")</f>
        <v/>
      </c>
      <c r="X186" s="98">
        <f>IF(S186&gt;2.59, (M186-J186)/$I$1,"")</f>
        <v/>
      </c>
      <c r="Y186" s="1">
        <f>+($Y$600-$Y$3)/($A$600-$A$3)*(A186-$A$3)+$Y$3</f>
        <v/>
      </c>
      <c r="Z186" s="99">
        <f>+B186*4</f>
        <v/>
      </c>
      <c r="AA186" s="1">
        <f>+($AA$600-$AA$3)/($A$600-$A$3)*(A186-$A$3)+$AA$3</f>
        <v/>
      </c>
    </row>
    <row r="187">
      <c r="A187" s="11" t="n">
        <v>3.68</v>
      </c>
      <c r="B187" s="11" t="n">
        <v>0.5679999999999999</v>
      </c>
      <c r="C187" s="11" t="n">
        <v>4</v>
      </c>
      <c r="D187" s="11" t="n">
        <v>55</v>
      </c>
      <c r="E187" s="5">
        <f>+B187*1000+D187*(1-$F$1)</f>
        <v/>
      </c>
      <c r="F187" s="5">
        <f>+F186+1</f>
        <v/>
      </c>
      <c r="G187" s="5">
        <f>+A188-A187</f>
        <v/>
      </c>
      <c r="H187" s="5">
        <f>+A187+G187/2</f>
        <v/>
      </c>
      <c r="I187" s="8">
        <f>9.81*(0.27*LOG(C187/E187*100)+0.36*LOG(E187/100)+1.236)</f>
        <v/>
      </c>
      <c r="J187" s="5">
        <f>+J186+I187*G187</f>
        <v/>
      </c>
      <c r="K187" s="5">
        <f>IF(H187&lt;$C$1,0,9.81*(H187-$C$1))</f>
        <v/>
      </c>
      <c r="L187" s="8">
        <f>+J187-K187</f>
        <v/>
      </c>
      <c r="M187" s="8">
        <f>AVERAGE(B187:B188)*1000</f>
        <v/>
      </c>
      <c r="N187" s="8">
        <f>AVERAGE(E187:E188)</f>
        <v/>
      </c>
      <c r="O187" s="8">
        <f>AVERAGE(F187:F188)</f>
        <v/>
      </c>
      <c r="P187" s="8">
        <f>AVERAGE(G187:G188)</f>
        <v/>
      </c>
      <c r="Q187" s="9">
        <f>(N187-J187)/L187</f>
        <v/>
      </c>
      <c r="R187" s="8">
        <f>+O187/(N187-J187)*100</f>
        <v/>
      </c>
      <c r="S187" s="8">
        <f>+SQRT((3.47-LOG(Q187))^2+(1.22+LOG(R187))^2)</f>
        <v/>
      </c>
      <c r="T187" s="1">
        <f>(IF(S187&lt;1.31, "gravelly sand to dense sand", IF(S187&lt;2.05, "sands", IF(S187&lt;2.6, "sand mixtures", IF(S187&lt;2.95, "silt mixtures", IF(S187&lt;3.6, "clays","organic clay"))))))</f>
        <v/>
      </c>
      <c r="U187" s="98">
        <f>IF(S187&lt;2.6,DEGREES(ATAN(0.373*(LOG(N187/L187)+0.29))),"")</f>
        <v/>
      </c>
      <c r="V187" s="98">
        <f>IF(S187&lt;2.6, 17.6+11*LOG(Q187),"")</f>
        <v/>
      </c>
      <c r="W187" s="98">
        <f>IF(S187&lt;2.6, IF(M187/100&lt;20, 30,IF(M187/100&lt;40,30+5/20*(M187/100-20),IF(M187/100&lt;120, 35+5/80*(M187/100-40), IF(M187/100&lt;200, 40+5/80*(M187/100-120),45)))),"")</f>
        <v/>
      </c>
      <c r="X187" s="98">
        <f>IF(S187&gt;2.59, (M187-J187)/$I$1,"")</f>
        <v/>
      </c>
      <c r="Y187" s="1">
        <f>+($Y$600-$Y$3)/($A$600-$A$3)*(A187-$A$3)+$Y$3</f>
        <v/>
      </c>
      <c r="Z187" s="99">
        <f>+B187*4</f>
        <v/>
      </c>
      <c r="AA187" s="1">
        <f>+($AA$600-$AA$3)/($A$600-$A$3)*(A187-$A$3)+$AA$3</f>
        <v/>
      </c>
    </row>
    <row r="188">
      <c r="A188" s="11" t="n">
        <v>3.7</v>
      </c>
      <c r="B188" s="11" t="n">
        <v>0.947</v>
      </c>
      <c r="C188" s="11" t="n">
        <v>5</v>
      </c>
      <c r="D188" s="11" t="n">
        <v>62</v>
      </c>
      <c r="E188" s="5">
        <f>+B188*1000+D188*(1-$F$1)</f>
        <v/>
      </c>
      <c r="F188" s="5">
        <f>+F187+1</f>
        <v/>
      </c>
      <c r="G188" s="5">
        <f>+A189-A188</f>
        <v/>
      </c>
      <c r="H188" s="5">
        <f>+A188+G188/2</f>
        <v/>
      </c>
      <c r="I188" s="8">
        <f>9.81*(0.27*LOG(C188/E188*100)+0.36*LOG(E188/100)+1.236)</f>
        <v/>
      </c>
      <c r="J188" s="5">
        <f>+J187+I188*G188</f>
        <v/>
      </c>
      <c r="K188" s="5">
        <f>IF(H188&lt;$C$1,0,9.81*(H188-$C$1))</f>
        <v/>
      </c>
      <c r="L188" s="8">
        <f>+J188-K188</f>
        <v/>
      </c>
      <c r="M188" s="8">
        <f>AVERAGE(B188:B189)*1000</f>
        <v/>
      </c>
      <c r="N188" s="8">
        <f>AVERAGE(E188:E189)</f>
        <v/>
      </c>
      <c r="O188" s="8">
        <f>AVERAGE(F188:F189)</f>
        <v/>
      </c>
      <c r="P188" s="8">
        <f>AVERAGE(G188:G189)</f>
        <v/>
      </c>
      <c r="Q188" s="9">
        <f>(N188-J188)/L188</f>
        <v/>
      </c>
      <c r="R188" s="8">
        <f>+O188/(N188-J188)*100</f>
        <v/>
      </c>
      <c r="S188" s="8">
        <f>+SQRT((3.47-LOG(Q188))^2+(1.22+LOG(R188))^2)</f>
        <v/>
      </c>
      <c r="T188" s="1">
        <f>(IF(S188&lt;1.31, "gravelly sand to dense sand", IF(S188&lt;2.05, "sands", IF(S188&lt;2.6, "sand mixtures", IF(S188&lt;2.95, "silt mixtures", IF(S188&lt;3.6, "clays","organic clay"))))))</f>
        <v/>
      </c>
      <c r="U188" s="98">
        <f>IF(S188&lt;2.6,DEGREES(ATAN(0.373*(LOG(N188/L188)+0.29))),"")</f>
        <v/>
      </c>
      <c r="V188" s="98">
        <f>IF(S188&lt;2.6, 17.6+11*LOG(Q188),"")</f>
        <v/>
      </c>
      <c r="W188" s="98">
        <f>IF(S188&lt;2.6, IF(M188/100&lt;20, 30,IF(M188/100&lt;40,30+5/20*(M188/100-20),IF(M188/100&lt;120, 35+5/80*(M188/100-40), IF(M188/100&lt;200, 40+5/80*(M188/100-120),45)))),"")</f>
        <v/>
      </c>
      <c r="X188" s="98">
        <f>IF(S188&gt;2.59, (M188-J188)/$I$1,"")</f>
        <v/>
      </c>
      <c r="Y188" s="1">
        <f>+($Y$600-$Y$3)/($A$600-$A$3)*(A188-$A$3)+$Y$3</f>
        <v/>
      </c>
      <c r="Z188" s="99">
        <f>+B188*4</f>
        <v/>
      </c>
      <c r="AA188" s="1">
        <f>+($AA$600-$AA$3)/($A$600-$A$3)*(A188-$A$3)+$AA$3</f>
        <v/>
      </c>
    </row>
    <row r="189">
      <c r="A189" s="11" t="n">
        <v>3.72</v>
      </c>
      <c r="B189" s="11" t="n">
        <v>1.648</v>
      </c>
      <c r="C189" s="11" t="n">
        <v>9</v>
      </c>
      <c r="D189" s="11" t="n">
        <v>79</v>
      </c>
      <c r="E189" s="5">
        <f>+B189*1000+D189*(1-$F$1)</f>
        <v/>
      </c>
      <c r="F189" s="5">
        <f>+F188+1</f>
        <v/>
      </c>
      <c r="G189" s="5">
        <f>+A190-A189</f>
        <v/>
      </c>
      <c r="H189" s="5">
        <f>+A189+G189/2</f>
        <v/>
      </c>
      <c r="I189" s="8">
        <f>9.81*(0.27*LOG(C189/E189*100)+0.36*LOG(E189/100)+1.236)</f>
        <v/>
      </c>
      <c r="J189" s="5">
        <f>+J188+I189*G189</f>
        <v/>
      </c>
      <c r="K189" s="5">
        <f>IF(H189&lt;$C$1,0,9.81*(H189-$C$1))</f>
        <v/>
      </c>
      <c r="L189" s="8">
        <f>+J189-K189</f>
        <v/>
      </c>
      <c r="M189" s="8">
        <f>AVERAGE(B189:B190)*1000</f>
        <v/>
      </c>
      <c r="N189" s="8">
        <f>AVERAGE(E189:E190)</f>
        <v/>
      </c>
      <c r="O189" s="8">
        <f>AVERAGE(F189:F190)</f>
        <v/>
      </c>
      <c r="P189" s="8">
        <f>AVERAGE(G189:G190)</f>
        <v/>
      </c>
      <c r="Q189" s="9">
        <f>(N189-J189)/L189</f>
        <v/>
      </c>
      <c r="R189" s="8">
        <f>+O189/(N189-J189)*100</f>
        <v/>
      </c>
      <c r="S189" s="8">
        <f>+SQRT((3.47-LOG(Q189))^2+(1.22+LOG(R189))^2)</f>
        <v/>
      </c>
      <c r="T189" s="1">
        <f>(IF(S189&lt;1.31, "gravelly sand to dense sand", IF(S189&lt;2.05, "sands", IF(S189&lt;2.6, "sand mixtures", IF(S189&lt;2.95, "silt mixtures", IF(S189&lt;3.6, "clays","organic clay"))))))</f>
        <v/>
      </c>
      <c r="U189" s="98">
        <f>IF(S189&lt;2.6,DEGREES(ATAN(0.373*(LOG(N189/L189)+0.29))),"")</f>
        <v/>
      </c>
      <c r="V189" s="98">
        <f>IF(S189&lt;2.6, 17.6+11*LOG(Q189),"")</f>
        <v/>
      </c>
      <c r="W189" s="98">
        <f>IF(S189&lt;2.6, IF(M189/100&lt;20, 30,IF(M189/100&lt;40,30+5/20*(M189/100-20),IF(M189/100&lt;120, 35+5/80*(M189/100-40), IF(M189/100&lt;200, 40+5/80*(M189/100-120),45)))),"")</f>
        <v/>
      </c>
      <c r="X189" s="98">
        <f>IF(S189&gt;2.59, (M189-J189)/$I$1,"")</f>
        <v/>
      </c>
      <c r="Y189" s="1">
        <f>+($Y$600-$Y$3)/($A$600-$A$3)*(A189-$A$3)+$Y$3</f>
        <v/>
      </c>
      <c r="Z189" s="99">
        <f>+B189*4</f>
        <v/>
      </c>
      <c r="AA189" s="1">
        <f>+($AA$600-$AA$3)/($A$600-$A$3)*(A189-$A$3)+$AA$3</f>
        <v/>
      </c>
    </row>
    <row r="190">
      <c r="A190" s="11" t="n">
        <v>3.74</v>
      </c>
      <c r="B190" s="11" t="n">
        <v>2.387</v>
      </c>
      <c r="C190" s="11" t="n">
        <v>4</v>
      </c>
      <c r="D190" s="11" t="n">
        <v>56</v>
      </c>
      <c r="E190" s="5">
        <f>+B190*1000+D190*(1-$F$1)</f>
        <v/>
      </c>
      <c r="F190" s="5">
        <f>+F189+1</f>
        <v/>
      </c>
      <c r="G190" s="5">
        <f>+A191-A190</f>
        <v/>
      </c>
      <c r="H190" s="5">
        <f>+A190+G190/2</f>
        <v/>
      </c>
      <c r="I190" s="8">
        <f>9.81*(0.27*LOG(C190/E190*100)+0.36*LOG(E190/100)+1.236)</f>
        <v/>
      </c>
      <c r="J190" s="5">
        <f>+J189+I190*G190</f>
        <v/>
      </c>
      <c r="K190" s="5">
        <f>IF(H190&lt;$C$1,0,9.81*(H190-$C$1))</f>
        <v/>
      </c>
      <c r="L190" s="8">
        <f>+J190-K190</f>
        <v/>
      </c>
      <c r="M190" s="8">
        <f>AVERAGE(B190:B191)*1000</f>
        <v/>
      </c>
      <c r="N190" s="8">
        <f>AVERAGE(E190:E191)</f>
        <v/>
      </c>
      <c r="O190" s="8">
        <f>AVERAGE(F190:F191)</f>
        <v/>
      </c>
      <c r="P190" s="8">
        <f>AVERAGE(G190:G191)</f>
        <v/>
      </c>
      <c r="Q190" s="9">
        <f>(N190-J190)/L190</f>
        <v/>
      </c>
      <c r="R190" s="8">
        <f>+O190/(N190-J190)*100</f>
        <v/>
      </c>
      <c r="S190" s="8">
        <f>+SQRT((3.47-LOG(Q190))^2+(1.22+LOG(R190))^2)</f>
        <v/>
      </c>
      <c r="T190" s="1">
        <f>(IF(S190&lt;1.31, "gravelly sand to dense sand", IF(S190&lt;2.05, "sands", IF(S190&lt;2.6, "sand mixtures", IF(S190&lt;2.95, "silt mixtures", IF(S190&lt;3.6, "clays","organic clay"))))))</f>
        <v/>
      </c>
      <c r="U190" s="98">
        <f>IF(S190&lt;2.6,DEGREES(ATAN(0.373*(LOG(N190/L190)+0.29))),"")</f>
        <v/>
      </c>
      <c r="V190" s="98">
        <f>IF(S190&lt;2.6, 17.6+11*LOG(Q190),"")</f>
        <v/>
      </c>
      <c r="W190" s="98">
        <f>IF(S190&lt;2.6, IF(M190/100&lt;20, 30,IF(M190/100&lt;40,30+5/20*(M190/100-20),IF(M190/100&lt;120, 35+5/80*(M190/100-40), IF(M190/100&lt;200, 40+5/80*(M190/100-120),45)))),"")</f>
        <v/>
      </c>
      <c r="X190" s="98">
        <f>IF(S190&gt;2.59, (M190-J190)/$I$1,"")</f>
        <v/>
      </c>
      <c r="Y190" s="1">
        <f>+($Y$600-$Y$3)/($A$600-$A$3)*(A190-$A$3)+$Y$3</f>
        <v/>
      </c>
      <c r="Z190" s="99">
        <f>+B190*4</f>
        <v/>
      </c>
      <c r="AA190" s="1">
        <f>+($AA$600-$AA$3)/($A$600-$A$3)*(A190-$A$3)+$AA$3</f>
        <v/>
      </c>
    </row>
    <row r="191">
      <c r="A191" s="11" t="n">
        <v>3.76</v>
      </c>
      <c r="B191" s="11" t="n">
        <v>2.728</v>
      </c>
      <c r="C191" s="11" t="n">
        <v>3</v>
      </c>
      <c r="D191" s="11" t="n">
        <v>46</v>
      </c>
      <c r="E191" s="5">
        <f>+B191*1000+D191*(1-$F$1)</f>
        <v/>
      </c>
      <c r="F191" s="5">
        <f>+F190+1</f>
        <v/>
      </c>
      <c r="G191" s="5">
        <f>+A192-A191</f>
        <v/>
      </c>
      <c r="H191" s="5">
        <f>+A191+G191/2</f>
        <v/>
      </c>
      <c r="I191" s="8">
        <f>9.81*(0.27*LOG(C191/E191*100)+0.36*LOG(E191/100)+1.236)</f>
        <v/>
      </c>
      <c r="J191" s="5">
        <f>+J190+I191*G191</f>
        <v/>
      </c>
      <c r="K191" s="5">
        <f>IF(H191&lt;$C$1,0,9.81*(H191-$C$1))</f>
        <v/>
      </c>
      <c r="L191" s="8">
        <f>+J191-K191</f>
        <v/>
      </c>
      <c r="M191" s="8">
        <f>AVERAGE(B191:B192)*1000</f>
        <v/>
      </c>
      <c r="N191" s="8">
        <f>AVERAGE(E191:E192)</f>
        <v/>
      </c>
      <c r="O191" s="8">
        <f>AVERAGE(F191:F192)</f>
        <v/>
      </c>
      <c r="P191" s="8">
        <f>AVERAGE(G191:G192)</f>
        <v/>
      </c>
      <c r="Q191" s="9">
        <f>(N191-J191)/L191</f>
        <v/>
      </c>
      <c r="R191" s="8">
        <f>+O191/(N191-J191)*100</f>
        <v/>
      </c>
      <c r="S191" s="8">
        <f>+SQRT((3.47-LOG(Q191))^2+(1.22+LOG(R191))^2)</f>
        <v/>
      </c>
      <c r="T191" s="1">
        <f>(IF(S191&lt;1.31, "gravelly sand to dense sand", IF(S191&lt;2.05, "sands", IF(S191&lt;2.6, "sand mixtures", IF(S191&lt;2.95, "silt mixtures", IF(S191&lt;3.6, "clays","organic clay"))))))</f>
        <v/>
      </c>
      <c r="U191" s="98">
        <f>IF(S191&lt;2.6,DEGREES(ATAN(0.373*(LOG(N191/L191)+0.29))),"")</f>
        <v/>
      </c>
      <c r="V191" s="98">
        <f>IF(S191&lt;2.6, 17.6+11*LOG(Q191),"")</f>
        <v/>
      </c>
      <c r="W191" s="98">
        <f>IF(S191&lt;2.6, IF(M191/100&lt;20, 30,IF(M191/100&lt;40,30+5/20*(M191/100-20),IF(M191/100&lt;120, 35+5/80*(M191/100-40), IF(M191/100&lt;200, 40+5/80*(M191/100-120),45)))),"")</f>
        <v/>
      </c>
      <c r="X191" s="98">
        <f>IF(S191&gt;2.59, (M191-J191)/$I$1,"")</f>
        <v/>
      </c>
      <c r="Y191" s="1">
        <f>+($Y$600-$Y$3)/($A$600-$A$3)*(A191-$A$3)+$Y$3</f>
        <v/>
      </c>
      <c r="Z191" s="99">
        <f>+B191*4</f>
        <v/>
      </c>
      <c r="AA191" s="1">
        <f>+($AA$600-$AA$3)/($A$600-$A$3)*(A191-$A$3)+$AA$3</f>
        <v/>
      </c>
    </row>
    <row r="192">
      <c r="A192" s="11" t="n">
        <v>3.78</v>
      </c>
      <c r="B192" s="11" t="n">
        <v>2.482</v>
      </c>
      <c r="C192" s="11" t="n">
        <v>2</v>
      </c>
      <c r="D192" s="11" t="n">
        <v>41</v>
      </c>
      <c r="E192" s="5">
        <f>+B192*1000+D192*(1-$F$1)</f>
        <v/>
      </c>
      <c r="F192" s="5">
        <f>+F191+1</f>
        <v/>
      </c>
      <c r="G192" s="5">
        <f>+A193-A192</f>
        <v/>
      </c>
      <c r="H192" s="5">
        <f>+A192+G192/2</f>
        <v/>
      </c>
      <c r="I192" s="8">
        <f>9.81*(0.27*LOG(C192/E192*100)+0.36*LOG(E192/100)+1.236)</f>
        <v/>
      </c>
      <c r="J192" s="5">
        <f>+J191+I192*G192</f>
        <v/>
      </c>
      <c r="K192" s="5">
        <f>IF(H192&lt;$C$1,0,9.81*(H192-$C$1))</f>
        <v/>
      </c>
      <c r="L192" s="8">
        <f>+J192-K192</f>
        <v/>
      </c>
      <c r="M192" s="8">
        <f>AVERAGE(B192:B193)*1000</f>
        <v/>
      </c>
      <c r="N192" s="8">
        <f>AVERAGE(E192:E193)</f>
        <v/>
      </c>
      <c r="O192" s="8">
        <f>AVERAGE(F192:F193)</f>
        <v/>
      </c>
      <c r="P192" s="8">
        <f>AVERAGE(G192:G193)</f>
        <v/>
      </c>
      <c r="Q192" s="9">
        <f>(N192-J192)/L192</f>
        <v/>
      </c>
      <c r="R192" s="8">
        <f>+O192/(N192-J192)*100</f>
        <v/>
      </c>
      <c r="S192" s="8">
        <f>+SQRT((3.47-LOG(Q192))^2+(1.22+LOG(R192))^2)</f>
        <v/>
      </c>
      <c r="T192" s="1">
        <f>(IF(S192&lt;1.31, "gravelly sand to dense sand", IF(S192&lt;2.05, "sands", IF(S192&lt;2.6, "sand mixtures", IF(S192&lt;2.95, "silt mixtures", IF(S192&lt;3.6, "clays","organic clay"))))))</f>
        <v/>
      </c>
      <c r="U192" s="98">
        <f>IF(S192&lt;2.6,DEGREES(ATAN(0.373*(LOG(N192/L192)+0.29))),"")</f>
        <v/>
      </c>
      <c r="V192" s="98">
        <f>IF(S192&lt;2.6, 17.6+11*LOG(Q192),"")</f>
        <v/>
      </c>
      <c r="W192" s="98">
        <f>IF(S192&lt;2.6, IF(M192/100&lt;20, 30,IF(M192/100&lt;40,30+5/20*(M192/100-20),IF(M192/100&lt;120, 35+5/80*(M192/100-40), IF(M192/100&lt;200, 40+5/80*(M192/100-120),45)))),"")</f>
        <v/>
      </c>
      <c r="X192" s="98">
        <f>IF(S192&gt;2.59, (M192-J192)/$I$1,"")</f>
        <v/>
      </c>
      <c r="Y192" s="1">
        <f>+($Y$600-$Y$3)/($A$600-$A$3)*(A192-$A$3)+$Y$3</f>
        <v/>
      </c>
      <c r="Z192" s="99">
        <f>+B192*4</f>
        <v/>
      </c>
      <c r="AA192" s="1">
        <f>+($AA$600-$AA$3)/($A$600-$A$3)*(A192-$A$3)+$AA$3</f>
        <v/>
      </c>
    </row>
    <row r="193">
      <c r="A193" s="11" t="n">
        <v>3.8</v>
      </c>
      <c r="B193" s="11" t="n">
        <v>2.33</v>
      </c>
      <c r="C193" s="11" t="n">
        <v>1</v>
      </c>
      <c r="D193" s="11" t="n">
        <v>36</v>
      </c>
      <c r="E193" s="5">
        <f>+B193*1000+D193*(1-$F$1)</f>
        <v/>
      </c>
      <c r="F193" s="5">
        <f>+F192+1</f>
        <v/>
      </c>
      <c r="G193" s="5">
        <f>+A194-A193</f>
        <v/>
      </c>
      <c r="H193" s="5">
        <f>+A193+G193/2</f>
        <v/>
      </c>
      <c r="I193" s="8">
        <f>9.81*(0.27*LOG(C193/E193*100)+0.36*LOG(E193/100)+1.236)</f>
        <v/>
      </c>
      <c r="J193" s="5">
        <f>+J192+I193*G193</f>
        <v/>
      </c>
      <c r="K193" s="5">
        <f>IF(H193&lt;$C$1,0,9.81*(H193-$C$1))</f>
        <v/>
      </c>
      <c r="L193" s="8">
        <f>+J193-K193</f>
        <v/>
      </c>
      <c r="M193" s="8">
        <f>AVERAGE(B193:B194)*1000</f>
        <v/>
      </c>
      <c r="N193" s="8">
        <f>AVERAGE(E193:E194)</f>
        <v/>
      </c>
      <c r="O193" s="8">
        <f>AVERAGE(F193:F194)</f>
        <v/>
      </c>
      <c r="P193" s="8">
        <f>AVERAGE(G193:G194)</f>
        <v/>
      </c>
      <c r="Q193" s="9">
        <f>(N193-J193)/L193</f>
        <v/>
      </c>
      <c r="R193" s="8">
        <f>+O193/(N193-J193)*100</f>
        <v/>
      </c>
      <c r="S193" s="8">
        <f>+SQRT((3.47-LOG(Q193))^2+(1.22+LOG(R193))^2)</f>
        <v/>
      </c>
      <c r="T193" s="1">
        <f>(IF(S193&lt;1.31, "gravelly sand to dense sand", IF(S193&lt;2.05, "sands", IF(S193&lt;2.6, "sand mixtures", IF(S193&lt;2.95, "silt mixtures", IF(S193&lt;3.6, "clays","organic clay"))))))</f>
        <v/>
      </c>
      <c r="U193" s="98">
        <f>IF(S193&lt;2.6,DEGREES(ATAN(0.373*(LOG(N193/L193)+0.29))),"")</f>
        <v/>
      </c>
      <c r="V193" s="98">
        <f>IF(S193&lt;2.6, 17.6+11*LOG(Q193),"")</f>
        <v/>
      </c>
      <c r="W193" s="98">
        <f>IF(S193&lt;2.6, IF(M193/100&lt;20, 30,IF(M193/100&lt;40,30+5/20*(M193/100-20),IF(M193/100&lt;120, 35+5/80*(M193/100-40), IF(M193/100&lt;200, 40+5/80*(M193/100-120),45)))),"")</f>
        <v/>
      </c>
      <c r="X193" s="98">
        <f>IF(S193&gt;2.59, (M193-J193)/$I$1,"")</f>
        <v/>
      </c>
      <c r="Y193" s="1">
        <f>+($Y$600-$Y$3)/($A$600-$A$3)*(A193-$A$3)+$Y$3</f>
        <v/>
      </c>
      <c r="Z193" s="99">
        <f>+B193*4</f>
        <v/>
      </c>
      <c r="AA193" s="1">
        <f>+($AA$600-$AA$3)/($A$600-$A$3)*(A193-$A$3)+$AA$3</f>
        <v/>
      </c>
    </row>
    <row r="194">
      <c r="A194" s="11" t="n">
        <v>3.82</v>
      </c>
      <c r="B194" s="11" t="n">
        <v>3.183</v>
      </c>
      <c r="C194" s="11" t="n">
        <v>2</v>
      </c>
      <c r="D194" s="11" t="n">
        <v>38</v>
      </c>
      <c r="E194" s="5">
        <f>+B194*1000+D194*(1-$F$1)</f>
        <v/>
      </c>
      <c r="F194" s="5">
        <f>+F193+1</f>
        <v/>
      </c>
      <c r="G194" s="5">
        <f>+A195-A194</f>
        <v/>
      </c>
      <c r="H194" s="5">
        <f>+A194+G194/2</f>
        <v/>
      </c>
      <c r="I194" s="8">
        <f>9.81*(0.27*LOG(C194/E194*100)+0.36*LOG(E194/100)+1.236)</f>
        <v/>
      </c>
      <c r="J194" s="5">
        <f>+J193+I194*G194</f>
        <v/>
      </c>
      <c r="K194" s="5">
        <f>IF(H194&lt;$C$1,0,9.81*(H194-$C$1))</f>
        <v/>
      </c>
      <c r="L194" s="8">
        <f>+J194-K194</f>
        <v/>
      </c>
      <c r="M194" s="8">
        <f>AVERAGE(B194:B195)*1000</f>
        <v/>
      </c>
      <c r="N194" s="8">
        <f>AVERAGE(E194:E195)</f>
        <v/>
      </c>
      <c r="O194" s="8">
        <f>AVERAGE(F194:F195)</f>
        <v/>
      </c>
      <c r="P194" s="8">
        <f>AVERAGE(G194:G195)</f>
        <v/>
      </c>
      <c r="Q194" s="9">
        <f>(N194-J194)/L194</f>
        <v/>
      </c>
      <c r="R194" s="8">
        <f>+O194/(N194-J194)*100</f>
        <v/>
      </c>
      <c r="S194" s="8">
        <f>+SQRT((3.47-LOG(Q194))^2+(1.22+LOG(R194))^2)</f>
        <v/>
      </c>
      <c r="T194" s="1">
        <f>(IF(S194&lt;1.31, "gravelly sand to dense sand", IF(S194&lt;2.05, "sands", IF(S194&lt;2.6, "sand mixtures", IF(S194&lt;2.95, "silt mixtures", IF(S194&lt;3.6, "clays","organic clay"))))))</f>
        <v/>
      </c>
      <c r="U194" s="98">
        <f>IF(S194&lt;2.6,DEGREES(ATAN(0.373*(LOG(N194/L194)+0.29))),"")</f>
        <v/>
      </c>
      <c r="V194" s="98">
        <f>IF(S194&lt;2.6, 17.6+11*LOG(Q194),"")</f>
        <v/>
      </c>
      <c r="W194" s="98">
        <f>IF(S194&lt;2.6, IF(M194/100&lt;20, 30,IF(M194/100&lt;40,30+5/20*(M194/100-20),IF(M194/100&lt;120, 35+5/80*(M194/100-40), IF(M194/100&lt;200, 40+5/80*(M194/100-120),45)))),"")</f>
        <v/>
      </c>
      <c r="X194" s="98">
        <f>IF(S194&gt;2.59, (M194-J194)/$I$1,"")</f>
        <v/>
      </c>
      <c r="Y194" s="1">
        <f>+($Y$600-$Y$3)/($A$600-$A$3)*(A194-$A$3)+$Y$3</f>
        <v/>
      </c>
      <c r="Z194" s="99">
        <f>+B194*4</f>
        <v/>
      </c>
      <c r="AA194" s="1">
        <f>+($AA$600-$AA$3)/($A$600-$A$3)*(A194-$A$3)+$AA$3</f>
        <v/>
      </c>
    </row>
    <row r="195">
      <c r="A195" s="11" t="n">
        <v>3.84</v>
      </c>
      <c r="B195" s="11" t="n">
        <v>4.149</v>
      </c>
      <c r="C195" s="11" t="n">
        <v>7</v>
      </c>
      <c r="D195" s="11" t="n">
        <v>44</v>
      </c>
      <c r="E195" s="5">
        <f>+B195*1000+D195*(1-$F$1)</f>
        <v/>
      </c>
      <c r="F195" s="5">
        <f>+F194+1</f>
        <v/>
      </c>
      <c r="G195" s="5">
        <f>+A196-A195</f>
        <v/>
      </c>
      <c r="H195" s="5">
        <f>+A195+G195/2</f>
        <v/>
      </c>
      <c r="I195" s="8">
        <f>9.81*(0.27*LOG(C195/E195*100)+0.36*LOG(E195/100)+1.236)</f>
        <v/>
      </c>
      <c r="J195" s="5">
        <f>+J194+I195*G195</f>
        <v/>
      </c>
      <c r="K195" s="5">
        <f>IF(H195&lt;$C$1,0,9.81*(H195-$C$1))</f>
        <v/>
      </c>
      <c r="L195" s="8">
        <f>+J195-K195</f>
        <v/>
      </c>
      <c r="M195" s="8">
        <f>AVERAGE(B195:B196)*1000</f>
        <v/>
      </c>
      <c r="N195" s="8">
        <f>AVERAGE(E195:E196)</f>
        <v/>
      </c>
      <c r="O195" s="8">
        <f>AVERAGE(F195:F196)</f>
        <v/>
      </c>
      <c r="P195" s="8">
        <f>AVERAGE(G195:G196)</f>
        <v/>
      </c>
      <c r="Q195" s="9">
        <f>(N195-J195)/L195</f>
        <v/>
      </c>
      <c r="R195" s="8">
        <f>+O195/(N195-J195)*100</f>
        <v/>
      </c>
      <c r="S195" s="8">
        <f>+SQRT((3.47-LOG(Q195))^2+(1.22+LOG(R195))^2)</f>
        <v/>
      </c>
      <c r="T195" s="1">
        <f>(IF(S195&lt;1.31, "gravelly sand to dense sand", IF(S195&lt;2.05, "sands", IF(S195&lt;2.6, "sand mixtures", IF(S195&lt;2.95, "silt mixtures", IF(S195&lt;3.6, "clays","organic clay"))))))</f>
        <v/>
      </c>
      <c r="U195" s="98">
        <f>IF(S195&lt;2.6,DEGREES(ATAN(0.373*(LOG(N195/L195)+0.29))),"")</f>
        <v/>
      </c>
      <c r="V195" s="98">
        <f>IF(S195&lt;2.6, 17.6+11*LOG(Q195),"")</f>
        <v/>
      </c>
      <c r="W195" s="98">
        <f>IF(S195&lt;2.6, IF(M195/100&lt;20, 30,IF(M195/100&lt;40,30+5/20*(M195/100-20),IF(M195/100&lt;120, 35+5/80*(M195/100-40), IF(M195/100&lt;200, 40+5/80*(M195/100-120),45)))),"")</f>
        <v/>
      </c>
      <c r="X195" s="98">
        <f>IF(S195&gt;2.59, (M195-J195)/$I$1,"")</f>
        <v/>
      </c>
      <c r="Y195" s="1">
        <f>+($Y$600-$Y$3)/($A$600-$A$3)*(A195-$A$3)+$Y$3</f>
        <v/>
      </c>
      <c r="Z195" s="99">
        <f>+B195*4</f>
        <v/>
      </c>
      <c r="AA195" s="1">
        <f>+($AA$600-$AA$3)/($A$600-$A$3)*(A195-$A$3)+$AA$3</f>
        <v/>
      </c>
    </row>
    <row r="196">
      <c r="A196" s="11" t="n">
        <v>3.86</v>
      </c>
      <c r="B196" s="11" t="n">
        <v>4.414</v>
      </c>
      <c r="C196" s="11" t="n">
        <v>11</v>
      </c>
      <c r="D196" s="11" t="n">
        <v>43</v>
      </c>
      <c r="E196" s="5">
        <f>+B196*1000+D196*(1-$F$1)</f>
        <v/>
      </c>
      <c r="F196" s="5">
        <f>+F195+1</f>
        <v/>
      </c>
      <c r="G196" s="5">
        <f>+A197-A196</f>
        <v/>
      </c>
      <c r="H196" s="5">
        <f>+A196+G196/2</f>
        <v/>
      </c>
      <c r="I196" s="8">
        <f>9.81*(0.27*LOG(C196/E196*100)+0.36*LOG(E196/100)+1.236)</f>
        <v/>
      </c>
      <c r="J196" s="5">
        <f>+J195+I196*G196</f>
        <v/>
      </c>
      <c r="K196" s="5">
        <f>IF(H196&lt;$C$1,0,9.81*(H196-$C$1))</f>
        <v/>
      </c>
      <c r="L196" s="8">
        <f>+J196-K196</f>
        <v/>
      </c>
      <c r="M196" s="8">
        <f>AVERAGE(B196:B197)*1000</f>
        <v/>
      </c>
      <c r="N196" s="8">
        <f>AVERAGE(E196:E197)</f>
        <v/>
      </c>
      <c r="O196" s="8">
        <f>AVERAGE(F196:F197)</f>
        <v/>
      </c>
      <c r="P196" s="8">
        <f>AVERAGE(G196:G197)</f>
        <v/>
      </c>
      <c r="Q196" s="9">
        <f>(N196-J196)/L196</f>
        <v/>
      </c>
      <c r="R196" s="8">
        <f>+O196/(N196-J196)*100</f>
        <v/>
      </c>
      <c r="S196" s="8">
        <f>+SQRT((3.47-LOG(Q196))^2+(1.22+LOG(R196))^2)</f>
        <v/>
      </c>
      <c r="T196" s="1">
        <f>(IF(S196&lt;1.31, "gravelly sand to dense sand", IF(S196&lt;2.05, "sands", IF(S196&lt;2.6, "sand mixtures", IF(S196&lt;2.95, "silt mixtures", IF(S196&lt;3.6, "clays","organic clay"))))))</f>
        <v/>
      </c>
      <c r="U196" s="98">
        <f>IF(S196&lt;2.6,DEGREES(ATAN(0.373*(LOG(N196/L196)+0.29))),"")</f>
        <v/>
      </c>
      <c r="V196" s="98">
        <f>IF(S196&lt;2.6, 17.6+11*LOG(Q196),"")</f>
        <v/>
      </c>
      <c r="W196" s="98">
        <f>IF(S196&lt;2.6, IF(M196/100&lt;20, 30,IF(M196/100&lt;40,30+5/20*(M196/100-20),IF(M196/100&lt;120, 35+5/80*(M196/100-40), IF(M196/100&lt;200, 40+5/80*(M196/100-120),45)))),"")</f>
        <v/>
      </c>
      <c r="X196" s="98">
        <f>IF(S196&gt;2.59, (M196-J196)/$I$1,"")</f>
        <v/>
      </c>
      <c r="Y196" s="1">
        <f>+($Y$600-$Y$3)/($A$600-$A$3)*(A196-$A$3)+$Y$3</f>
        <v/>
      </c>
      <c r="Z196" s="99">
        <f>+B196*4</f>
        <v/>
      </c>
      <c r="AA196" s="1">
        <f>+($AA$600-$AA$3)/($A$600-$A$3)*(A196-$A$3)+$AA$3</f>
        <v/>
      </c>
    </row>
    <row r="197">
      <c r="A197" s="11" t="n">
        <v>3.88</v>
      </c>
      <c r="B197" s="11" t="n">
        <v>3.959</v>
      </c>
      <c r="C197" s="11" t="n">
        <v>12</v>
      </c>
      <c r="D197" s="11" t="n">
        <v>38</v>
      </c>
      <c r="E197" s="5">
        <f>+B197*1000+D197*(1-$F$1)</f>
        <v/>
      </c>
      <c r="F197" s="5">
        <f>+F196+1</f>
        <v/>
      </c>
      <c r="G197" s="5">
        <f>+A198-A197</f>
        <v/>
      </c>
      <c r="H197" s="5">
        <f>+A197+G197/2</f>
        <v/>
      </c>
      <c r="I197" s="8">
        <f>9.81*(0.27*LOG(C197/E197*100)+0.36*LOG(E197/100)+1.236)</f>
        <v/>
      </c>
      <c r="J197" s="5">
        <f>+J196+I197*G197</f>
        <v/>
      </c>
      <c r="K197" s="5">
        <f>IF(H197&lt;$C$1,0,9.81*(H197-$C$1))</f>
        <v/>
      </c>
      <c r="L197" s="8">
        <f>+J197-K197</f>
        <v/>
      </c>
      <c r="M197" s="8">
        <f>AVERAGE(B197:B198)*1000</f>
        <v/>
      </c>
      <c r="N197" s="8">
        <f>AVERAGE(E197:E198)</f>
        <v/>
      </c>
      <c r="O197" s="8">
        <f>AVERAGE(F197:F198)</f>
        <v/>
      </c>
      <c r="P197" s="8">
        <f>AVERAGE(G197:G198)</f>
        <v/>
      </c>
      <c r="Q197" s="9">
        <f>(N197-J197)/L197</f>
        <v/>
      </c>
      <c r="R197" s="8">
        <f>+O197/(N197-J197)*100</f>
        <v/>
      </c>
      <c r="S197" s="8">
        <f>+SQRT((3.47-LOG(Q197))^2+(1.22+LOG(R197))^2)</f>
        <v/>
      </c>
      <c r="T197" s="1">
        <f>(IF(S197&lt;1.31, "gravelly sand to dense sand", IF(S197&lt;2.05, "sands", IF(S197&lt;2.6, "sand mixtures", IF(S197&lt;2.95, "silt mixtures", IF(S197&lt;3.6, "clays","organic clay"))))))</f>
        <v/>
      </c>
      <c r="U197" s="98">
        <f>IF(S197&lt;2.6,DEGREES(ATAN(0.373*(LOG(N197/L197)+0.29))),"")</f>
        <v/>
      </c>
      <c r="V197" s="98">
        <f>IF(S197&lt;2.6, 17.6+11*LOG(Q197),"")</f>
        <v/>
      </c>
      <c r="W197" s="98">
        <f>IF(S197&lt;2.6, IF(M197/100&lt;20, 30,IF(M197/100&lt;40,30+5/20*(M197/100-20),IF(M197/100&lt;120, 35+5/80*(M197/100-40), IF(M197/100&lt;200, 40+5/80*(M197/100-120),45)))),"")</f>
        <v/>
      </c>
      <c r="X197" s="98">
        <f>IF(S197&gt;2.59, (M197-J197)/$I$1,"")</f>
        <v/>
      </c>
      <c r="Y197" s="1">
        <f>+($Y$600-$Y$3)/($A$600-$A$3)*(A197-$A$3)+$Y$3</f>
        <v/>
      </c>
      <c r="Z197" s="99">
        <f>+B197*4</f>
        <v/>
      </c>
      <c r="AA197" s="1">
        <f>+($AA$600-$AA$3)/($A$600-$A$3)*(A197-$A$3)+$AA$3</f>
        <v/>
      </c>
    </row>
    <row r="198">
      <c r="A198" s="11" t="n">
        <v>3.9</v>
      </c>
      <c r="B198" s="11" t="n">
        <v>3.58</v>
      </c>
      <c r="C198" s="11" t="n">
        <v>10</v>
      </c>
      <c r="D198" s="11" t="n">
        <v>35</v>
      </c>
      <c r="E198" s="5">
        <f>+B198*1000+D198*(1-$F$1)</f>
        <v/>
      </c>
      <c r="F198" s="5">
        <f>+F197+1</f>
        <v/>
      </c>
      <c r="G198" s="5">
        <f>+A199-A198</f>
        <v/>
      </c>
      <c r="H198" s="5">
        <f>+A198+G198/2</f>
        <v/>
      </c>
      <c r="I198" s="8">
        <f>9.81*(0.27*LOG(C198/E198*100)+0.36*LOG(E198/100)+1.236)</f>
        <v/>
      </c>
      <c r="J198" s="5">
        <f>+J197+I198*G198</f>
        <v/>
      </c>
      <c r="K198" s="5">
        <f>IF(H198&lt;$C$1,0,9.81*(H198-$C$1))</f>
        <v/>
      </c>
      <c r="L198" s="8">
        <f>+J198-K198</f>
        <v/>
      </c>
      <c r="M198" s="8">
        <f>AVERAGE(B198:B199)*1000</f>
        <v/>
      </c>
      <c r="N198" s="8">
        <f>AVERAGE(E198:E199)</f>
        <v/>
      </c>
      <c r="O198" s="8">
        <f>AVERAGE(F198:F199)</f>
        <v/>
      </c>
      <c r="P198" s="8">
        <f>AVERAGE(G198:G199)</f>
        <v/>
      </c>
      <c r="Q198" s="9">
        <f>(N198-J198)/L198</f>
        <v/>
      </c>
      <c r="R198" s="8">
        <f>+O198/(N198-J198)*100</f>
        <v/>
      </c>
      <c r="S198" s="8">
        <f>+SQRT((3.47-LOG(Q198))^2+(1.22+LOG(R198))^2)</f>
        <v/>
      </c>
      <c r="T198" s="1">
        <f>(IF(S198&lt;1.31, "gravelly sand to dense sand", IF(S198&lt;2.05, "sands", IF(S198&lt;2.6, "sand mixtures", IF(S198&lt;2.95, "silt mixtures", IF(S198&lt;3.6, "clays","organic clay"))))))</f>
        <v/>
      </c>
      <c r="U198" s="98">
        <f>IF(S198&lt;2.6,DEGREES(ATAN(0.373*(LOG(N198/L198)+0.29))),"")</f>
        <v/>
      </c>
      <c r="V198" s="98">
        <f>IF(S198&lt;2.6, 17.6+11*LOG(Q198),"")</f>
        <v/>
      </c>
      <c r="W198" s="98">
        <f>IF(S198&lt;2.6, IF(M198/100&lt;20, 30,IF(M198/100&lt;40,30+5/20*(M198/100-20),IF(M198/100&lt;120, 35+5/80*(M198/100-40), IF(M198/100&lt;200, 40+5/80*(M198/100-120),45)))),"")</f>
        <v/>
      </c>
      <c r="X198" s="98">
        <f>IF(S198&gt;2.59, (M198-J198)/$I$1,"")</f>
        <v/>
      </c>
      <c r="Y198" s="1">
        <f>+($Y$600-$Y$3)/($A$600-$A$3)*(A198-$A$3)+$Y$3</f>
        <v/>
      </c>
      <c r="Z198" s="99">
        <f>+B198*4</f>
        <v/>
      </c>
      <c r="AA198" s="1">
        <f>+($AA$600-$AA$3)/($A$600-$A$3)*(A198-$A$3)+$AA$3</f>
        <v/>
      </c>
    </row>
    <row r="199">
      <c r="A199" s="11" t="n">
        <v>3.92</v>
      </c>
      <c r="B199" s="11" t="n">
        <v>3.239</v>
      </c>
      <c r="C199" s="11" t="n">
        <v>3</v>
      </c>
      <c r="D199" s="11" t="n">
        <v>33</v>
      </c>
      <c r="E199" s="5">
        <f>+B199*1000+D199*(1-$F$1)</f>
        <v/>
      </c>
      <c r="F199" s="5">
        <f>+F198+1</f>
        <v/>
      </c>
      <c r="G199" s="5">
        <f>+A200-A199</f>
        <v/>
      </c>
      <c r="H199" s="5">
        <f>+A199+G199/2</f>
        <v/>
      </c>
      <c r="I199" s="8">
        <f>9.81*(0.27*LOG(C199/E199*100)+0.36*LOG(E199/100)+1.236)</f>
        <v/>
      </c>
      <c r="J199" s="5">
        <f>+J198+I199*G199</f>
        <v/>
      </c>
      <c r="K199" s="5">
        <f>IF(H199&lt;$C$1,0,9.81*(H199-$C$1))</f>
        <v/>
      </c>
      <c r="L199" s="8">
        <f>+J199-K199</f>
        <v/>
      </c>
      <c r="M199" s="8">
        <f>AVERAGE(B199:B200)*1000</f>
        <v/>
      </c>
      <c r="N199" s="8">
        <f>AVERAGE(E199:E200)</f>
        <v/>
      </c>
      <c r="O199" s="8">
        <f>AVERAGE(F199:F200)</f>
        <v/>
      </c>
      <c r="P199" s="8">
        <f>AVERAGE(G199:G200)</f>
        <v/>
      </c>
      <c r="Q199" s="9">
        <f>(N199-J199)/L199</f>
        <v/>
      </c>
      <c r="R199" s="8">
        <f>+O199/(N199-J199)*100</f>
        <v/>
      </c>
      <c r="S199" s="8">
        <f>+SQRT((3.47-LOG(Q199))^2+(1.22+LOG(R199))^2)</f>
        <v/>
      </c>
      <c r="T199" s="1">
        <f>(IF(S199&lt;1.31, "gravelly sand to dense sand", IF(S199&lt;2.05, "sands", IF(S199&lt;2.6, "sand mixtures", IF(S199&lt;2.95, "silt mixtures", IF(S199&lt;3.6, "clays","organic clay"))))))</f>
        <v/>
      </c>
      <c r="U199" s="98">
        <f>IF(S199&lt;2.6,DEGREES(ATAN(0.373*(LOG(N199/L199)+0.29))),"")</f>
        <v/>
      </c>
      <c r="V199" s="98">
        <f>IF(S199&lt;2.6, 17.6+11*LOG(Q199),"")</f>
        <v/>
      </c>
      <c r="W199" s="98">
        <f>IF(S199&lt;2.6, IF(M199/100&lt;20, 30,IF(M199/100&lt;40,30+5/20*(M199/100-20),IF(M199/100&lt;120, 35+5/80*(M199/100-40), IF(M199/100&lt;200, 40+5/80*(M199/100-120),45)))),"")</f>
        <v/>
      </c>
      <c r="X199" s="98">
        <f>IF(S199&gt;2.59, (M199-J199)/$I$1,"")</f>
        <v/>
      </c>
      <c r="Y199" s="1">
        <f>+($Y$600-$Y$3)/($A$600-$A$3)*(A199-$A$3)+$Y$3</f>
        <v/>
      </c>
      <c r="Z199" s="99">
        <f>+B199*4</f>
        <v/>
      </c>
      <c r="AA199" s="1">
        <f>+($AA$600-$AA$3)/($A$600-$A$3)*(A199-$A$3)+$AA$3</f>
        <v/>
      </c>
    </row>
    <row r="200">
      <c r="A200" s="11" t="n">
        <v>3.94</v>
      </c>
      <c r="B200" s="11" t="n">
        <v>3.088</v>
      </c>
      <c r="C200" s="11" t="n">
        <v>6</v>
      </c>
      <c r="D200" s="11" t="n">
        <v>32</v>
      </c>
      <c r="E200" s="5">
        <f>+B200*1000+D200*(1-$F$1)</f>
        <v/>
      </c>
      <c r="F200" s="5">
        <f>+F199+1</f>
        <v/>
      </c>
      <c r="G200" s="5">
        <f>+A201-A200</f>
        <v/>
      </c>
      <c r="H200" s="5">
        <f>+A200+G200/2</f>
        <v/>
      </c>
      <c r="I200" s="8">
        <f>9.81*(0.27*LOG(C200/E200*100)+0.36*LOG(E200/100)+1.236)</f>
        <v/>
      </c>
      <c r="J200" s="5">
        <f>+J199+I200*G200</f>
        <v/>
      </c>
      <c r="K200" s="5">
        <f>IF(H200&lt;$C$1,0,9.81*(H200-$C$1))</f>
        <v/>
      </c>
      <c r="L200" s="8">
        <f>+J200-K200</f>
        <v/>
      </c>
      <c r="M200" s="8">
        <f>AVERAGE(B200:B201)*1000</f>
        <v/>
      </c>
      <c r="N200" s="8">
        <f>AVERAGE(E200:E201)</f>
        <v/>
      </c>
      <c r="O200" s="8">
        <f>AVERAGE(F200:F201)</f>
        <v/>
      </c>
      <c r="P200" s="8">
        <f>AVERAGE(G200:G201)</f>
        <v/>
      </c>
      <c r="Q200" s="9">
        <f>(N200-J200)/L200</f>
        <v/>
      </c>
      <c r="R200" s="8">
        <f>+O200/(N200-J200)*100</f>
        <v/>
      </c>
      <c r="S200" s="8">
        <f>+SQRT((3.47-LOG(Q200))^2+(1.22+LOG(R200))^2)</f>
        <v/>
      </c>
      <c r="T200" s="1">
        <f>(IF(S200&lt;1.31, "gravelly sand to dense sand", IF(S200&lt;2.05, "sands", IF(S200&lt;2.6, "sand mixtures", IF(S200&lt;2.95, "silt mixtures", IF(S200&lt;3.6, "clays","organic clay"))))))</f>
        <v/>
      </c>
      <c r="U200" s="98">
        <f>IF(S200&lt;2.6,DEGREES(ATAN(0.373*(LOG(N200/L200)+0.29))),"")</f>
        <v/>
      </c>
      <c r="V200" s="98">
        <f>IF(S200&lt;2.6, 17.6+11*LOG(Q200),"")</f>
        <v/>
      </c>
      <c r="W200" s="98">
        <f>IF(S200&lt;2.6, IF(M200/100&lt;20, 30,IF(M200/100&lt;40,30+5/20*(M200/100-20),IF(M200/100&lt;120, 35+5/80*(M200/100-40), IF(M200/100&lt;200, 40+5/80*(M200/100-120),45)))),"")</f>
        <v/>
      </c>
      <c r="X200" s="98">
        <f>IF(S200&gt;2.59, (M200-J200)/$I$1,"")</f>
        <v/>
      </c>
      <c r="Y200" s="1">
        <f>+($Y$600-$Y$3)/($A$600-$A$3)*(A200-$A$3)+$Y$3</f>
        <v/>
      </c>
      <c r="Z200" s="99">
        <f>+B200*4</f>
        <v/>
      </c>
      <c r="AA200" s="1">
        <f>+($AA$600-$AA$3)/($A$600-$A$3)*(A200-$A$3)+$AA$3</f>
        <v/>
      </c>
    </row>
    <row r="201">
      <c r="A201" s="11" t="n">
        <v>3.96</v>
      </c>
      <c r="B201" s="11" t="n">
        <v>3.789</v>
      </c>
      <c r="C201" s="11" t="n">
        <v>14</v>
      </c>
      <c r="D201" s="11" t="n">
        <v>33</v>
      </c>
      <c r="E201" s="5">
        <f>+B201*1000+D201*(1-$F$1)</f>
        <v/>
      </c>
      <c r="F201" s="5">
        <f>+F200+1</f>
        <v/>
      </c>
      <c r="G201" s="5">
        <f>+A202-A201</f>
        <v/>
      </c>
      <c r="H201" s="5">
        <f>+A201+G201/2</f>
        <v/>
      </c>
      <c r="I201" s="8">
        <f>9.81*(0.27*LOG(C201/E201*100)+0.36*LOG(E201/100)+1.236)</f>
        <v/>
      </c>
      <c r="J201" s="5">
        <f>+J200+I201*G201</f>
        <v/>
      </c>
      <c r="K201" s="5">
        <f>IF(H201&lt;$C$1,0,9.81*(H201-$C$1))</f>
        <v/>
      </c>
      <c r="L201" s="8">
        <f>+J201-K201</f>
        <v/>
      </c>
      <c r="M201" s="8">
        <f>AVERAGE(B201:B202)*1000</f>
        <v/>
      </c>
      <c r="N201" s="8">
        <f>AVERAGE(E201:E202)</f>
        <v/>
      </c>
      <c r="O201" s="8">
        <f>AVERAGE(F201:F202)</f>
        <v/>
      </c>
      <c r="P201" s="8">
        <f>AVERAGE(G201:G202)</f>
        <v/>
      </c>
      <c r="Q201" s="9">
        <f>(N201-J201)/L201</f>
        <v/>
      </c>
      <c r="R201" s="8">
        <f>+O201/(N201-J201)*100</f>
        <v/>
      </c>
      <c r="S201" s="8">
        <f>+SQRT((3.47-LOG(Q201))^2+(1.22+LOG(R201))^2)</f>
        <v/>
      </c>
      <c r="T201" s="1">
        <f>(IF(S201&lt;1.31, "gravelly sand to dense sand", IF(S201&lt;2.05, "sands", IF(S201&lt;2.6, "sand mixtures", IF(S201&lt;2.95, "silt mixtures", IF(S201&lt;3.6, "clays","organic clay"))))))</f>
        <v/>
      </c>
      <c r="U201" s="98">
        <f>IF(S201&lt;2.6,DEGREES(ATAN(0.373*(LOG(N201/L201)+0.29))),"")</f>
        <v/>
      </c>
      <c r="V201" s="98">
        <f>IF(S201&lt;2.6, 17.6+11*LOG(Q201),"")</f>
        <v/>
      </c>
      <c r="W201" s="98">
        <f>IF(S201&lt;2.6, IF(M201/100&lt;20, 30,IF(M201/100&lt;40,30+5/20*(M201/100-20),IF(M201/100&lt;120, 35+5/80*(M201/100-40), IF(M201/100&lt;200, 40+5/80*(M201/100-120),45)))),"")</f>
        <v/>
      </c>
      <c r="X201" s="98">
        <f>IF(S201&gt;2.59, (M201-J201)/$I$1,"")</f>
        <v/>
      </c>
      <c r="Y201" s="1">
        <f>+($Y$600-$Y$3)/($A$600-$A$3)*(A201-$A$3)+$Y$3</f>
        <v/>
      </c>
      <c r="Z201" s="99">
        <f>+B201*4</f>
        <v/>
      </c>
      <c r="AA201" s="1">
        <f>+($AA$600-$AA$3)/($A$600-$A$3)*(A201-$A$3)+$AA$3</f>
        <v/>
      </c>
    </row>
    <row r="202">
      <c r="A202" s="11" t="n">
        <v>3.98</v>
      </c>
      <c r="B202" s="11" t="n">
        <v>3.789</v>
      </c>
      <c r="C202" s="11" t="n">
        <v>13</v>
      </c>
      <c r="D202" s="11" t="n">
        <v>33</v>
      </c>
      <c r="E202" s="5">
        <f>+B202*1000+D202*(1-$F$1)</f>
        <v/>
      </c>
      <c r="F202" s="5">
        <f>+F201+1</f>
        <v/>
      </c>
      <c r="G202" s="5">
        <f>+A203-A202</f>
        <v/>
      </c>
      <c r="H202" s="5">
        <f>+A202+G202/2</f>
        <v/>
      </c>
      <c r="I202" s="8">
        <f>9.81*(0.27*LOG(C202/E202*100)+0.36*LOG(E202/100)+1.236)</f>
        <v/>
      </c>
      <c r="J202" s="5">
        <f>+J201+I202*G202</f>
        <v/>
      </c>
      <c r="K202" s="5">
        <f>IF(H202&lt;$C$1,0,9.81*(H202-$C$1))</f>
        <v/>
      </c>
      <c r="L202" s="8">
        <f>+J202-K202</f>
        <v/>
      </c>
      <c r="M202" s="8">
        <f>AVERAGE(B202:B203)*1000</f>
        <v/>
      </c>
      <c r="N202" s="8">
        <f>AVERAGE(E202:E203)</f>
        <v/>
      </c>
      <c r="O202" s="8">
        <f>AVERAGE(F202:F203)</f>
        <v/>
      </c>
      <c r="P202" s="8">
        <f>AVERAGE(G202:G203)</f>
        <v/>
      </c>
      <c r="Q202" s="9">
        <f>(N202-J202)/L202</f>
        <v/>
      </c>
      <c r="R202" s="8">
        <f>+O202/(N202-J202)*100</f>
        <v/>
      </c>
      <c r="S202" s="8">
        <f>+SQRT((3.47-LOG(Q202))^2+(1.22+LOG(R202))^2)</f>
        <v/>
      </c>
      <c r="T202" s="1">
        <f>(IF(S202&lt;1.31, "gravelly sand to dense sand", IF(S202&lt;2.05, "sands", IF(S202&lt;2.6, "sand mixtures", IF(S202&lt;2.95, "silt mixtures", IF(S202&lt;3.6, "clays","organic clay"))))))</f>
        <v/>
      </c>
      <c r="U202" s="98">
        <f>IF(S202&lt;2.6,DEGREES(ATAN(0.373*(LOG(N202/L202)+0.29))),"")</f>
        <v/>
      </c>
      <c r="V202" s="98">
        <f>IF(S202&lt;2.6, 17.6+11*LOG(Q202),"")</f>
        <v/>
      </c>
      <c r="W202" s="98">
        <f>IF(S202&lt;2.6, IF(M202/100&lt;20, 30,IF(M202/100&lt;40,30+5/20*(M202/100-20),IF(M202/100&lt;120, 35+5/80*(M202/100-40), IF(M202/100&lt;200, 40+5/80*(M202/100-120),45)))),"")</f>
        <v/>
      </c>
      <c r="X202" s="98">
        <f>IF(S202&gt;2.59, (M202-J202)/$I$1,"")</f>
        <v/>
      </c>
      <c r="Y202" s="1">
        <f>+($Y$600-$Y$3)/($A$600-$A$3)*(A202-$A$3)+$Y$3</f>
        <v/>
      </c>
      <c r="Z202" s="99">
        <f>+B202*4</f>
        <v/>
      </c>
      <c r="AA202" s="1">
        <f>+($AA$600-$AA$3)/($A$600-$A$3)*(A202-$A$3)+$AA$3</f>
        <v/>
      </c>
    </row>
    <row r="203">
      <c r="A203" s="11" t="n">
        <v>4</v>
      </c>
      <c r="B203" s="11" t="n">
        <v>3.543</v>
      </c>
      <c r="C203" s="11" t="n">
        <v>10</v>
      </c>
      <c r="D203" s="11" t="n">
        <v>33</v>
      </c>
      <c r="E203" s="5">
        <f>+B203*1000+D203*(1-$F$1)</f>
        <v/>
      </c>
      <c r="F203" s="5">
        <f>+F202+1</f>
        <v/>
      </c>
      <c r="G203" s="5">
        <f>+A204-A203</f>
        <v/>
      </c>
      <c r="H203" s="5">
        <f>+A203+G203/2</f>
        <v/>
      </c>
      <c r="I203" s="8">
        <f>9.81*(0.27*LOG(C203/E203*100)+0.36*LOG(E203/100)+1.236)</f>
        <v/>
      </c>
      <c r="J203" s="5">
        <f>+J202+I203*G203</f>
        <v/>
      </c>
      <c r="K203" s="5">
        <f>IF(H203&lt;$C$1,0,9.81*(H203-$C$1))</f>
        <v/>
      </c>
      <c r="L203" s="8">
        <f>+J203-K203</f>
        <v/>
      </c>
      <c r="M203" s="8">
        <f>AVERAGE(B203:B204)*1000</f>
        <v/>
      </c>
      <c r="N203" s="8">
        <f>AVERAGE(E203:E204)</f>
        <v/>
      </c>
      <c r="O203" s="8">
        <f>AVERAGE(F203:F204)</f>
        <v/>
      </c>
      <c r="P203" s="8">
        <f>AVERAGE(G203:G204)</f>
        <v/>
      </c>
      <c r="Q203" s="9">
        <f>(N203-J203)/L203</f>
        <v/>
      </c>
      <c r="R203" s="8">
        <f>+O203/(N203-J203)*100</f>
        <v/>
      </c>
      <c r="S203" s="8">
        <f>+SQRT((3.47-LOG(Q203))^2+(1.22+LOG(R203))^2)</f>
        <v/>
      </c>
      <c r="T203" s="1">
        <f>(IF(S203&lt;1.31, "gravelly sand to dense sand", IF(S203&lt;2.05, "sands", IF(S203&lt;2.6, "sand mixtures", IF(S203&lt;2.95, "silt mixtures", IF(S203&lt;3.6, "clays","organic clay"))))))</f>
        <v/>
      </c>
      <c r="U203" s="98">
        <f>IF(S203&lt;2.6,DEGREES(ATAN(0.373*(LOG(N203/L203)+0.29))),"")</f>
        <v/>
      </c>
      <c r="V203" s="98">
        <f>IF(S203&lt;2.6, 17.6+11*LOG(Q203),"")</f>
        <v/>
      </c>
      <c r="W203" s="98">
        <f>IF(S203&lt;2.6, IF(M203/100&lt;20, 30,IF(M203/100&lt;40,30+5/20*(M203/100-20),IF(M203/100&lt;120, 35+5/80*(M203/100-40), IF(M203/100&lt;200, 40+5/80*(M203/100-120),45)))),"")</f>
        <v/>
      </c>
      <c r="X203" s="98">
        <f>IF(S203&gt;2.59, (M203-J203)/$I$1,"")</f>
        <v/>
      </c>
      <c r="Y203" s="1">
        <f>+($Y$600-$Y$3)/($A$600-$A$3)*(A203-$A$3)+$Y$3</f>
        <v/>
      </c>
      <c r="Z203" s="99">
        <f>+B203*4</f>
        <v/>
      </c>
      <c r="AA203" s="1">
        <f>+($AA$600-$AA$3)/($A$600-$A$3)*(A203-$A$3)+$AA$3</f>
        <v/>
      </c>
    </row>
    <row r="204">
      <c r="A204" s="11" t="n">
        <v>4.02</v>
      </c>
      <c r="B204" s="11" t="n">
        <v>3.22</v>
      </c>
      <c r="C204" s="11" t="n">
        <v>10</v>
      </c>
      <c r="D204" s="11" t="n">
        <v>32</v>
      </c>
      <c r="E204" s="5">
        <f>+B204*1000+D204*(1-$F$1)</f>
        <v/>
      </c>
      <c r="F204" s="5">
        <f>+F203+1</f>
        <v/>
      </c>
      <c r="G204" s="5">
        <f>+A205-A204</f>
        <v/>
      </c>
      <c r="H204" s="5">
        <f>+A204+G204/2</f>
        <v/>
      </c>
      <c r="I204" s="8">
        <f>9.81*(0.27*LOG(C204/E204*100)+0.36*LOG(E204/100)+1.236)</f>
        <v/>
      </c>
      <c r="J204" s="5">
        <f>+J203+I204*G204</f>
        <v/>
      </c>
      <c r="K204" s="5">
        <f>IF(H204&lt;$C$1,0,9.81*(H204-$C$1))</f>
        <v/>
      </c>
      <c r="L204" s="8">
        <f>+J204-K204</f>
        <v/>
      </c>
      <c r="M204" s="8">
        <f>AVERAGE(B204:B205)*1000</f>
        <v/>
      </c>
      <c r="N204" s="8">
        <f>AVERAGE(E204:E205)</f>
        <v/>
      </c>
      <c r="O204" s="8">
        <f>AVERAGE(F204:F205)</f>
        <v/>
      </c>
      <c r="P204" s="8">
        <f>AVERAGE(G204:G205)</f>
        <v/>
      </c>
      <c r="Q204" s="9">
        <f>(N204-J204)/L204</f>
        <v/>
      </c>
      <c r="R204" s="8">
        <f>+O204/(N204-J204)*100</f>
        <v/>
      </c>
      <c r="S204" s="8">
        <f>+SQRT((3.47-LOG(Q204))^2+(1.22+LOG(R204))^2)</f>
        <v/>
      </c>
      <c r="T204" s="1">
        <f>(IF(S204&lt;1.31, "gravelly sand to dense sand", IF(S204&lt;2.05, "sands", IF(S204&lt;2.6, "sand mixtures", IF(S204&lt;2.95, "silt mixtures", IF(S204&lt;3.6, "clays","organic clay"))))))</f>
        <v/>
      </c>
      <c r="U204" s="98">
        <f>IF(S204&lt;2.6,DEGREES(ATAN(0.373*(LOG(N204/L204)+0.29))),"")</f>
        <v/>
      </c>
      <c r="V204" s="98">
        <f>IF(S204&lt;2.6, 17.6+11*LOG(Q204),"")</f>
        <v/>
      </c>
      <c r="W204" s="98">
        <f>IF(S204&lt;2.6, IF(M204/100&lt;20, 30,IF(M204/100&lt;40,30+5/20*(M204/100-20),IF(M204/100&lt;120, 35+5/80*(M204/100-40), IF(M204/100&lt;200, 40+5/80*(M204/100-120),45)))),"")</f>
        <v/>
      </c>
      <c r="X204" s="98">
        <f>IF(S204&gt;2.59, (M204-J204)/$I$1,"")</f>
        <v/>
      </c>
      <c r="Y204" s="1">
        <f>+($Y$600-$Y$3)/($A$600-$A$3)*(A204-$A$3)+$Y$3</f>
        <v/>
      </c>
      <c r="Z204" s="99">
        <f>+B204*4</f>
        <v/>
      </c>
      <c r="AA204" s="1">
        <f>+($AA$600-$AA$3)/($A$600-$A$3)*(A204-$A$3)+$AA$3</f>
        <v/>
      </c>
    </row>
    <row r="205">
      <c r="A205" s="11" t="n">
        <v>4.04</v>
      </c>
      <c r="B205" s="11" t="n">
        <v>3.41</v>
      </c>
      <c r="C205" s="11" t="n">
        <v>16</v>
      </c>
      <c r="D205" s="11" t="n">
        <v>44</v>
      </c>
      <c r="E205" s="5">
        <f>+B205*1000+D205*(1-$F$1)</f>
        <v/>
      </c>
      <c r="F205" s="5">
        <f>+F204+1</f>
        <v/>
      </c>
      <c r="G205" s="5">
        <f>+A206-A205</f>
        <v/>
      </c>
      <c r="H205" s="5">
        <f>+A205+G205/2</f>
        <v/>
      </c>
      <c r="I205" s="8">
        <f>9.81*(0.27*LOG(C205/E205*100)+0.36*LOG(E205/100)+1.236)</f>
        <v/>
      </c>
      <c r="J205" s="5">
        <f>+J204+I205*G205</f>
        <v/>
      </c>
      <c r="K205" s="5">
        <f>IF(H205&lt;$C$1,0,9.81*(H205-$C$1))</f>
        <v/>
      </c>
      <c r="L205" s="8">
        <f>+J205-K205</f>
        <v/>
      </c>
      <c r="M205" s="8">
        <f>AVERAGE(B205:B206)*1000</f>
        <v/>
      </c>
      <c r="N205" s="8">
        <f>AVERAGE(E205:E206)</f>
        <v/>
      </c>
      <c r="O205" s="8">
        <f>AVERAGE(F205:F206)</f>
        <v/>
      </c>
      <c r="P205" s="8">
        <f>AVERAGE(G205:G206)</f>
        <v/>
      </c>
      <c r="Q205" s="9">
        <f>(N205-J205)/L205</f>
        <v/>
      </c>
      <c r="R205" s="8">
        <f>+O205/(N205-J205)*100</f>
        <v/>
      </c>
      <c r="S205" s="8">
        <f>+SQRT((3.47-LOG(Q205))^2+(1.22+LOG(R205))^2)</f>
        <v/>
      </c>
      <c r="T205" s="1">
        <f>(IF(S205&lt;1.31, "gravelly sand to dense sand", IF(S205&lt;2.05, "sands", IF(S205&lt;2.6, "sand mixtures", IF(S205&lt;2.95, "silt mixtures", IF(S205&lt;3.6, "clays","organic clay"))))))</f>
        <v/>
      </c>
      <c r="U205" s="98">
        <f>IF(S205&lt;2.6,DEGREES(ATAN(0.373*(LOG(N205/L205)+0.29))),"")</f>
        <v/>
      </c>
      <c r="V205" s="98">
        <f>IF(S205&lt;2.6, 17.6+11*LOG(Q205),"")</f>
        <v/>
      </c>
      <c r="W205" s="98">
        <f>IF(S205&lt;2.6, IF(M205/100&lt;20, 30,IF(M205/100&lt;40,30+5/20*(M205/100-20),IF(M205/100&lt;120, 35+5/80*(M205/100-40), IF(M205/100&lt;200, 40+5/80*(M205/100-120),45)))),"")</f>
        <v/>
      </c>
      <c r="X205" s="98">
        <f>IF(S205&gt;2.59, (M205-J205)/$I$1,"")</f>
        <v/>
      </c>
      <c r="Y205" s="1">
        <f>+($Y$600-$Y$3)/($A$600-$A$3)*(A205-$A$3)+$Y$3</f>
        <v/>
      </c>
      <c r="Z205" s="99">
        <f>+B205*4</f>
        <v/>
      </c>
      <c r="AA205" s="1">
        <f>+($AA$600-$AA$3)/($A$600-$A$3)*(A205-$A$3)+$AA$3</f>
        <v/>
      </c>
    </row>
    <row r="206">
      <c r="A206" s="11" t="n">
        <v>4.06</v>
      </c>
      <c r="B206" s="11" t="n">
        <v>4.262</v>
      </c>
      <c r="C206" s="11" t="n">
        <v>16</v>
      </c>
      <c r="D206" s="11" t="n">
        <v>40</v>
      </c>
      <c r="E206" s="5">
        <f>+B206*1000+D206*(1-$F$1)</f>
        <v/>
      </c>
      <c r="F206" s="5">
        <f>+F205+1</f>
        <v/>
      </c>
      <c r="G206" s="5">
        <f>+A207-A206</f>
        <v/>
      </c>
      <c r="H206" s="5">
        <f>+A206+G206/2</f>
        <v/>
      </c>
      <c r="I206" s="8">
        <f>9.81*(0.27*LOG(C206/E206*100)+0.36*LOG(E206/100)+1.236)</f>
        <v/>
      </c>
      <c r="J206" s="5">
        <f>+J205+I206*G206</f>
        <v/>
      </c>
      <c r="K206" s="5">
        <f>IF(H206&lt;$C$1,0,9.81*(H206-$C$1))</f>
        <v/>
      </c>
      <c r="L206" s="8">
        <f>+J206-K206</f>
        <v/>
      </c>
      <c r="M206" s="8">
        <f>AVERAGE(B206:B207)*1000</f>
        <v/>
      </c>
      <c r="N206" s="8">
        <f>AVERAGE(E206:E207)</f>
        <v/>
      </c>
      <c r="O206" s="8">
        <f>AVERAGE(F206:F207)</f>
        <v/>
      </c>
      <c r="P206" s="8">
        <f>AVERAGE(G206:G207)</f>
        <v/>
      </c>
      <c r="Q206" s="9">
        <f>(N206-J206)/L206</f>
        <v/>
      </c>
      <c r="R206" s="8">
        <f>+O206/(N206-J206)*100</f>
        <v/>
      </c>
      <c r="S206" s="8">
        <f>+SQRT((3.47-LOG(Q206))^2+(1.22+LOG(R206))^2)</f>
        <v/>
      </c>
      <c r="T206" s="1">
        <f>(IF(S206&lt;1.31, "gravelly sand to dense sand", IF(S206&lt;2.05, "sands", IF(S206&lt;2.6, "sand mixtures", IF(S206&lt;2.95, "silt mixtures", IF(S206&lt;3.6, "clays","organic clay"))))))</f>
        <v/>
      </c>
      <c r="U206" s="98">
        <f>IF(S206&lt;2.6,DEGREES(ATAN(0.373*(LOG(N206/L206)+0.29))),"")</f>
        <v/>
      </c>
      <c r="V206" s="98">
        <f>IF(S206&lt;2.6, 17.6+11*LOG(Q206),"")</f>
        <v/>
      </c>
      <c r="W206" s="98">
        <f>IF(S206&lt;2.6, IF(M206/100&lt;20, 30,IF(M206/100&lt;40,30+5/20*(M206/100-20),IF(M206/100&lt;120, 35+5/80*(M206/100-40), IF(M206/100&lt;200, 40+5/80*(M206/100-120),45)))),"")</f>
        <v/>
      </c>
      <c r="X206" s="98">
        <f>IF(S206&gt;2.59, (M206-J206)/$I$1,"")</f>
        <v/>
      </c>
      <c r="Y206" s="1">
        <f>+($Y$600-$Y$3)/($A$600-$A$3)*(A206-$A$3)+$Y$3</f>
        <v/>
      </c>
      <c r="Z206" s="99">
        <f>+B206*4</f>
        <v/>
      </c>
      <c r="AA206" s="1">
        <f>+($AA$600-$AA$3)/($A$600-$A$3)*(A206-$A$3)+$AA$3</f>
        <v/>
      </c>
    </row>
    <row r="207">
      <c r="A207" s="11" t="n">
        <v>4.08</v>
      </c>
      <c r="B207" s="11" t="n">
        <v>4.452</v>
      </c>
      <c r="C207" s="11" t="n">
        <v>13</v>
      </c>
      <c r="D207" s="11" t="n">
        <v>37</v>
      </c>
      <c r="E207" s="5">
        <f>+B207*1000+D207*(1-$F$1)</f>
        <v/>
      </c>
      <c r="F207" s="5">
        <f>+F206+1</f>
        <v/>
      </c>
      <c r="G207" s="5">
        <f>+A208-A207</f>
        <v/>
      </c>
      <c r="H207" s="5">
        <f>+A207+G207/2</f>
        <v/>
      </c>
      <c r="I207" s="8">
        <f>9.81*(0.27*LOG(C207/E207*100)+0.36*LOG(E207/100)+1.236)</f>
        <v/>
      </c>
      <c r="J207" s="5">
        <f>+J206+I207*G207</f>
        <v/>
      </c>
      <c r="K207" s="5">
        <f>IF(H207&lt;$C$1,0,9.81*(H207-$C$1))</f>
        <v/>
      </c>
      <c r="L207" s="8">
        <f>+J207-K207</f>
        <v/>
      </c>
      <c r="M207" s="8">
        <f>AVERAGE(B207:B208)*1000</f>
        <v/>
      </c>
      <c r="N207" s="8">
        <f>AVERAGE(E207:E208)</f>
        <v/>
      </c>
      <c r="O207" s="8">
        <f>AVERAGE(F207:F208)</f>
        <v/>
      </c>
      <c r="P207" s="8">
        <f>AVERAGE(G207:G208)</f>
        <v/>
      </c>
      <c r="Q207" s="9">
        <f>(N207-J207)/L207</f>
        <v/>
      </c>
      <c r="R207" s="8">
        <f>+O207/(N207-J207)*100</f>
        <v/>
      </c>
      <c r="S207" s="8">
        <f>+SQRT((3.47-LOG(Q207))^2+(1.22+LOG(R207))^2)</f>
        <v/>
      </c>
      <c r="T207" s="1">
        <f>(IF(S207&lt;1.31, "gravelly sand to dense sand", IF(S207&lt;2.05, "sands", IF(S207&lt;2.6, "sand mixtures", IF(S207&lt;2.95, "silt mixtures", IF(S207&lt;3.6, "clays","organic clay"))))))</f>
        <v/>
      </c>
      <c r="U207" s="98">
        <f>IF(S207&lt;2.6,DEGREES(ATAN(0.373*(LOG(N207/L207)+0.29))),"")</f>
        <v/>
      </c>
      <c r="V207" s="98">
        <f>IF(S207&lt;2.6, 17.6+11*LOG(Q207),"")</f>
        <v/>
      </c>
      <c r="W207" s="98">
        <f>IF(S207&lt;2.6, IF(M207/100&lt;20, 30,IF(M207/100&lt;40,30+5/20*(M207/100-20),IF(M207/100&lt;120, 35+5/80*(M207/100-40), IF(M207/100&lt;200, 40+5/80*(M207/100-120),45)))),"")</f>
        <v/>
      </c>
      <c r="X207" s="98">
        <f>IF(S207&gt;2.59, (M207-J207)/$I$1,"")</f>
        <v/>
      </c>
      <c r="Y207" s="1">
        <f>+($Y$600-$Y$3)/($A$600-$A$3)*(A207-$A$3)+$Y$3</f>
        <v/>
      </c>
      <c r="Z207" s="99">
        <f>+B207*4</f>
        <v/>
      </c>
      <c r="AA207" s="1">
        <f>+($AA$600-$AA$3)/($A$600-$A$3)*(A207-$A$3)+$AA$3</f>
        <v/>
      </c>
    </row>
    <row r="208">
      <c r="A208" s="11" t="n">
        <v>4.1</v>
      </c>
      <c r="B208" s="11" t="n">
        <v>4.547</v>
      </c>
      <c r="C208" s="11" t="n">
        <v>17</v>
      </c>
      <c r="D208" s="11" t="n">
        <v>35</v>
      </c>
      <c r="E208" s="5">
        <f>+B208*1000+D208*(1-$F$1)</f>
        <v/>
      </c>
      <c r="F208" s="5">
        <f>+F207+1</f>
        <v/>
      </c>
      <c r="G208" s="5">
        <f>+A209-A208</f>
        <v/>
      </c>
      <c r="H208" s="5">
        <f>+A208+G208/2</f>
        <v/>
      </c>
      <c r="I208" s="8">
        <f>9.81*(0.27*LOG(C208/E208*100)+0.36*LOG(E208/100)+1.236)</f>
        <v/>
      </c>
      <c r="J208" s="5">
        <f>+J207+I208*G208</f>
        <v/>
      </c>
      <c r="K208" s="5">
        <f>IF(H208&lt;$C$1,0,9.81*(H208-$C$1))</f>
        <v/>
      </c>
      <c r="L208" s="8">
        <f>+J208-K208</f>
        <v/>
      </c>
      <c r="M208" s="8">
        <f>AVERAGE(B208:B209)*1000</f>
        <v/>
      </c>
      <c r="N208" s="8">
        <f>AVERAGE(E208:E209)</f>
        <v/>
      </c>
      <c r="O208" s="8">
        <f>AVERAGE(F208:F209)</f>
        <v/>
      </c>
      <c r="P208" s="8">
        <f>AVERAGE(G208:G209)</f>
        <v/>
      </c>
      <c r="Q208" s="9">
        <f>(N208-J208)/L208</f>
        <v/>
      </c>
      <c r="R208" s="8">
        <f>+O208/(N208-J208)*100</f>
        <v/>
      </c>
      <c r="S208" s="8">
        <f>+SQRT((3.47-LOG(Q208))^2+(1.22+LOG(R208))^2)</f>
        <v/>
      </c>
      <c r="T208" s="1">
        <f>(IF(S208&lt;1.31, "gravelly sand to dense sand", IF(S208&lt;2.05, "sands", IF(S208&lt;2.6, "sand mixtures", IF(S208&lt;2.95, "silt mixtures", IF(S208&lt;3.6, "clays","organic clay"))))))</f>
        <v/>
      </c>
      <c r="U208" s="98">
        <f>IF(S208&lt;2.6,DEGREES(ATAN(0.373*(LOG(N208/L208)+0.29))),"")</f>
        <v/>
      </c>
      <c r="V208" s="98">
        <f>IF(S208&lt;2.6, 17.6+11*LOG(Q208),"")</f>
        <v/>
      </c>
      <c r="W208" s="98">
        <f>IF(S208&lt;2.6, IF(M208/100&lt;20, 30,IF(M208/100&lt;40,30+5/20*(M208/100-20),IF(M208/100&lt;120, 35+5/80*(M208/100-40), IF(M208/100&lt;200, 40+5/80*(M208/100-120),45)))),"")</f>
        <v/>
      </c>
      <c r="X208" s="98">
        <f>IF(S208&gt;2.59, (M208-J208)/$I$1,"")</f>
        <v/>
      </c>
      <c r="Y208" s="1">
        <f>+($Y$600-$Y$3)/($A$600-$A$3)*(A208-$A$3)+$Y$3</f>
        <v/>
      </c>
      <c r="Z208" s="99">
        <f>+B208*4</f>
        <v/>
      </c>
      <c r="AA208" s="1">
        <f>+($AA$600-$AA$3)/($A$600-$A$3)*(A208-$A$3)+$AA$3</f>
        <v/>
      </c>
    </row>
    <row r="209">
      <c r="A209" s="11" t="n">
        <v>4.12</v>
      </c>
      <c r="B209" s="11" t="n">
        <v>4.622</v>
      </c>
      <c r="C209" s="11" t="n">
        <v>16</v>
      </c>
      <c r="D209" s="11" t="n">
        <v>34</v>
      </c>
      <c r="E209" s="5">
        <f>+B209*1000+D209*(1-$F$1)</f>
        <v/>
      </c>
      <c r="F209" s="5">
        <f>+F208+1</f>
        <v/>
      </c>
      <c r="G209" s="5">
        <f>+A210-A209</f>
        <v/>
      </c>
      <c r="H209" s="5">
        <f>+A209+G209/2</f>
        <v/>
      </c>
      <c r="I209" s="8">
        <f>9.81*(0.27*LOG(C209/E209*100)+0.36*LOG(E209/100)+1.236)</f>
        <v/>
      </c>
      <c r="J209" s="5">
        <f>+J208+I209*G209</f>
        <v/>
      </c>
      <c r="K209" s="5">
        <f>IF(H209&lt;$C$1,0,9.81*(H209-$C$1))</f>
        <v/>
      </c>
      <c r="L209" s="8">
        <f>+J209-K209</f>
        <v/>
      </c>
      <c r="M209" s="8">
        <f>AVERAGE(B209:B210)*1000</f>
        <v/>
      </c>
      <c r="N209" s="8">
        <f>AVERAGE(E209:E210)</f>
        <v/>
      </c>
      <c r="O209" s="8">
        <f>AVERAGE(F209:F210)</f>
        <v/>
      </c>
      <c r="P209" s="8">
        <f>AVERAGE(G209:G210)</f>
        <v/>
      </c>
      <c r="Q209" s="9">
        <f>(N209-J209)/L209</f>
        <v/>
      </c>
      <c r="R209" s="8">
        <f>+O209/(N209-J209)*100</f>
        <v/>
      </c>
      <c r="S209" s="8">
        <f>+SQRT((3.47-LOG(Q209))^2+(1.22+LOG(R209))^2)</f>
        <v/>
      </c>
      <c r="T209" s="1">
        <f>(IF(S209&lt;1.31, "gravelly sand to dense sand", IF(S209&lt;2.05, "sands", IF(S209&lt;2.6, "sand mixtures", IF(S209&lt;2.95, "silt mixtures", IF(S209&lt;3.6, "clays","organic clay"))))))</f>
        <v/>
      </c>
      <c r="U209" s="98">
        <f>IF(S209&lt;2.6,DEGREES(ATAN(0.373*(LOG(N209/L209)+0.29))),"")</f>
        <v/>
      </c>
      <c r="V209" s="98">
        <f>IF(S209&lt;2.6, 17.6+11*LOG(Q209),"")</f>
        <v/>
      </c>
      <c r="W209" s="98">
        <f>IF(S209&lt;2.6, IF(M209/100&lt;20, 30,IF(M209/100&lt;40,30+5/20*(M209/100-20),IF(M209/100&lt;120, 35+5/80*(M209/100-40), IF(M209/100&lt;200, 40+5/80*(M209/100-120),45)))),"")</f>
        <v/>
      </c>
      <c r="X209" s="98">
        <f>IF(S209&gt;2.59, (M209-J209)/$I$1,"")</f>
        <v/>
      </c>
      <c r="Y209" s="1">
        <f>+($Y$600-$Y$3)/($A$600-$A$3)*(A209-$A$3)+$Y$3</f>
        <v/>
      </c>
      <c r="Z209" s="99">
        <f>+B209*4</f>
        <v/>
      </c>
      <c r="AA209" s="1">
        <f>+($AA$600-$AA$3)/($A$600-$A$3)*(A209-$A$3)+$AA$3</f>
        <v/>
      </c>
    </row>
    <row r="210">
      <c r="A210" s="11" t="n">
        <v>4.14</v>
      </c>
      <c r="B210" s="11" t="n">
        <v>4.717</v>
      </c>
      <c r="C210" s="11" t="n">
        <v>15</v>
      </c>
      <c r="D210" s="11" t="n">
        <v>34</v>
      </c>
      <c r="E210" s="5">
        <f>+B210*1000+D210*(1-$F$1)</f>
        <v/>
      </c>
      <c r="F210" s="5">
        <f>+F209+1</f>
        <v/>
      </c>
      <c r="G210" s="5">
        <f>+A211-A210</f>
        <v/>
      </c>
      <c r="H210" s="5">
        <f>+A210+G210/2</f>
        <v/>
      </c>
      <c r="I210" s="8">
        <f>9.81*(0.27*LOG(C210/E210*100)+0.36*LOG(E210/100)+1.236)</f>
        <v/>
      </c>
      <c r="J210" s="5">
        <f>+J209+I210*G210</f>
        <v/>
      </c>
      <c r="K210" s="5">
        <f>IF(H210&lt;$C$1,0,9.81*(H210-$C$1))</f>
        <v/>
      </c>
      <c r="L210" s="8">
        <f>+J210-K210</f>
        <v/>
      </c>
      <c r="M210" s="8">
        <f>AVERAGE(B210:B211)*1000</f>
        <v/>
      </c>
      <c r="N210" s="8">
        <f>AVERAGE(E210:E211)</f>
        <v/>
      </c>
      <c r="O210" s="8">
        <f>AVERAGE(F210:F211)</f>
        <v/>
      </c>
      <c r="P210" s="8">
        <f>AVERAGE(G210:G211)</f>
        <v/>
      </c>
      <c r="Q210" s="9">
        <f>(N210-J210)/L210</f>
        <v/>
      </c>
      <c r="R210" s="8">
        <f>+O210/(N210-J210)*100</f>
        <v/>
      </c>
      <c r="S210" s="8">
        <f>+SQRT((3.47-LOG(Q210))^2+(1.22+LOG(R210))^2)</f>
        <v/>
      </c>
      <c r="T210" s="1">
        <f>(IF(S210&lt;1.31, "gravelly sand to dense sand", IF(S210&lt;2.05, "sands", IF(S210&lt;2.6, "sand mixtures", IF(S210&lt;2.95, "silt mixtures", IF(S210&lt;3.6, "clays","organic clay"))))))</f>
        <v/>
      </c>
      <c r="U210" s="98">
        <f>IF(S210&lt;2.6,DEGREES(ATAN(0.373*(LOG(N210/L210)+0.29))),"")</f>
        <v/>
      </c>
      <c r="V210" s="98">
        <f>IF(S210&lt;2.6, 17.6+11*LOG(Q210),"")</f>
        <v/>
      </c>
      <c r="W210" s="98">
        <f>IF(S210&lt;2.6, IF(M210/100&lt;20, 30,IF(M210/100&lt;40,30+5/20*(M210/100-20),IF(M210/100&lt;120, 35+5/80*(M210/100-40), IF(M210/100&lt;200, 40+5/80*(M210/100-120),45)))),"")</f>
        <v/>
      </c>
      <c r="X210" s="98">
        <f>IF(S210&gt;2.59, (M210-J210)/$I$1,"")</f>
        <v/>
      </c>
      <c r="Y210" s="1">
        <f>+($Y$600-$Y$3)/($A$600-$A$3)*(A210-$A$3)+$Y$3</f>
        <v/>
      </c>
      <c r="Z210" s="99">
        <f>+B210*4</f>
        <v/>
      </c>
      <c r="AA210" s="1">
        <f>+($AA$600-$AA$3)/($A$600-$A$3)*(A210-$A$3)+$AA$3</f>
        <v/>
      </c>
    </row>
    <row r="211">
      <c r="A211" s="11" t="n">
        <v>4.16</v>
      </c>
      <c r="B211" s="11" t="n">
        <v>4.584</v>
      </c>
      <c r="C211" s="11" t="n">
        <v>6</v>
      </c>
      <c r="D211" s="11" t="n">
        <v>35</v>
      </c>
      <c r="E211" s="5">
        <f>+B211*1000+D211*(1-$F$1)</f>
        <v/>
      </c>
      <c r="F211" s="5">
        <f>+F210+1</f>
        <v/>
      </c>
      <c r="G211" s="5">
        <f>+A212-A211</f>
        <v/>
      </c>
      <c r="H211" s="5">
        <f>+A211+G211/2</f>
        <v/>
      </c>
      <c r="I211" s="8">
        <f>9.81*(0.27*LOG(C211/E211*100)+0.36*LOG(E211/100)+1.236)</f>
        <v/>
      </c>
      <c r="J211" s="5">
        <f>+J210+I211*G211</f>
        <v/>
      </c>
      <c r="K211" s="5">
        <f>IF(H211&lt;$C$1,0,9.81*(H211-$C$1))</f>
        <v/>
      </c>
      <c r="L211" s="8">
        <f>+J211-K211</f>
        <v/>
      </c>
      <c r="M211" s="8">
        <f>AVERAGE(B211:B212)*1000</f>
        <v/>
      </c>
      <c r="N211" s="8">
        <f>AVERAGE(E211:E212)</f>
        <v/>
      </c>
      <c r="O211" s="8">
        <f>AVERAGE(F211:F212)</f>
        <v/>
      </c>
      <c r="P211" s="8">
        <f>AVERAGE(G211:G212)</f>
        <v/>
      </c>
      <c r="Q211" s="9">
        <f>(N211-J211)/L211</f>
        <v/>
      </c>
      <c r="R211" s="8">
        <f>+O211/(N211-J211)*100</f>
        <v/>
      </c>
      <c r="S211" s="8">
        <f>+SQRT((3.47-LOG(Q211))^2+(1.22+LOG(R211))^2)</f>
        <v/>
      </c>
      <c r="T211" s="1">
        <f>(IF(S211&lt;1.31, "gravelly sand to dense sand", IF(S211&lt;2.05, "sands", IF(S211&lt;2.6, "sand mixtures", IF(S211&lt;2.95, "silt mixtures", IF(S211&lt;3.6, "clays","organic clay"))))))</f>
        <v/>
      </c>
      <c r="U211" s="98">
        <f>IF(S211&lt;2.6,DEGREES(ATAN(0.373*(LOG(N211/L211)+0.29))),"")</f>
        <v/>
      </c>
      <c r="V211" s="98">
        <f>IF(S211&lt;2.6, 17.6+11*LOG(Q211),"")</f>
        <v/>
      </c>
      <c r="W211" s="98">
        <f>IF(S211&lt;2.6, IF(M211/100&lt;20, 30,IF(M211/100&lt;40,30+5/20*(M211/100-20),IF(M211/100&lt;120, 35+5/80*(M211/100-40), IF(M211/100&lt;200, 40+5/80*(M211/100-120),45)))),"")</f>
        <v/>
      </c>
      <c r="X211" s="98">
        <f>IF(S211&gt;2.59, (M211-J211)/$I$1,"")</f>
        <v/>
      </c>
      <c r="Y211" s="1">
        <f>+($Y$600-$Y$3)/($A$600-$A$3)*(A211-$A$3)+$Y$3</f>
        <v/>
      </c>
      <c r="Z211" s="99">
        <f>+B211*4</f>
        <v/>
      </c>
      <c r="AA211" s="1">
        <f>+($AA$600-$AA$3)/($A$600-$A$3)*(A211-$A$3)+$AA$3</f>
        <v/>
      </c>
    </row>
    <row r="212">
      <c r="A212" s="11" t="n">
        <v>4.18</v>
      </c>
      <c r="B212" s="11" t="n">
        <v>4.755</v>
      </c>
      <c r="C212" s="11" t="n">
        <v>4</v>
      </c>
      <c r="D212" s="11" t="n">
        <v>33</v>
      </c>
      <c r="E212" s="5">
        <f>+B212*1000+D212*(1-$F$1)</f>
        <v/>
      </c>
      <c r="F212" s="5">
        <f>+F211+1</f>
        <v/>
      </c>
      <c r="G212" s="5">
        <f>+A213-A212</f>
        <v/>
      </c>
      <c r="H212" s="5">
        <f>+A212+G212/2</f>
        <v/>
      </c>
      <c r="I212" s="8">
        <f>9.81*(0.27*LOG(C212/E212*100)+0.36*LOG(E212/100)+1.236)</f>
        <v/>
      </c>
      <c r="J212" s="5">
        <f>+J211+I212*G212</f>
        <v/>
      </c>
      <c r="K212" s="5">
        <f>IF(H212&lt;$C$1,0,9.81*(H212-$C$1))</f>
        <v/>
      </c>
      <c r="L212" s="8">
        <f>+J212-K212</f>
        <v/>
      </c>
      <c r="M212" s="8">
        <f>AVERAGE(B212:B213)*1000</f>
        <v/>
      </c>
      <c r="N212" s="8">
        <f>AVERAGE(E212:E213)</f>
        <v/>
      </c>
      <c r="O212" s="8">
        <f>AVERAGE(F212:F213)</f>
        <v/>
      </c>
      <c r="P212" s="8">
        <f>AVERAGE(G212:G213)</f>
        <v/>
      </c>
      <c r="Q212" s="9">
        <f>(N212-J212)/L212</f>
        <v/>
      </c>
      <c r="R212" s="8">
        <f>+O212/(N212-J212)*100</f>
        <v/>
      </c>
      <c r="S212" s="8">
        <f>+SQRT((3.47-LOG(Q212))^2+(1.22+LOG(R212))^2)</f>
        <v/>
      </c>
      <c r="T212" s="1">
        <f>(IF(S212&lt;1.31, "gravelly sand to dense sand", IF(S212&lt;2.05, "sands", IF(S212&lt;2.6, "sand mixtures", IF(S212&lt;2.95, "silt mixtures", IF(S212&lt;3.6, "clays","organic clay"))))))</f>
        <v/>
      </c>
      <c r="U212" s="98">
        <f>IF(S212&lt;2.6,DEGREES(ATAN(0.373*(LOG(N212/L212)+0.29))),"")</f>
        <v/>
      </c>
      <c r="V212" s="98">
        <f>IF(S212&lt;2.6, 17.6+11*LOG(Q212),"")</f>
        <v/>
      </c>
      <c r="W212" s="98">
        <f>IF(S212&lt;2.6, IF(M212/100&lt;20, 30,IF(M212/100&lt;40,30+5/20*(M212/100-20),IF(M212/100&lt;120, 35+5/80*(M212/100-40), IF(M212/100&lt;200, 40+5/80*(M212/100-120),45)))),"")</f>
        <v/>
      </c>
      <c r="X212" s="98">
        <f>IF(S212&gt;2.59, (M212-J212)/$I$1,"")</f>
        <v/>
      </c>
      <c r="Y212" s="1">
        <f>+($Y$600-$Y$3)/($A$600-$A$3)*(A212-$A$3)+$Y$3</f>
        <v/>
      </c>
      <c r="Z212" s="99">
        <f>+B212*4</f>
        <v/>
      </c>
      <c r="AA212" s="1">
        <f>+($AA$600-$AA$3)/($A$600-$A$3)*(A212-$A$3)+$AA$3</f>
        <v/>
      </c>
    </row>
    <row r="213">
      <c r="A213" s="11" t="n">
        <v>4.2</v>
      </c>
      <c r="B213" s="11" t="n">
        <v>4.869</v>
      </c>
      <c r="C213" s="11" t="n">
        <v>8</v>
      </c>
      <c r="D213" s="11" t="n">
        <v>32</v>
      </c>
      <c r="E213" s="5">
        <f>+B213*1000+D213*(1-$F$1)</f>
        <v/>
      </c>
      <c r="F213" s="5">
        <f>+F212+1</f>
        <v/>
      </c>
      <c r="G213" s="5">
        <f>+A214-A213</f>
        <v/>
      </c>
      <c r="H213" s="5">
        <f>+A213+G213/2</f>
        <v/>
      </c>
      <c r="I213" s="8">
        <f>9.81*(0.27*LOG(C213/E213*100)+0.36*LOG(E213/100)+1.236)</f>
        <v/>
      </c>
      <c r="J213" s="5">
        <f>+J212+I213*G213</f>
        <v/>
      </c>
      <c r="K213" s="5">
        <f>IF(H213&lt;$C$1,0,9.81*(H213-$C$1))</f>
        <v/>
      </c>
      <c r="L213" s="8">
        <f>+J213-K213</f>
        <v/>
      </c>
      <c r="M213" s="8">
        <f>AVERAGE(B213:B214)*1000</f>
        <v/>
      </c>
      <c r="N213" s="8">
        <f>AVERAGE(E213:E214)</f>
        <v/>
      </c>
      <c r="O213" s="8">
        <f>AVERAGE(F213:F214)</f>
        <v/>
      </c>
      <c r="P213" s="8">
        <f>AVERAGE(G213:G214)</f>
        <v/>
      </c>
      <c r="Q213" s="9">
        <f>(N213-J213)/L213</f>
        <v/>
      </c>
      <c r="R213" s="8">
        <f>+O213/(N213-J213)*100</f>
        <v/>
      </c>
      <c r="S213" s="8">
        <f>+SQRT((3.47-LOG(Q213))^2+(1.22+LOG(R213))^2)</f>
        <v/>
      </c>
      <c r="T213" s="1">
        <f>(IF(S213&lt;1.31, "gravelly sand to dense sand", IF(S213&lt;2.05, "sands", IF(S213&lt;2.6, "sand mixtures", IF(S213&lt;2.95, "silt mixtures", IF(S213&lt;3.6, "clays","organic clay"))))))</f>
        <v/>
      </c>
      <c r="U213" s="98">
        <f>IF(S213&lt;2.6,DEGREES(ATAN(0.373*(LOG(N213/L213)+0.29))),"")</f>
        <v/>
      </c>
      <c r="V213" s="98">
        <f>IF(S213&lt;2.6, 17.6+11*LOG(Q213),"")</f>
        <v/>
      </c>
      <c r="W213" s="98">
        <f>IF(S213&lt;2.6, IF(M213/100&lt;20, 30,IF(M213/100&lt;40,30+5/20*(M213/100-20),IF(M213/100&lt;120, 35+5/80*(M213/100-40), IF(M213/100&lt;200, 40+5/80*(M213/100-120),45)))),"")</f>
        <v/>
      </c>
      <c r="X213" s="98">
        <f>IF(S213&gt;2.59, (M213-J213)/$I$1,"")</f>
        <v/>
      </c>
      <c r="Y213" s="1">
        <f>+($Y$600-$Y$3)/($A$600-$A$3)*(A213-$A$3)+$Y$3</f>
        <v/>
      </c>
      <c r="Z213" s="99">
        <f>+B213*4</f>
        <v/>
      </c>
      <c r="AA213" s="1">
        <f>+($AA$600-$AA$3)/($A$600-$A$3)*(A213-$A$3)+$AA$3</f>
        <v/>
      </c>
    </row>
    <row r="214">
      <c r="A214" s="11" t="n">
        <v>4.22</v>
      </c>
      <c r="B214" s="11" t="n">
        <v>5.077</v>
      </c>
      <c r="C214" s="11" t="n">
        <v>9</v>
      </c>
      <c r="D214" s="11" t="n">
        <v>32</v>
      </c>
      <c r="E214" s="5">
        <f>+B214*1000+D214*(1-$F$1)</f>
        <v/>
      </c>
      <c r="F214" s="5">
        <f>+F213+1</f>
        <v/>
      </c>
      <c r="G214" s="5">
        <f>+A215-A214</f>
        <v/>
      </c>
      <c r="H214" s="5">
        <f>+A214+G214/2</f>
        <v/>
      </c>
      <c r="I214" s="8">
        <f>9.81*(0.27*LOG(C214/E214*100)+0.36*LOG(E214/100)+1.236)</f>
        <v/>
      </c>
      <c r="J214" s="5">
        <f>+J213+I214*G214</f>
        <v/>
      </c>
      <c r="K214" s="5">
        <f>IF(H214&lt;$C$1,0,9.81*(H214-$C$1))</f>
        <v/>
      </c>
      <c r="L214" s="8">
        <f>+J214-K214</f>
        <v/>
      </c>
      <c r="M214" s="8">
        <f>AVERAGE(B214:B215)*1000</f>
        <v/>
      </c>
      <c r="N214" s="8">
        <f>AVERAGE(E214:E215)</f>
        <v/>
      </c>
      <c r="O214" s="8">
        <f>AVERAGE(F214:F215)</f>
        <v/>
      </c>
      <c r="P214" s="8">
        <f>AVERAGE(G214:G215)</f>
        <v/>
      </c>
      <c r="Q214" s="9">
        <f>(N214-J214)/L214</f>
        <v/>
      </c>
      <c r="R214" s="8">
        <f>+O214/(N214-J214)*100</f>
        <v/>
      </c>
      <c r="S214" s="8">
        <f>+SQRT((3.47-LOG(Q214))^2+(1.22+LOG(R214))^2)</f>
        <v/>
      </c>
      <c r="T214" s="1">
        <f>(IF(S214&lt;1.31, "gravelly sand to dense sand", IF(S214&lt;2.05, "sands", IF(S214&lt;2.6, "sand mixtures", IF(S214&lt;2.95, "silt mixtures", IF(S214&lt;3.6, "clays","organic clay"))))))</f>
        <v/>
      </c>
      <c r="U214" s="98">
        <f>IF(S214&lt;2.6,DEGREES(ATAN(0.373*(LOG(N214/L214)+0.29))),"")</f>
        <v/>
      </c>
      <c r="V214" s="98">
        <f>IF(S214&lt;2.6, 17.6+11*LOG(Q214),"")</f>
        <v/>
      </c>
      <c r="W214" s="98">
        <f>IF(S214&lt;2.6, IF(M214/100&lt;20, 30,IF(M214/100&lt;40,30+5/20*(M214/100-20),IF(M214/100&lt;120, 35+5/80*(M214/100-40), IF(M214/100&lt;200, 40+5/80*(M214/100-120),45)))),"")</f>
        <v/>
      </c>
      <c r="X214" s="98">
        <f>IF(S214&gt;2.59, (M214-J214)/$I$1,"")</f>
        <v/>
      </c>
      <c r="Y214" s="1">
        <f>+($Y$600-$Y$3)/($A$600-$A$3)*(A214-$A$3)+$Y$3</f>
        <v/>
      </c>
      <c r="Z214" s="99">
        <f>+B214*4</f>
        <v/>
      </c>
      <c r="AA214" s="1">
        <f>+($AA$600-$AA$3)/($A$600-$A$3)*(A214-$A$3)+$AA$3</f>
        <v/>
      </c>
    </row>
    <row r="215">
      <c r="A215" s="11" t="n">
        <v>4.24</v>
      </c>
      <c r="B215" s="11" t="n">
        <v>5.077</v>
      </c>
      <c r="C215" s="11" t="n">
        <v>10</v>
      </c>
      <c r="D215" s="11" t="n">
        <v>32</v>
      </c>
      <c r="E215" s="5">
        <f>+B215*1000+D215*(1-$F$1)</f>
        <v/>
      </c>
      <c r="F215" s="5">
        <f>+F214+1</f>
        <v/>
      </c>
      <c r="G215" s="5">
        <f>+A216-A215</f>
        <v/>
      </c>
      <c r="H215" s="5">
        <f>+A215+G215/2</f>
        <v/>
      </c>
      <c r="I215" s="8">
        <f>9.81*(0.27*LOG(C215/E215*100)+0.36*LOG(E215/100)+1.236)</f>
        <v/>
      </c>
      <c r="J215" s="5">
        <f>+J214+I215*G215</f>
        <v/>
      </c>
      <c r="K215" s="5">
        <f>IF(H215&lt;$C$1,0,9.81*(H215-$C$1))</f>
        <v/>
      </c>
      <c r="L215" s="8">
        <f>+J215-K215</f>
        <v/>
      </c>
      <c r="M215" s="8">
        <f>AVERAGE(B215:B216)*1000</f>
        <v/>
      </c>
      <c r="N215" s="8">
        <f>AVERAGE(E215:E216)</f>
        <v/>
      </c>
      <c r="O215" s="8">
        <f>AVERAGE(F215:F216)</f>
        <v/>
      </c>
      <c r="P215" s="8">
        <f>AVERAGE(G215:G216)</f>
        <v/>
      </c>
      <c r="Q215" s="9">
        <f>(N215-J215)/L215</f>
        <v/>
      </c>
      <c r="R215" s="8">
        <f>+O215/(N215-J215)*100</f>
        <v/>
      </c>
      <c r="S215" s="8">
        <f>+SQRT((3.47-LOG(Q215))^2+(1.22+LOG(R215))^2)</f>
        <v/>
      </c>
      <c r="T215" s="1">
        <f>(IF(S215&lt;1.31, "gravelly sand to dense sand", IF(S215&lt;2.05, "sands", IF(S215&lt;2.6, "sand mixtures", IF(S215&lt;2.95, "silt mixtures", IF(S215&lt;3.6, "clays","organic clay"))))))</f>
        <v/>
      </c>
      <c r="U215" s="98">
        <f>IF(S215&lt;2.6,DEGREES(ATAN(0.373*(LOG(N215/L215)+0.29))),"")</f>
        <v/>
      </c>
      <c r="V215" s="98">
        <f>IF(S215&lt;2.6, 17.6+11*LOG(Q215),"")</f>
        <v/>
      </c>
      <c r="W215" s="98">
        <f>IF(S215&lt;2.6, IF(M215/100&lt;20, 30,IF(M215/100&lt;40,30+5/20*(M215/100-20),IF(M215/100&lt;120, 35+5/80*(M215/100-40), IF(M215/100&lt;200, 40+5/80*(M215/100-120),45)))),"")</f>
        <v/>
      </c>
      <c r="X215" s="98">
        <f>IF(S215&gt;2.59, (M215-J215)/$I$1,"")</f>
        <v/>
      </c>
      <c r="Y215" s="1">
        <f>+($Y$600-$Y$3)/($A$600-$A$3)*(A215-$A$3)+$Y$3</f>
        <v/>
      </c>
      <c r="Z215" s="99">
        <f>+B215*4</f>
        <v/>
      </c>
      <c r="AA215" s="1">
        <f>+($AA$600-$AA$3)/($A$600-$A$3)*(A215-$A$3)+$AA$3</f>
        <v/>
      </c>
    </row>
    <row r="216">
      <c r="A216" s="11" t="n">
        <v>4.26</v>
      </c>
      <c r="B216" s="11" t="n">
        <v>5.001</v>
      </c>
      <c r="C216" s="11" t="n">
        <v>12</v>
      </c>
      <c r="D216" s="11" t="n">
        <v>32</v>
      </c>
      <c r="E216" s="5">
        <f>+B216*1000+D216*(1-$F$1)</f>
        <v/>
      </c>
      <c r="F216" s="5">
        <f>+F215+1</f>
        <v/>
      </c>
      <c r="G216" s="5">
        <f>+A217-A216</f>
        <v/>
      </c>
      <c r="H216" s="5">
        <f>+A216+G216/2</f>
        <v/>
      </c>
      <c r="I216" s="8">
        <f>9.81*(0.27*LOG(C216/E216*100)+0.36*LOG(E216/100)+1.236)</f>
        <v/>
      </c>
      <c r="J216" s="5">
        <f>+J215+I216*G216</f>
        <v/>
      </c>
      <c r="K216" s="5">
        <f>IF(H216&lt;$C$1,0,9.81*(H216-$C$1))</f>
        <v/>
      </c>
      <c r="L216" s="8">
        <f>+J216-K216</f>
        <v/>
      </c>
      <c r="M216" s="8">
        <f>AVERAGE(B216:B217)*1000</f>
        <v/>
      </c>
      <c r="N216" s="8">
        <f>AVERAGE(E216:E217)</f>
        <v/>
      </c>
      <c r="O216" s="8">
        <f>AVERAGE(F216:F217)</f>
        <v/>
      </c>
      <c r="P216" s="8">
        <f>AVERAGE(G216:G217)</f>
        <v/>
      </c>
      <c r="Q216" s="9">
        <f>(N216-J216)/L216</f>
        <v/>
      </c>
      <c r="R216" s="8">
        <f>+O216/(N216-J216)*100</f>
        <v/>
      </c>
      <c r="S216" s="8">
        <f>+SQRT((3.47-LOG(Q216))^2+(1.22+LOG(R216))^2)</f>
        <v/>
      </c>
      <c r="T216" s="1">
        <f>(IF(S216&lt;1.31, "gravelly sand to dense sand", IF(S216&lt;2.05, "sands", IF(S216&lt;2.6, "sand mixtures", IF(S216&lt;2.95, "silt mixtures", IF(S216&lt;3.6, "clays","organic clay"))))))</f>
        <v/>
      </c>
      <c r="U216" s="98">
        <f>IF(S216&lt;2.6,DEGREES(ATAN(0.373*(LOG(N216/L216)+0.29))),"")</f>
        <v/>
      </c>
      <c r="V216" s="98">
        <f>IF(S216&lt;2.6, 17.6+11*LOG(Q216),"")</f>
        <v/>
      </c>
      <c r="W216" s="98">
        <f>IF(S216&lt;2.6, IF(M216/100&lt;20, 30,IF(M216/100&lt;40,30+5/20*(M216/100-20),IF(M216/100&lt;120, 35+5/80*(M216/100-40), IF(M216/100&lt;200, 40+5/80*(M216/100-120),45)))),"")</f>
        <v/>
      </c>
      <c r="X216" s="98">
        <f>IF(S216&gt;2.59, (M216-J216)/$I$1,"")</f>
        <v/>
      </c>
      <c r="Y216" s="1">
        <f>+($Y$600-$Y$3)/($A$600-$A$3)*(A216-$A$3)+$Y$3</f>
        <v/>
      </c>
      <c r="Z216" s="99">
        <f>+B216*4</f>
        <v/>
      </c>
      <c r="AA216" s="1">
        <f>+($AA$600-$AA$3)/($A$600-$A$3)*(A216-$A$3)+$AA$3</f>
        <v/>
      </c>
    </row>
    <row r="217">
      <c r="A217" s="11" t="n">
        <v>4.28</v>
      </c>
      <c r="B217" s="11" t="n">
        <v>4.888</v>
      </c>
      <c r="C217" s="11" t="n">
        <v>13</v>
      </c>
      <c r="D217" s="11" t="n">
        <v>32</v>
      </c>
      <c r="E217" s="5">
        <f>+B217*1000+D217*(1-$F$1)</f>
        <v/>
      </c>
      <c r="F217" s="5">
        <f>+F216+1</f>
        <v/>
      </c>
      <c r="G217" s="5">
        <f>+A218-A217</f>
        <v/>
      </c>
      <c r="H217" s="5">
        <f>+A217+G217/2</f>
        <v/>
      </c>
      <c r="I217" s="8">
        <f>9.81*(0.27*LOG(C217/E217*100)+0.36*LOG(E217/100)+1.236)</f>
        <v/>
      </c>
      <c r="J217" s="5">
        <f>+J216+I217*G217</f>
        <v/>
      </c>
      <c r="K217" s="5">
        <f>IF(H217&lt;$C$1,0,9.81*(H217-$C$1))</f>
        <v/>
      </c>
      <c r="L217" s="8">
        <f>+J217-K217</f>
        <v/>
      </c>
      <c r="M217" s="8">
        <f>AVERAGE(B217:B218)*1000</f>
        <v/>
      </c>
      <c r="N217" s="8">
        <f>AVERAGE(E217:E218)</f>
        <v/>
      </c>
      <c r="O217" s="8">
        <f>AVERAGE(F217:F218)</f>
        <v/>
      </c>
      <c r="P217" s="8">
        <f>AVERAGE(G217:G218)</f>
        <v/>
      </c>
      <c r="Q217" s="9">
        <f>(N217-J217)/L217</f>
        <v/>
      </c>
      <c r="R217" s="8">
        <f>+O217/(N217-J217)*100</f>
        <v/>
      </c>
      <c r="S217" s="8">
        <f>+SQRT((3.47-LOG(Q217))^2+(1.22+LOG(R217))^2)</f>
        <v/>
      </c>
      <c r="T217" s="1">
        <f>(IF(S217&lt;1.31, "gravelly sand to dense sand", IF(S217&lt;2.05, "sands", IF(S217&lt;2.6, "sand mixtures", IF(S217&lt;2.95, "silt mixtures", IF(S217&lt;3.6, "clays","organic clay"))))))</f>
        <v/>
      </c>
      <c r="U217" s="98">
        <f>IF(S217&lt;2.6,DEGREES(ATAN(0.373*(LOG(N217/L217)+0.29))),"")</f>
        <v/>
      </c>
      <c r="V217" s="98">
        <f>IF(S217&lt;2.6, 17.6+11*LOG(Q217),"")</f>
        <v/>
      </c>
      <c r="W217" s="98">
        <f>IF(S217&lt;2.6, IF(M217/100&lt;20, 30,IF(M217/100&lt;40,30+5/20*(M217/100-20),IF(M217/100&lt;120, 35+5/80*(M217/100-40), IF(M217/100&lt;200, 40+5/80*(M217/100-120),45)))),"")</f>
        <v/>
      </c>
      <c r="X217" s="98">
        <f>IF(S217&gt;2.59, (M217-J217)/$I$1,"")</f>
        <v/>
      </c>
      <c r="Y217" s="1">
        <f>+($Y$600-$Y$3)/($A$600-$A$3)*(A217-$A$3)+$Y$3</f>
        <v/>
      </c>
      <c r="Z217" s="99">
        <f>+B217*4</f>
        <v/>
      </c>
      <c r="AA217" s="1">
        <f>+($AA$600-$AA$3)/($A$600-$A$3)*(A217-$A$3)+$AA$3</f>
        <v/>
      </c>
    </row>
    <row r="218">
      <c r="A218" s="11" t="n">
        <v>4.3</v>
      </c>
      <c r="B218" s="11" t="n">
        <v>5.001</v>
      </c>
      <c r="C218" s="11" t="n">
        <v>13</v>
      </c>
      <c r="D218" s="11" t="n">
        <v>33</v>
      </c>
      <c r="E218" s="5">
        <f>+B218*1000+D218*(1-$F$1)</f>
        <v/>
      </c>
      <c r="F218" s="5">
        <f>+F217+1</f>
        <v/>
      </c>
      <c r="G218" s="5">
        <f>+A219-A218</f>
        <v/>
      </c>
      <c r="H218" s="5">
        <f>+A218+G218/2</f>
        <v/>
      </c>
      <c r="I218" s="8">
        <f>9.81*(0.27*LOG(C218/E218*100)+0.36*LOG(E218/100)+1.236)</f>
        <v/>
      </c>
      <c r="J218" s="5">
        <f>+J217+I218*G218</f>
        <v/>
      </c>
      <c r="K218" s="5">
        <f>IF(H218&lt;$C$1,0,9.81*(H218-$C$1))</f>
        <v/>
      </c>
      <c r="L218" s="8">
        <f>+J218-K218</f>
        <v/>
      </c>
      <c r="M218" s="8">
        <f>AVERAGE(B218:B219)*1000</f>
        <v/>
      </c>
      <c r="N218" s="8">
        <f>AVERAGE(E218:E219)</f>
        <v/>
      </c>
      <c r="O218" s="8">
        <f>AVERAGE(F218:F219)</f>
        <v/>
      </c>
      <c r="P218" s="8">
        <f>AVERAGE(G218:G219)</f>
        <v/>
      </c>
      <c r="Q218" s="9">
        <f>(N218-J218)/L218</f>
        <v/>
      </c>
      <c r="R218" s="8">
        <f>+O218/(N218-J218)*100</f>
        <v/>
      </c>
      <c r="S218" s="8">
        <f>+SQRT((3.47-LOG(Q218))^2+(1.22+LOG(R218))^2)</f>
        <v/>
      </c>
      <c r="T218" s="1">
        <f>(IF(S218&lt;1.31, "gravelly sand to dense sand", IF(S218&lt;2.05, "sands", IF(S218&lt;2.6, "sand mixtures", IF(S218&lt;2.95, "silt mixtures", IF(S218&lt;3.6, "clays","organic clay"))))))</f>
        <v/>
      </c>
      <c r="U218" s="98">
        <f>IF(S218&lt;2.6,DEGREES(ATAN(0.373*(LOG(N218/L218)+0.29))),"")</f>
        <v/>
      </c>
      <c r="V218" s="98">
        <f>IF(S218&lt;2.6, 17.6+11*LOG(Q218),"")</f>
        <v/>
      </c>
      <c r="W218" s="98">
        <f>IF(S218&lt;2.6, IF(M218/100&lt;20, 30,IF(M218/100&lt;40,30+5/20*(M218/100-20),IF(M218/100&lt;120, 35+5/80*(M218/100-40), IF(M218/100&lt;200, 40+5/80*(M218/100-120),45)))),"")</f>
        <v/>
      </c>
      <c r="X218" s="98">
        <f>IF(S218&gt;2.59, (M218-J218)/$I$1,"")</f>
        <v/>
      </c>
      <c r="Y218" s="1">
        <f>+($Y$600-$Y$3)/($A$600-$A$3)*(A218-$A$3)+$Y$3</f>
        <v/>
      </c>
      <c r="Z218" s="99">
        <f>+B218*4</f>
        <v/>
      </c>
      <c r="AA218" s="1">
        <f>+($AA$600-$AA$3)/($A$600-$A$3)*(A218-$A$3)+$AA$3</f>
        <v/>
      </c>
    </row>
    <row r="219">
      <c r="A219" s="11" t="n">
        <v>4.32</v>
      </c>
      <c r="B219" s="11" t="n">
        <v>5.229</v>
      </c>
      <c r="C219" s="11" t="n">
        <v>13</v>
      </c>
      <c r="D219" s="11" t="n">
        <v>34</v>
      </c>
      <c r="E219" s="5">
        <f>+B219*1000+D219*(1-$F$1)</f>
        <v/>
      </c>
      <c r="F219" s="5">
        <f>+F218+1</f>
        <v/>
      </c>
      <c r="G219" s="5">
        <f>+A220-A219</f>
        <v/>
      </c>
      <c r="H219" s="5">
        <f>+A219+G219/2</f>
        <v/>
      </c>
      <c r="I219" s="8">
        <f>9.81*(0.27*LOG(C219/E219*100)+0.36*LOG(E219/100)+1.236)</f>
        <v/>
      </c>
      <c r="J219" s="5">
        <f>+J218+I219*G219</f>
        <v/>
      </c>
      <c r="K219" s="5">
        <f>IF(H219&lt;$C$1,0,9.81*(H219-$C$1))</f>
        <v/>
      </c>
      <c r="L219" s="8">
        <f>+J219-K219</f>
        <v/>
      </c>
      <c r="M219" s="8">
        <f>AVERAGE(B219:B220)*1000</f>
        <v/>
      </c>
      <c r="N219" s="8">
        <f>AVERAGE(E219:E220)</f>
        <v/>
      </c>
      <c r="O219" s="8">
        <f>AVERAGE(F219:F220)</f>
        <v/>
      </c>
      <c r="P219" s="8">
        <f>AVERAGE(G219:G220)</f>
        <v/>
      </c>
      <c r="Q219" s="9">
        <f>(N219-J219)/L219</f>
        <v/>
      </c>
      <c r="R219" s="8">
        <f>+O219/(N219-J219)*100</f>
        <v/>
      </c>
      <c r="S219" s="8">
        <f>+SQRT((3.47-LOG(Q219))^2+(1.22+LOG(R219))^2)</f>
        <v/>
      </c>
      <c r="T219" s="1">
        <f>(IF(S219&lt;1.31, "gravelly sand to dense sand", IF(S219&lt;2.05, "sands", IF(S219&lt;2.6, "sand mixtures", IF(S219&lt;2.95, "silt mixtures", IF(S219&lt;3.6, "clays","organic clay"))))))</f>
        <v/>
      </c>
      <c r="U219" s="98">
        <f>IF(S219&lt;2.6,DEGREES(ATAN(0.373*(LOG(N219/L219)+0.29))),"")</f>
        <v/>
      </c>
      <c r="V219" s="98">
        <f>IF(S219&lt;2.6, 17.6+11*LOG(Q219),"")</f>
        <v/>
      </c>
      <c r="W219" s="98">
        <f>IF(S219&lt;2.6, IF(M219/100&lt;20, 30,IF(M219/100&lt;40,30+5/20*(M219/100-20),IF(M219/100&lt;120, 35+5/80*(M219/100-40), IF(M219/100&lt;200, 40+5/80*(M219/100-120),45)))),"")</f>
        <v/>
      </c>
      <c r="X219" s="98">
        <f>IF(S219&gt;2.59, (M219-J219)/$I$1,"")</f>
        <v/>
      </c>
      <c r="Y219" s="1">
        <f>+($Y$600-$Y$3)/($A$600-$A$3)*(A219-$A$3)+$Y$3</f>
        <v/>
      </c>
      <c r="Z219" s="99">
        <f>+B219*4</f>
        <v/>
      </c>
      <c r="AA219" s="1">
        <f>+($AA$600-$AA$3)/($A$600-$A$3)*(A219-$A$3)+$AA$3</f>
        <v/>
      </c>
    </row>
    <row r="220">
      <c r="A220" s="11" t="n">
        <v>4.34</v>
      </c>
      <c r="B220" s="11" t="n">
        <v>5.475</v>
      </c>
      <c r="C220" s="11" t="n">
        <v>12</v>
      </c>
      <c r="D220" s="11" t="n">
        <v>35</v>
      </c>
      <c r="E220" s="5">
        <f>+B220*1000+D220*(1-$F$1)</f>
        <v/>
      </c>
      <c r="F220" s="5">
        <f>+F219+1</f>
        <v/>
      </c>
      <c r="G220" s="5">
        <f>+A221-A220</f>
        <v/>
      </c>
      <c r="H220" s="5">
        <f>+A220+G220/2</f>
        <v/>
      </c>
      <c r="I220" s="8">
        <f>9.81*(0.27*LOG(C220/E220*100)+0.36*LOG(E220/100)+1.236)</f>
        <v/>
      </c>
      <c r="J220" s="5">
        <f>+J219+I220*G220</f>
        <v/>
      </c>
      <c r="K220" s="5">
        <f>IF(H220&lt;$C$1,0,9.81*(H220-$C$1))</f>
        <v/>
      </c>
      <c r="L220" s="8">
        <f>+J220-K220</f>
        <v/>
      </c>
      <c r="M220" s="8">
        <f>AVERAGE(B220:B221)*1000</f>
        <v/>
      </c>
      <c r="N220" s="8">
        <f>AVERAGE(E220:E221)</f>
        <v/>
      </c>
      <c r="O220" s="8">
        <f>AVERAGE(F220:F221)</f>
        <v/>
      </c>
      <c r="P220" s="8">
        <f>AVERAGE(G220:G221)</f>
        <v/>
      </c>
      <c r="Q220" s="9">
        <f>(N220-J220)/L220</f>
        <v/>
      </c>
      <c r="R220" s="8">
        <f>+O220/(N220-J220)*100</f>
        <v/>
      </c>
      <c r="S220" s="8">
        <f>+SQRT((3.47-LOG(Q220))^2+(1.22+LOG(R220))^2)</f>
        <v/>
      </c>
      <c r="T220" s="1">
        <f>(IF(S220&lt;1.31, "gravelly sand to dense sand", IF(S220&lt;2.05, "sands", IF(S220&lt;2.6, "sand mixtures", IF(S220&lt;2.95, "silt mixtures", IF(S220&lt;3.6, "clays","organic clay"))))))</f>
        <v/>
      </c>
      <c r="U220" s="98">
        <f>IF(S220&lt;2.6,DEGREES(ATAN(0.373*(LOG(N220/L220)+0.29))),"")</f>
        <v/>
      </c>
      <c r="V220" s="98">
        <f>IF(S220&lt;2.6, 17.6+11*LOG(Q220),"")</f>
        <v/>
      </c>
      <c r="W220" s="98">
        <f>IF(S220&lt;2.6, IF(M220/100&lt;20, 30,IF(M220/100&lt;40,30+5/20*(M220/100-20),IF(M220/100&lt;120, 35+5/80*(M220/100-40), IF(M220/100&lt;200, 40+5/80*(M220/100-120),45)))),"")</f>
        <v/>
      </c>
      <c r="X220" s="98">
        <f>IF(S220&gt;2.59, (M220-J220)/$I$1,"")</f>
        <v/>
      </c>
      <c r="Y220" s="1">
        <f>+($Y$600-$Y$3)/($A$600-$A$3)*(A220-$A$3)+$Y$3</f>
        <v/>
      </c>
      <c r="Z220" s="99">
        <f>+B220*4</f>
        <v/>
      </c>
      <c r="AA220" s="1">
        <f>+($AA$600-$AA$3)/($A$600-$A$3)*(A220-$A$3)+$AA$3</f>
        <v/>
      </c>
    </row>
    <row r="221">
      <c r="A221" s="11" t="n">
        <v>4.36</v>
      </c>
      <c r="B221" s="11" t="n">
        <v>5.589</v>
      </c>
      <c r="C221" s="11" t="n">
        <v>12</v>
      </c>
      <c r="D221" s="11" t="n">
        <v>35</v>
      </c>
      <c r="E221" s="5">
        <f>+B221*1000+D221*(1-$F$1)</f>
        <v/>
      </c>
      <c r="F221" s="5">
        <f>+F220+1</f>
        <v/>
      </c>
      <c r="G221" s="5">
        <f>+A222-A221</f>
        <v/>
      </c>
      <c r="H221" s="5">
        <f>+A221+G221/2</f>
        <v/>
      </c>
      <c r="I221" s="8">
        <f>9.81*(0.27*LOG(C221/E221*100)+0.36*LOG(E221/100)+1.236)</f>
        <v/>
      </c>
      <c r="J221" s="5">
        <f>+J220+I221*G221</f>
        <v/>
      </c>
      <c r="K221" s="5">
        <f>IF(H221&lt;$C$1,0,9.81*(H221-$C$1))</f>
        <v/>
      </c>
      <c r="L221" s="8">
        <f>+J221-K221</f>
        <v/>
      </c>
      <c r="M221" s="8">
        <f>AVERAGE(B221:B222)*1000</f>
        <v/>
      </c>
      <c r="N221" s="8">
        <f>AVERAGE(E221:E222)</f>
        <v/>
      </c>
      <c r="O221" s="8">
        <f>AVERAGE(F221:F222)</f>
        <v/>
      </c>
      <c r="P221" s="8">
        <f>AVERAGE(G221:G222)</f>
        <v/>
      </c>
      <c r="Q221" s="9">
        <f>(N221-J221)/L221</f>
        <v/>
      </c>
      <c r="R221" s="8">
        <f>+O221/(N221-J221)*100</f>
        <v/>
      </c>
      <c r="S221" s="8">
        <f>+SQRT((3.47-LOG(Q221))^2+(1.22+LOG(R221))^2)</f>
        <v/>
      </c>
      <c r="T221" s="1">
        <f>(IF(S221&lt;1.31, "gravelly sand to dense sand", IF(S221&lt;2.05, "sands", IF(S221&lt;2.6, "sand mixtures", IF(S221&lt;2.95, "silt mixtures", IF(S221&lt;3.6, "clays","organic clay"))))))</f>
        <v/>
      </c>
      <c r="U221" s="98">
        <f>IF(S221&lt;2.6,DEGREES(ATAN(0.373*(LOG(N221/L221)+0.29))),"")</f>
        <v/>
      </c>
      <c r="V221" s="98">
        <f>IF(S221&lt;2.6, 17.6+11*LOG(Q221),"")</f>
        <v/>
      </c>
      <c r="W221" s="98">
        <f>IF(S221&lt;2.6, IF(M221/100&lt;20, 30,IF(M221/100&lt;40,30+5/20*(M221/100-20),IF(M221/100&lt;120, 35+5/80*(M221/100-40), IF(M221/100&lt;200, 40+5/80*(M221/100-120),45)))),"")</f>
        <v/>
      </c>
      <c r="X221" s="98">
        <f>IF(S221&gt;2.59, (M221-J221)/$I$1,"")</f>
        <v/>
      </c>
      <c r="Y221" s="1">
        <f>+($Y$600-$Y$3)/($A$600-$A$3)*(A221-$A$3)+$Y$3</f>
        <v/>
      </c>
      <c r="Z221" s="99">
        <f>+B221*4</f>
        <v/>
      </c>
      <c r="AA221" s="1">
        <f>+($AA$600-$AA$3)/($A$600-$A$3)*(A221-$A$3)+$AA$3</f>
        <v/>
      </c>
    </row>
    <row r="222">
      <c r="A222" s="11" t="n">
        <v>4.38</v>
      </c>
      <c r="B222" s="11" t="n">
        <v>5.721</v>
      </c>
      <c r="C222" s="11" t="n">
        <v>12</v>
      </c>
      <c r="D222" s="11" t="n">
        <v>34</v>
      </c>
      <c r="E222" s="5">
        <f>+B222*1000+D222*(1-$F$1)</f>
        <v/>
      </c>
      <c r="F222" s="5">
        <f>+F221+1</f>
        <v/>
      </c>
      <c r="G222" s="5">
        <f>+A223-A222</f>
        <v/>
      </c>
      <c r="H222" s="5">
        <f>+A222+G222/2</f>
        <v/>
      </c>
      <c r="I222" s="8">
        <f>9.81*(0.27*LOG(C222/E222*100)+0.36*LOG(E222/100)+1.236)</f>
        <v/>
      </c>
      <c r="J222" s="5">
        <f>+J221+I222*G222</f>
        <v/>
      </c>
      <c r="K222" s="5">
        <f>IF(H222&lt;$C$1,0,9.81*(H222-$C$1))</f>
        <v/>
      </c>
      <c r="L222" s="8">
        <f>+J222-K222</f>
        <v/>
      </c>
      <c r="M222" s="8">
        <f>AVERAGE(B222:B223)*1000</f>
        <v/>
      </c>
      <c r="N222" s="8">
        <f>AVERAGE(E222:E223)</f>
        <v/>
      </c>
      <c r="O222" s="8">
        <f>AVERAGE(F222:F223)</f>
        <v/>
      </c>
      <c r="P222" s="8">
        <f>AVERAGE(G222:G223)</f>
        <v/>
      </c>
      <c r="Q222" s="9">
        <f>(N222-J222)/L222</f>
        <v/>
      </c>
      <c r="R222" s="8">
        <f>+O222/(N222-J222)*100</f>
        <v/>
      </c>
      <c r="S222" s="8">
        <f>+SQRT((3.47-LOG(Q222))^2+(1.22+LOG(R222))^2)</f>
        <v/>
      </c>
      <c r="T222" s="1">
        <f>(IF(S222&lt;1.31, "gravelly sand to dense sand", IF(S222&lt;2.05, "sands", IF(S222&lt;2.6, "sand mixtures", IF(S222&lt;2.95, "silt mixtures", IF(S222&lt;3.6, "clays","organic clay"))))))</f>
        <v/>
      </c>
      <c r="U222" s="98">
        <f>IF(S222&lt;2.6,DEGREES(ATAN(0.373*(LOG(N222/L222)+0.29))),"")</f>
        <v/>
      </c>
      <c r="V222" s="98">
        <f>IF(S222&lt;2.6, 17.6+11*LOG(Q222),"")</f>
        <v/>
      </c>
      <c r="W222" s="98">
        <f>IF(S222&lt;2.6, IF(M222/100&lt;20, 30,IF(M222/100&lt;40,30+5/20*(M222/100-20),IF(M222/100&lt;120, 35+5/80*(M222/100-40), IF(M222/100&lt;200, 40+5/80*(M222/100-120),45)))),"")</f>
        <v/>
      </c>
      <c r="X222" s="98">
        <f>IF(S222&gt;2.59, (M222-J222)/$I$1,"")</f>
        <v/>
      </c>
      <c r="Y222" s="1">
        <f>+($Y$600-$Y$3)/($A$600-$A$3)*(A222-$A$3)+$Y$3</f>
        <v/>
      </c>
      <c r="Z222" s="99">
        <f>+B222*4</f>
        <v/>
      </c>
      <c r="AA222" s="1">
        <f>+($AA$600-$AA$3)/($A$600-$A$3)*(A222-$A$3)+$AA$3</f>
        <v/>
      </c>
    </row>
    <row r="223">
      <c r="A223" s="11" t="n">
        <v>4.4</v>
      </c>
      <c r="B223" s="11" t="n">
        <v>5.759</v>
      </c>
      <c r="C223" s="11" t="n">
        <v>13</v>
      </c>
      <c r="D223" s="11" t="n">
        <v>34</v>
      </c>
      <c r="E223" s="5">
        <f>+B223*1000+D223*(1-$F$1)</f>
        <v/>
      </c>
      <c r="F223" s="5">
        <f>+F222+1</f>
        <v/>
      </c>
      <c r="G223" s="5">
        <f>+A224-A223</f>
        <v/>
      </c>
      <c r="H223" s="5">
        <f>+A223+G223/2</f>
        <v/>
      </c>
      <c r="I223" s="8">
        <f>9.81*(0.27*LOG(C223/E223*100)+0.36*LOG(E223/100)+1.236)</f>
        <v/>
      </c>
      <c r="J223" s="5">
        <f>+J222+I223*G223</f>
        <v/>
      </c>
      <c r="K223" s="5">
        <f>IF(H223&lt;$C$1,0,9.81*(H223-$C$1))</f>
        <v/>
      </c>
      <c r="L223" s="8">
        <f>+J223-K223</f>
        <v/>
      </c>
      <c r="M223" s="8">
        <f>AVERAGE(B223:B224)*1000</f>
        <v/>
      </c>
      <c r="N223" s="8">
        <f>AVERAGE(E223:E224)</f>
        <v/>
      </c>
      <c r="O223" s="8">
        <f>AVERAGE(F223:F224)</f>
        <v/>
      </c>
      <c r="P223" s="8">
        <f>AVERAGE(G223:G224)</f>
        <v/>
      </c>
      <c r="Q223" s="9">
        <f>(N223-J223)/L223</f>
        <v/>
      </c>
      <c r="R223" s="8">
        <f>+O223/(N223-J223)*100</f>
        <v/>
      </c>
      <c r="S223" s="8">
        <f>+SQRT((3.47-LOG(Q223))^2+(1.22+LOG(R223))^2)</f>
        <v/>
      </c>
      <c r="T223" s="1">
        <f>(IF(S223&lt;1.31, "gravelly sand to dense sand", IF(S223&lt;2.05, "sands", IF(S223&lt;2.6, "sand mixtures", IF(S223&lt;2.95, "silt mixtures", IF(S223&lt;3.6, "clays","organic clay"))))))</f>
        <v/>
      </c>
      <c r="U223" s="98">
        <f>IF(S223&lt;2.6,DEGREES(ATAN(0.373*(LOG(N223/L223)+0.29))),"")</f>
        <v/>
      </c>
      <c r="V223" s="98">
        <f>IF(S223&lt;2.6, 17.6+11*LOG(Q223),"")</f>
        <v/>
      </c>
      <c r="W223" s="98">
        <f>IF(S223&lt;2.6, IF(M223/100&lt;20, 30,IF(M223/100&lt;40,30+5/20*(M223/100-20),IF(M223/100&lt;120, 35+5/80*(M223/100-40), IF(M223/100&lt;200, 40+5/80*(M223/100-120),45)))),"")</f>
        <v/>
      </c>
      <c r="X223" s="98">
        <f>IF(S223&gt;2.59, (M223-J223)/$I$1,"")</f>
        <v/>
      </c>
      <c r="Y223" s="1">
        <f>+($Y$600-$Y$3)/($A$600-$A$3)*(A223-$A$3)+$Y$3</f>
        <v/>
      </c>
      <c r="Z223" s="99">
        <f>+B223*4</f>
        <v/>
      </c>
      <c r="AA223" s="1">
        <f>+($AA$600-$AA$3)/($A$600-$A$3)*(A223-$A$3)+$AA$3</f>
        <v/>
      </c>
    </row>
    <row r="224">
      <c r="A224" s="11" t="n">
        <v>4.42</v>
      </c>
      <c r="B224" s="11" t="n">
        <v>5.626</v>
      </c>
      <c r="C224" s="11" t="n">
        <v>16</v>
      </c>
      <c r="D224" s="11" t="n">
        <v>34</v>
      </c>
      <c r="E224" s="5">
        <f>+B224*1000+D224*(1-$F$1)</f>
        <v/>
      </c>
      <c r="F224" s="5">
        <f>+F223+1</f>
        <v/>
      </c>
      <c r="G224" s="5">
        <f>+A225-A224</f>
        <v/>
      </c>
      <c r="H224" s="5">
        <f>+A224+G224/2</f>
        <v/>
      </c>
      <c r="I224" s="8">
        <f>9.81*(0.27*LOG(C224/E224*100)+0.36*LOG(E224/100)+1.236)</f>
        <v/>
      </c>
      <c r="J224" s="5">
        <f>+J223+I224*G224</f>
        <v/>
      </c>
      <c r="K224" s="5">
        <f>IF(H224&lt;$C$1,0,9.81*(H224-$C$1))</f>
        <v/>
      </c>
      <c r="L224" s="8">
        <f>+J224-K224</f>
        <v/>
      </c>
      <c r="M224" s="8">
        <f>AVERAGE(B224:B225)*1000</f>
        <v/>
      </c>
      <c r="N224" s="8">
        <f>AVERAGE(E224:E225)</f>
        <v/>
      </c>
      <c r="O224" s="8">
        <f>AVERAGE(F224:F225)</f>
        <v/>
      </c>
      <c r="P224" s="8">
        <f>AVERAGE(G224:G225)</f>
        <v/>
      </c>
      <c r="Q224" s="9">
        <f>(N224-J224)/L224</f>
        <v/>
      </c>
      <c r="R224" s="8">
        <f>+O224/(N224-J224)*100</f>
        <v/>
      </c>
      <c r="S224" s="8">
        <f>+SQRT((3.47-LOG(Q224))^2+(1.22+LOG(R224))^2)</f>
        <v/>
      </c>
      <c r="T224" s="1">
        <f>(IF(S224&lt;1.31, "gravelly sand to dense sand", IF(S224&lt;2.05, "sands", IF(S224&lt;2.6, "sand mixtures", IF(S224&lt;2.95, "silt mixtures", IF(S224&lt;3.6, "clays","organic clay"))))))</f>
        <v/>
      </c>
      <c r="U224" s="98">
        <f>IF(S224&lt;2.6,DEGREES(ATAN(0.373*(LOG(N224/L224)+0.29))),"")</f>
        <v/>
      </c>
      <c r="V224" s="98">
        <f>IF(S224&lt;2.6, 17.6+11*LOG(Q224),"")</f>
        <v/>
      </c>
      <c r="W224" s="98">
        <f>IF(S224&lt;2.6, IF(M224/100&lt;20, 30,IF(M224/100&lt;40,30+5/20*(M224/100-20),IF(M224/100&lt;120, 35+5/80*(M224/100-40), IF(M224/100&lt;200, 40+5/80*(M224/100-120),45)))),"")</f>
        <v/>
      </c>
      <c r="X224" s="98">
        <f>IF(S224&gt;2.59, (M224-J224)/$I$1,"")</f>
        <v/>
      </c>
      <c r="Y224" s="1">
        <f>+($Y$600-$Y$3)/($A$600-$A$3)*(A224-$A$3)+$Y$3</f>
        <v/>
      </c>
      <c r="Z224" s="99">
        <f>+B224*4</f>
        <v/>
      </c>
      <c r="AA224" s="1">
        <f>+($AA$600-$AA$3)/($A$600-$A$3)*(A224-$A$3)+$AA$3</f>
        <v/>
      </c>
    </row>
    <row r="225">
      <c r="A225" s="11" t="n">
        <v>4.44</v>
      </c>
      <c r="B225" s="11" t="n">
        <v>5.494</v>
      </c>
      <c r="C225" s="11" t="n">
        <v>17</v>
      </c>
      <c r="D225" s="11" t="n">
        <v>34</v>
      </c>
      <c r="E225" s="5">
        <f>+B225*1000+D225*(1-$F$1)</f>
        <v/>
      </c>
      <c r="F225" s="5">
        <f>+F224+1</f>
        <v/>
      </c>
      <c r="G225" s="5">
        <f>+A226-A225</f>
        <v/>
      </c>
      <c r="H225" s="5">
        <f>+A225+G225/2</f>
        <v/>
      </c>
      <c r="I225" s="8">
        <f>9.81*(0.27*LOG(C225/E225*100)+0.36*LOG(E225/100)+1.236)</f>
        <v/>
      </c>
      <c r="J225" s="5">
        <f>+J224+I225*G225</f>
        <v/>
      </c>
      <c r="K225" s="5">
        <f>IF(H225&lt;$C$1,0,9.81*(H225-$C$1))</f>
        <v/>
      </c>
      <c r="L225" s="8">
        <f>+J225-K225</f>
        <v/>
      </c>
      <c r="M225" s="8">
        <f>AVERAGE(B225:B226)*1000</f>
        <v/>
      </c>
      <c r="N225" s="8">
        <f>AVERAGE(E225:E226)</f>
        <v/>
      </c>
      <c r="O225" s="8">
        <f>AVERAGE(F225:F226)</f>
        <v/>
      </c>
      <c r="P225" s="8">
        <f>AVERAGE(G225:G226)</f>
        <v/>
      </c>
      <c r="Q225" s="9">
        <f>(N225-J225)/L225</f>
        <v/>
      </c>
      <c r="R225" s="8">
        <f>+O225/(N225-J225)*100</f>
        <v/>
      </c>
      <c r="S225" s="8">
        <f>+SQRT((3.47-LOG(Q225))^2+(1.22+LOG(R225))^2)</f>
        <v/>
      </c>
      <c r="T225" s="1">
        <f>(IF(S225&lt;1.31, "gravelly sand to dense sand", IF(S225&lt;2.05, "sands", IF(S225&lt;2.6, "sand mixtures", IF(S225&lt;2.95, "silt mixtures", IF(S225&lt;3.6, "clays","organic clay"))))))</f>
        <v/>
      </c>
      <c r="U225" s="98">
        <f>IF(S225&lt;2.6,DEGREES(ATAN(0.373*(LOG(N225/L225)+0.29))),"")</f>
        <v/>
      </c>
      <c r="V225" s="98">
        <f>IF(S225&lt;2.6, 17.6+11*LOG(Q225),"")</f>
        <v/>
      </c>
      <c r="W225" s="98">
        <f>IF(S225&lt;2.6, IF(M225/100&lt;20, 30,IF(M225/100&lt;40,30+5/20*(M225/100-20),IF(M225/100&lt;120, 35+5/80*(M225/100-40), IF(M225/100&lt;200, 40+5/80*(M225/100-120),45)))),"")</f>
        <v/>
      </c>
      <c r="X225" s="98">
        <f>IF(S225&gt;2.59, (M225-J225)/$I$1,"")</f>
        <v/>
      </c>
      <c r="Y225" s="1">
        <f>+($Y$600-$Y$3)/($A$600-$A$3)*(A225-$A$3)+$Y$3</f>
        <v/>
      </c>
      <c r="Z225" s="99">
        <f>+B225*4</f>
        <v/>
      </c>
      <c r="AA225" s="1">
        <f>+($AA$600-$AA$3)/($A$600-$A$3)*(A225-$A$3)+$AA$3</f>
        <v/>
      </c>
    </row>
    <row r="226">
      <c r="A226" s="11" t="n">
        <v>4.46</v>
      </c>
      <c r="B226" s="11" t="n">
        <v>5.285</v>
      </c>
      <c r="C226" s="11" t="n">
        <v>19</v>
      </c>
      <c r="D226" s="11" t="n">
        <v>34</v>
      </c>
      <c r="E226" s="5">
        <f>+B226*1000+D226*(1-$F$1)</f>
        <v/>
      </c>
      <c r="F226" s="5">
        <f>+F225+1</f>
        <v/>
      </c>
      <c r="G226" s="5">
        <f>+A227-A226</f>
        <v/>
      </c>
      <c r="H226" s="5">
        <f>+A226+G226/2</f>
        <v/>
      </c>
      <c r="I226" s="8">
        <f>9.81*(0.27*LOG(C226/E226*100)+0.36*LOG(E226/100)+1.236)</f>
        <v/>
      </c>
      <c r="J226" s="5">
        <f>+J225+I226*G226</f>
        <v/>
      </c>
      <c r="K226" s="5">
        <f>IF(H226&lt;$C$1,0,9.81*(H226-$C$1))</f>
        <v/>
      </c>
      <c r="L226" s="8">
        <f>+J226-K226</f>
        <v/>
      </c>
      <c r="M226" s="8">
        <f>AVERAGE(B226:B227)*1000</f>
        <v/>
      </c>
      <c r="N226" s="8">
        <f>AVERAGE(E226:E227)</f>
        <v/>
      </c>
      <c r="O226" s="8">
        <f>AVERAGE(F226:F227)</f>
        <v/>
      </c>
      <c r="P226" s="8">
        <f>AVERAGE(G226:G227)</f>
        <v/>
      </c>
      <c r="Q226" s="9">
        <f>(N226-J226)/L226</f>
        <v/>
      </c>
      <c r="R226" s="8">
        <f>+O226/(N226-J226)*100</f>
        <v/>
      </c>
      <c r="S226" s="8">
        <f>+SQRT((3.47-LOG(Q226))^2+(1.22+LOG(R226))^2)</f>
        <v/>
      </c>
      <c r="T226" s="1">
        <f>(IF(S226&lt;1.31, "gravelly sand to dense sand", IF(S226&lt;2.05, "sands", IF(S226&lt;2.6, "sand mixtures", IF(S226&lt;2.95, "silt mixtures", IF(S226&lt;3.6, "clays","organic clay"))))))</f>
        <v/>
      </c>
      <c r="U226" s="98">
        <f>IF(S226&lt;2.6,DEGREES(ATAN(0.373*(LOG(N226/L226)+0.29))),"")</f>
        <v/>
      </c>
      <c r="V226" s="98">
        <f>IF(S226&lt;2.6, 17.6+11*LOG(Q226),"")</f>
        <v/>
      </c>
      <c r="W226" s="98">
        <f>IF(S226&lt;2.6, IF(M226/100&lt;20, 30,IF(M226/100&lt;40,30+5/20*(M226/100-20),IF(M226/100&lt;120, 35+5/80*(M226/100-40), IF(M226/100&lt;200, 40+5/80*(M226/100-120),45)))),"")</f>
        <v/>
      </c>
      <c r="X226" s="98">
        <f>IF(S226&gt;2.59, (M226-J226)/$I$1,"")</f>
        <v/>
      </c>
      <c r="Y226" s="1">
        <f>+($Y$600-$Y$3)/($A$600-$A$3)*(A226-$A$3)+$Y$3</f>
        <v/>
      </c>
      <c r="Z226" s="99">
        <f>+B226*4</f>
        <v/>
      </c>
      <c r="AA226" s="1">
        <f>+($AA$600-$AA$3)/($A$600-$A$3)*(A226-$A$3)+$AA$3</f>
        <v/>
      </c>
    </row>
    <row r="227">
      <c r="A227" s="11" t="n">
        <v>4.48</v>
      </c>
      <c r="B227" s="11" t="n">
        <v>5.248</v>
      </c>
      <c r="C227" s="11" t="n">
        <v>20</v>
      </c>
      <c r="D227" s="11" t="n">
        <v>36</v>
      </c>
      <c r="E227" s="5">
        <f>+B227*1000+D227*(1-$F$1)</f>
        <v/>
      </c>
      <c r="F227" s="5">
        <f>+F226+1</f>
        <v/>
      </c>
      <c r="G227" s="5">
        <f>+A228-A227</f>
        <v/>
      </c>
      <c r="H227" s="5">
        <f>+A227+G227/2</f>
        <v/>
      </c>
      <c r="I227" s="8">
        <f>9.81*(0.27*LOG(C227/E227*100)+0.36*LOG(E227/100)+1.236)</f>
        <v/>
      </c>
      <c r="J227" s="5">
        <f>+J226+I227*G227</f>
        <v/>
      </c>
      <c r="K227" s="5">
        <f>IF(H227&lt;$C$1,0,9.81*(H227-$C$1))</f>
        <v/>
      </c>
      <c r="L227" s="8">
        <f>+J227-K227</f>
        <v/>
      </c>
      <c r="M227" s="8">
        <f>AVERAGE(B227:B228)*1000</f>
        <v/>
      </c>
      <c r="N227" s="8">
        <f>AVERAGE(E227:E228)</f>
        <v/>
      </c>
      <c r="O227" s="8">
        <f>AVERAGE(F227:F228)</f>
        <v/>
      </c>
      <c r="P227" s="8">
        <f>AVERAGE(G227:G228)</f>
        <v/>
      </c>
      <c r="Q227" s="9">
        <f>(N227-J227)/L227</f>
        <v/>
      </c>
      <c r="R227" s="8">
        <f>+O227/(N227-J227)*100</f>
        <v/>
      </c>
      <c r="S227" s="8">
        <f>+SQRT((3.47-LOG(Q227))^2+(1.22+LOG(R227))^2)</f>
        <v/>
      </c>
      <c r="T227" s="1">
        <f>(IF(S227&lt;1.31, "gravelly sand to dense sand", IF(S227&lt;2.05, "sands", IF(S227&lt;2.6, "sand mixtures", IF(S227&lt;2.95, "silt mixtures", IF(S227&lt;3.6, "clays","organic clay"))))))</f>
        <v/>
      </c>
      <c r="U227" s="98">
        <f>IF(S227&lt;2.6,DEGREES(ATAN(0.373*(LOG(N227/L227)+0.29))),"")</f>
        <v/>
      </c>
      <c r="V227" s="98">
        <f>IF(S227&lt;2.6, 17.6+11*LOG(Q227),"")</f>
        <v/>
      </c>
      <c r="W227" s="98">
        <f>IF(S227&lt;2.6, IF(M227/100&lt;20, 30,IF(M227/100&lt;40,30+5/20*(M227/100-20),IF(M227/100&lt;120, 35+5/80*(M227/100-40), IF(M227/100&lt;200, 40+5/80*(M227/100-120),45)))),"")</f>
        <v/>
      </c>
      <c r="X227" s="98">
        <f>IF(S227&gt;2.59, (M227-J227)/$I$1,"")</f>
        <v/>
      </c>
      <c r="Y227" s="1">
        <f>+($Y$600-$Y$3)/($A$600-$A$3)*(A227-$A$3)+$Y$3</f>
        <v/>
      </c>
      <c r="Z227" s="99">
        <f>+B227*4</f>
        <v/>
      </c>
      <c r="AA227" s="1">
        <f>+($AA$600-$AA$3)/($A$600-$A$3)*(A227-$A$3)+$AA$3</f>
        <v/>
      </c>
    </row>
    <row r="228">
      <c r="A228" s="11" t="n">
        <v>4.5</v>
      </c>
      <c r="B228" s="11" t="n">
        <v>5.342</v>
      </c>
      <c r="C228" s="11" t="n">
        <v>22</v>
      </c>
      <c r="D228" s="11" t="n">
        <v>37</v>
      </c>
      <c r="E228" s="5">
        <f>+B228*1000+D228*(1-$F$1)</f>
        <v/>
      </c>
      <c r="F228" s="5">
        <f>+F227+1</f>
        <v/>
      </c>
      <c r="G228" s="5">
        <f>+A229-A228</f>
        <v/>
      </c>
      <c r="H228" s="5">
        <f>+A228+G228/2</f>
        <v/>
      </c>
      <c r="I228" s="8">
        <f>9.81*(0.27*LOG(C228/E228*100)+0.36*LOG(E228/100)+1.236)</f>
        <v/>
      </c>
      <c r="J228" s="5">
        <f>+J227+I228*G228</f>
        <v/>
      </c>
      <c r="K228" s="5">
        <f>IF(H228&lt;$C$1,0,9.81*(H228-$C$1))</f>
        <v/>
      </c>
      <c r="L228" s="8">
        <f>+J228-K228</f>
        <v/>
      </c>
      <c r="M228" s="8">
        <f>AVERAGE(B228:B229)*1000</f>
        <v/>
      </c>
      <c r="N228" s="8">
        <f>AVERAGE(E228:E229)</f>
        <v/>
      </c>
      <c r="O228" s="8">
        <f>AVERAGE(F228:F229)</f>
        <v/>
      </c>
      <c r="P228" s="8">
        <f>AVERAGE(G228:G229)</f>
        <v/>
      </c>
      <c r="Q228" s="9">
        <f>(N228-J228)/L228</f>
        <v/>
      </c>
      <c r="R228" s="8">
        <f>+O228/(N228-J228)*100</f>
        <v/>
      </c>
      <c r="S228" s="8">
        <f>+SQRT((3.47-LOG(Q228))^2+(1.22+LOG(R228))^2)</f>
        <v/>
      </c>
      <c r="T228" s="1">
        <f>(IF(S228&lt;1.31, "gravelly sand to dense sand", IF(S228&lt;2.05, "sands", IF(S228&lt;2.6, "sand mixtures", IF(S228&lt;2.95, "silt mixtures", IF(S228&lt;3.6, "clays","organic clay"))))))</f>
        <v/>
      </c>
      <c r="U228" s="98">
        <f>IF(S228&lt;2.6,DEGREES(ATAN(0.373*(LOG(N228/L228)+0.29))),"")</f>
        <v/>
      </c>
      <c r="V228" s="98">
        <f>IF(S228&lt;2.6, 17.6+11*LOG(Q228),"")</f>
        <v/>
      </c>
      <c r="W228" s="98">
        <f>IF(S228&lt;2.6, IF(M228/100&lt;20, 30,IF(M228/100&lt;40,30+5/20*(M228/100-20),IF(M228/100&lt;120, 35+5/80*(M228/100-40), IF(M228/100&lt;200, 40+5/80*(M228/100-120),45)))),"")</f>
        <v/>
      </c>
      <c r="X228" s="98">
        <f>IF(S228&gt;2.59, (M228-J228)/$I$1,"")</f>
        <v/>
      </c>
      <c r="Y228" s="1">
        <f>+($Y$600-$Y$3)/($A$600-$A$3)*(A228-$A$3)+$Y$3</f>
        <v/>
      </c>
      <c r="Z228" s="99">
        <f>+B228*4</f>
        <v/>
      </c>
      <c r="AA228" s="1">
        <f>+($AA$600-$AA$3)/($A$600-$A$3)*(A228-$A$3)+$AA$3</f>
        <v/>
      </c>
    </row>
    <row r="229">
      <c r="A229" s="11" t="n">
        <v>4.52</v>
      </c>
      <c r="B229" s="11" t="n">
        <v>6.593</v>
      </c>
      <c r="C229" s="11" t="n">
        <v>24</v>
      </c>
      <c r="D229" s="11" t="n">
        <v>40</v>
      </c>
      <c r="E229" s="5">
        <f>+B229*1000+D229*(1-$F$1)</f>
        <v/>
      </c>
      <c r="F229" s="5">
        <f>+F228+1</f>
        <v/>
      </c>
      <c r="G229" s="5">
        <f>+A230-A229</f>
        <v/>
      </c>
      <c r="H229" s="5">
        <f>+A229+G229/2</f>
        <v/>
      </c>
      <c r="I229" s="8">
        <f>9.81*(0.27*LOG(C229/E229*100)+0.36*LOG(E229/100)+1.236)</f>
        <v/>
      </c>
      <c r="J229" s="5">
        <f>+J228+I229*G229</f>
        <v/>
      </c>
      <c r="K229" s="5">
        <f>IF(H229&lt;$C$1,0,9.81*(H229-$C$1))</f>
        <v/>
      </c>
      <c r="L229" s="8">
        <f>+J229-K229</f>
        <v/>
      </c>
      <c r="M229" s="8">
        <f>AVERAGE(B229:B230)*1000</f>
        <v/>
      </c>
      <c r="N229" s="8">
        <f>AVERAGE(E229:E230)</f>
        <v/>
      </c>
      <c r="O229" s="8">
        <f>AVERAGE(F229:F230)</f>
        <v/>
      </c>
      <c r="P229" s="8">
        <f>AVERAGE(G229:G230)</f>
        <v/>
      </c>
      <c r="Q229" s="9">
        <f>(N229-J229)/L229</f>
        <v/>
      </c>
      <c r="R229" s="8">
        <f>+O229/(N229-J229)*100</f>
        <v/>
      </c>
      <c r="S229" s="8">
        <f>+SQRT((3.47-LOG(Q229))^2+(1.22+LOG(R229))^2)</f>
        <v/>
      </c>
      <c r="T229" s="1">
        <f>(IF(S229&lt;1.31, "gravelly sand to dense sand", IF(S229&lt;2.05, "sands", IF(S229&lt;2.6, "sand mixtures", IF(S229&lt;2.95, "silt mixtures", IF(S229&lt;3.6, "clays","organic clay"))))))</f>
        <v/>
      </c>
      <c r="U229" s="98">
        <f>IF(S229&lt;2.6,DEGREES(ATAN(0.373*(LOG(N229/L229)+0.29))),"")</f>
        <v/>
      </c>
      <c r="V229" s="98">
        <f>IF(S229&lt;2.6, 17.6+11*LOG(Q229),"")</f>
        <v/>
      </c>
      <c r="W229" s="98">
        <f>IF(S229&lt;2.6, IF(M229/100&lt;20, 30,IF(M229/100&lt;40,30+5/20*(M229/100-20),IF(M229/100&lt;120, 35+5/80*(M229/100-40), IF(M229/100&lt;200, 40+5/80*(M229/100-120),45)))),"")</f>
        <v/>
      </c>
      <c r="X229" s="98">
        <f>IF(S229&gt;2.59, (M229-J229)/$I$1,"")</f>
        <v/>
      </c>
      <c r="Y229" s="1">
        <f>+($Y$600-$Y$3)/($A$600-$A$3)*(A229-$A$3)+$Y$3</f>
        <v/>
      </c>
      <c r="Z229" s="99">
        <f>+B229*4</f>
        <v/>
      </c>
      <c r="AA229" s="1">
        <f>+($AA$600-$AA$3)/($A$600-$A$3)*(A229-$A$3)+$AA$3</f>
        <v/>
      </c>
    </row>
    <row r="230">
      <c r="A230" s="11" t="n">
        <v>4.54</v>
      </c>
      <c r="B230" s="11" t="n">
        <v>7.066</v>
      </c>
      <c r="C230" s="11" t="n">
        <v>19</v>
      </c>
      <c r="D230" s="11" t="n">
        <v>38</v>
      </c>
      <c r="E230" s="5">
        <f>+B230*1000+D230*(1-$F$1)</f>
        <v/>
      </c>
      <c r="F230" s="5">
        <f>+F229+1</f>
        <v/>
      </c>
      <c r="G230" s="5">
        <f>+A231-A230</f>
        <v/>
      </c>
      <c r="H230" s="5">
        <f>+A230+G230/2</f>
        <v/>
      </c>
      <c r="I230" s="8">
        <f>9.81*(0.27*LOG(C230/E230*100)+0.36*LOG(E230/100)+1.236)</f>
        <v/>
      </c>
      <c r="J230" s="5">
        <f>+J229+I230*G230</f>
        <v/>
      </c>
      <c r="K230" s="5">
        <f>IF(H230&lt;$C$1,0,9.81*(H230-$C$1))</f>
        <v/>
      </c>
      <c r="L230" s="8">
        <f>+J230-K230</f>
        <v/>
      </c>
      <c r="M230" s="8">
        <f>AVERAGE(B230:B231)*1000</f>
        <v/>
      </c>
      <c r="N230" s="8">
        <f>AVERAGE(E230:E231)</f>
        <v/>
      </c>
      <c r="O230" s="8">
        <f>AVERAGE(F230:F231)</f>
        <v/>
      </c>
      <c r="P230" s="8">
        <f>AVERAGE(G230:G231)</f>
        <v/>
      </c>
      <c r="Q230" s="9">
        <f>(N230-J230)/L230</f>
        <v/>
      </c>
      <c r="R230" s="8">
        <f>+O230/(N230-J230)*100</f>
        <v/>
      </c>
      <c r="S230" s="8">
        <f>+SQRT((3.47-LOG(Q230))^2+(1.22+LOG(R230))^2)</f>
        <v/>
      </c>
      <c r="T230" s="1">
        <f>(IF(S230&lt;1.31, "gravelly sand to dense sand", IF(S230&lt;2.05, "sands", IF(S230&lt;2.6, "sand mixtures", IF(S230&lt;2.95, "silt mixtures", IF(S230&lt;3.6, "clays","organic clay"))))))</f>
        <v/>
      </c>
      <c r="U230" s="98">
        <f>IF(S230&lt;2.6,DEGREES(ATAN(0.373*(LOG(N230/L230)+0.29))),"")</f>
        <v/>
      </c>
      <c r="V230" s="98">
        <f>IF(S230&lt;2.6, 17.6+11*LOG(Q230),"")</f>
        <v/>
      </c>
      <c r="W230" s="98">
        <f>IF(S230&lt;2.6, IF(M230/100&lt;20, 30,IF(M230/100&lt;40,30+5/20*(M230/100-20),IF(M230/100&lt;120, 35+5/80*(M230/100-40), IF(M230/100&lt;200, 40+5/80*(M230/100-120),45)))),"")</f>
        <v/>
      </c>
      <c r="X230" s="98">
        <f>IF(S230&gt;2.59, (M230-J230)/$I$1,"")</f>
        <v/>
      </c>
      <c r="Y230" s="1">
        <f>+($Y$600-$Y$3)/($A$600-$A$3)*(A230-$A$3)+$Y$3</f>
        <v/>
      </c>
      <c r="Z230" s="99">
        <f>+B230*4</f>
        <v/>
      </c>
      <c r="AA230" s="1">
        <f>+($AA$600-$AA$3)/($A$600-$A$3)*(A230-$A$3)+$AA$3</f>
        <v/>
      </c>
    </row>
    <row r="231">
      <c r="A231" s="11" t="n">
        <v>4.56</v>
      </c>
      <c r="B231" s="11" t="n">
        <v>7.123</v>
      </c>
      <c r="C231" s="11" t="n">
        <v>17</v>
      </c>
      <c r="D231" s="11" t="n">
        <v>36</v>
      </c>
      <c r="E231" s="5">
        <f>+B231*1000+D231*(1-$F$1)</f>
        <v/>
      </c>
      <c r="F231" s="5">
        <f>+F230+1</f>
        <v/>
      </c>
      <c r="G231" s="5">
        <f>+A232-A231</f>
        <v/>
      </c>
      <c r="H231" s="5">
        <f>+A231+G231/2</f>
        <v/>
      </c>
      <c r="I231" s="8">
        <f>9.81*(0.27*LOG(C231/E231*100)+0.36*LOG(E231/100)+1.236)</f>
        <v/>
      </c>
      <c r="J231" s="5">
        <f>+J230+I231*G231</f>
        <v/>
      </c>
      <c r="K231" s="5">
        <f>IF(H231&lt;$C$1,0,9.81*(H231-$C$1))</f>
        <v/>
      </c>
      <c r="L231" s="8">
        <f>+J231-K231</f>
        <v/>
      </c>
      <c r="M231" s="8">
        <f>AVERAGE(B231:B232)*1000</f>
        <v/>
      </c>
      <c r="N231" s="8">
        <f>AVERAGE(E231:E232)</f>
        <v/>
      </c>
      <c r="O231" s="8">
        <f>AVERAGE(F231:F232)</f>
        <v/>
      </c>
      <c r="P231" s="8">
        <f>AVERAGE(G231:G232)</f>
        <v/>
      </c>
      <c r="Q231" s="9">
        <f>(N231-J231)/L231</f>
        <v/>
      </c>
      <c r="R231" s="8">
        <f>+O231/(N231-J231)*100</f>
        <v/>
      </c>
      <c r="S231" s="8">
        <f>+SQRT((3.47-LOG(Q231))^2+(1.22+LOG(R231))^2)</f>
        <v/>
      </c>
      <c r="T231" s="1">
        <f>(IF(S231&lt;1.31, "gravelly sand to dense sand", IF(S231&lt;2.05, "sands", IF(S231&lt;2.6, "sand mixtures", IF(S231&lt;2.95, "silt mixtures", IF(S231&lt;3.6, "clays","organic clay"))))))</f>
        <v/>
      </c>
      <c r="U231" s="98">
        <f>IF(S231&lt;2.6,DEGREES(ATAN(0.373*(LOG(N231/L231)+0.29))),"")</f>
        <v/>
      </c>
      <c r="V231" s="98">
        <f>IF(S231&lt;2.6, 17.6+11*LOG(Q231),"")</f>
        <v/>
      </c>
      <c r="W231" s="98">
        <f>IF(S231&lt;2.6, IF(M231/100&lt;20, 30,IF(M231/100&lt;40,30+5/20*(M231/100-20),IF(M231/100&lt;120, 35+5/80*(M231/100-40), IF(M231/100&lt;200, 40+5/80*(M231/100-120),45)))),"")</f>
        <v/>
      </c>
      <c r="X231" s="98">
        <f>IF(S231&gt;2.59, (M231-J231)/$I$1,"")</f>
        <v/>
      </c>
      <c r="Y231" s="1">
        <f>+($Y$600-$Y$3)/($A$600-$A$3)*(A231-$A$3)+$Y$3</f>
        <v/>
      </c>
      <c r="Z231" s="99">
        <f>+B231*4</f>
        <v/>
      </c>
      <c r="AA231" s="1">
        <f>+($AA$600-$AA$3)/($A$600-$A$3)*(A231-$A$3)+$AA$3</f>
        <v/>
      </c>
    </row>
    <row r="232">
      <c r="A232" s="11" t="n">
        <v>4.58</v>
      </c>
      <c r="B232" s="11" t="n">
        <v>6.896</v>
      </c>
      <c r="C232" s="11" t="n">
        <v>16</v>
      </c>
      <c r="D232" s="11" t="n">
        <v>36</v>
      </c>
      <c r="E232" s="5">
        <f>+B232*1000+D232*(1-$F$1)</f>
        <v/>
      </c>
      <c r="F232" s="5">
        <f>+F231+1</f>
        <v/>
      </c>
      <c r="G232" s="5">
        <f>+A233-A232</f>
        <v/>
      </c>
      <c r="H232" s="5">
        <f>+A232+G232/2</f>
        <v/>
      </c>
      <c r="I232" s="8">
        <f>9.81*(0.27*LOG(C232/E232*100)+0.36*LOG(E232/100)+1.236)</f>
        <v/>
      </c>
      <c r="J232" s="5">
        <f>+J231+I232*G232</f>
        <v/>
      </c>
      <c r="K232" s="5">
        <f>IF(H232&lt;$C$1,0,9.81*(H232-$C$1))</f>
        <v/>
      </c>
      <c r="L232" s="8">
        <f>+J232-K232</f>
        <v/>
      </c>
      <c r="M232" s="8">
        <f>AVERAGE(B232:B233)*1000</f>
        <v/>
      </c>
      <c r="N232" s="8">
        <f>AVERAGE(E232:E233)</f>
        <v/>
      </c>
      <c r="O232" s="8">
        <f>AVERAGE(F232:F233)</f>
        <v/>
      </c>
      <c r="P232" s="8">
        <f>AVERAGE(G232:G233)</f>
        <v/>
      </c>
      <c r="Q232" s="9">
        <f>(N232-J232)/L232</f>
        <v/>
      </c>
      <c r="R232" s="8">
        <f>+O232/(N232-J232)*100</f>
        <v/>
      </c>
      <c r="S232" s="8">
        <f>+SQRT((3.47-LOG(Q232))^2+(1.22+LOG(R232))^2)</f>
        <v/>
      </c>
      <c r="T232" s="1">
        <f>(IF(S232&lt;1.31, "gravelly sand to dense sand", IF(S232&lt;2.05, "sands", IF(S232&lt;2.6, "sand mixtures", IF(S232&lt;2.95, "silt mixtures", IF(S232&lt;3.6, "clays","organic clay"))))))</f>
        <v/>
      </c>
      <c r="U232" s="98">
        <f>IF(S232&lt;2.6,DEGREES(ATAN(0.373*(LOG(N232/L232)+0.29))),"")</f>
        <v/>
      </c>
      <c r="V232" s="98">
        <f>IF(S232&lt;2.6, 17.6+11*LOG(Q232),"")</f>
        <v/>
      </c>
      <c r="W232" s="98">
        <f>IF(S232&lt;2.6, IF(M232/100&lt;20, 30,IF(M232/100&lt;40,30+5/20*(M232/100-20),IF(M232/100&lt;120, 35+5/80*(M232/100-40), IF(M232/100&lt;200, 40+5/80*(M232/100-120),45)))),"")</f>
        <v/>
      </c>
      <c r="X232" s="98">
        <f>IF(S232&gt;2.59, (M232-J232)/$I$1,"")</f>
        <v/>
      </c>
      <c r="Y232" s="1">
        <f>+($Y$600-$Y$3)/($A$600-$A$3)*(A232-$A$3)+$Y$3</f>
        <v/>
      </c>
      <c r="Z232" s="99">
        <f>+B232*4</f>
        <v/>
      </c>
      <c r="AA232" s="1">
        <f>+($AA$600-$AA$3)/($A$600-$A$3)*(A232-$A$3)+$AA$3</f>
        <v/>
      </c>
    </row>
    <row r="233">
      <c r="A233" s="11" t="n">
        <v>4.6</v>
      </c>
      <c r="B233" s="11" t="n">
        <v>6.82</v>
      </c>
      <c r="C233" s="11" t="n">
        <v>23</v>
      </c>
      <c r="D233" s="11" t="n">
        <v>36</v>
      </c>
      <c r="E233" s="5">
        <f>+B233*1000+D233*(1-$F$1)</f>
        <v/>
      </c>
      <c r="F233" s="5">
        <f>+F232+1</f>
        <v/>
      </c>
      <c r="G233" s="5">
        <f>+A234-A233</f>
        <v/>
      </c>
      <c r="H233" s="5">
        <f>+A233+G233/2</f>
        <v/>
      </c>
      <c r="I233" s="8">
        <f>9.81*(0.27*LOG(C233/E233*100)+0.36*LOG(E233/100)+1.236)</f>
        <v/>
      </c>
      <c r="J233" s="5">
        <f>+J232+I233*G233</f>
        <v/>
      </c>
      <c r="K233" s="5">
        <f>IF(H233&lt;$C$1,0,9.81*(H233-$C$1))</f>
        <v/>
      </c>
      <c r="L233" s="8">
        <f>+J233-K233</f>
        <v/>
      </c>
      <c r="M233" s="8">
        <f>AVERAGE(B233:B234)*1000</f>
        <v/>
      </c>
      <c r="N233" s="8">
        <f>AVERAGE(E233:E234)</f>
        <v/>
      </c>
      <c r="O233" s="8">
        <f>AVERAGE(F233:F234)</f>
        <v/>
      </c>
      <c r="P233" s="8">
        <f>AVERAGE(G233:G234)</f>
        <v/>
      </c>
      <c r="Q233" s="9">
        <f>(N233-J233)/L233</f>
        <v/>
      </c>
      <c r="R233" s="8">
        <f>+O233/(N233-J233)*100</f>
        <v/>
      </c>
      <c r="S233" s="8">
        <f>+SQRT((3.47-LOG(Q233))^2+(1.22+LOG(R233))^2)</f>
        <v/>
      </c>
      <c r="T233" s="1">
        <f>(IF(S233&lt;1.31, "gravelly sand to dense sand", IF(S233&lt;2.05, "sands", IF(S233&lt;2.6, "sand mixtures", IF(S233&lt;2.95, "silt mixtures", IF(S233&lt;3.6, "clays","organic clay"))))))</f>
        <v/>
      </c>
      <c r="U233" s="98">
        <f>IF(S233&lt;2.6,DEGREES(ATAN(0.373*(LOG(N233/L233)+0.29))),"")</f>
        <v/>
      </c>
      <c r="V233" s="98">
        <f>IF(S233&lt;2.6, 17.6+11*LOG(Q233),"")</f>
        <v/>
      </c>
      <c r="W233" s="98">
        <f>IF(S233&lt;2.6, IF(M233/100&lt;20, 30,IF(M233/100&lt;40,30+5/20*(M233/100-20),IF(M233/100&lt;120, 35+5/80*(M233/100-40), IF(M233/100&lt;200, 40+5/80*(M233/100-120),45)))),"")</f>
        <v/>
      </c>
      <c r="X233" s="98">
        <f>IF(S233&gt;2.59, (M233-J233)/$I$1,"")</f>
        <v/>
      </c>
      <c r="Y233" s="1">
        <f>+($Y$600-$Y$3)/($A$600-$A$3)*(A233-$A$3)+$Y$3</f>
        <v/>
      </c>
      <c r="Z233" s="99">
        <f>+B233*4</f>
        <v/>
      </c>
      <c r="AA233" s="1">
        <f>+($AA$600-$AA$3)/($A$600-$A$3)*(A233-$A$3)+$AA$3</f>
        <v/>
      </c>
    </row>
    <row r="234">
      <c r="A234" s="11" t="n">
        <v>4.62</v>
      </c>
      <c r="B234" s="11" t="n">
        <v>6.82</v>
      </c>
      <c r="C234" s="11" t="n">
        <v>24</v>
      </c>
      <c r="D234" s="11" t="n">
        <v>36</v>
      </c>
      <c r="E234" s="5">
        <f>+B234*1000+D234*(1-$F$1)</f>
        <v/>
      </c>
      <c r="F234" s="5">
        <f>+F233+1</f>
        <v/>
      </c>
      <c r="G234" s="5">
        <f>+A235-A234</f>
        <v/>
      </c>
      <c r="H234" s="5">
        <f>+A234+G234/2</f>
        <v/>
      </c>
      <c r="I234" s="8">
        <f>9.81*(0.27*LOG(C234/E234*100)+0.36*LOG(E234/100)+1.236)</f>
        <v/>
      </c>
      <c r="J234" s="5">
        <f>+J233+I234*G234</f>
        <v/>
      </c>
      <c r="K234" s="5">
        <f>IF(H234&lt;$C$1,0,9.81*(H234-$C$1))</f>
        <v/>
      </c>
      <c r="L234" s="8">
        <f>+J234-K234</f>
        <v/>
      </c>
      <c r="M234" s="8">
        <f>AVERAGE(B234:B235)*1000</f>
        <v/>
      </c>
      <c r="N234" s="8">
        <f>AVERAGE(E234:E235)</f>
        <v/>
      </c>
      <c r="O234" s="8">
        <f>AVERAGE(F234:F235)</f>
        <v/>
      </c>
      <c r="P234" s="8">
        <f>AVERAGE(G234:G235)</f>
        <v/>
      </c>
      <c r="Q234" s="9">
        <f>(N234-J234)/L234</f>
        <v/>
      </c>
      <c r="R234" s="8">
        <f>+O234/(N234-J234)*100</f>
        <v/>
      </c>
      <c r="S234" s="8">
        <f>+SQRT((3.47-LOG(Q234))^2+(1.22+LOG(R234))^2)</f>
        <v/>
      </c>
      <c r="T234" s="1">
        <f>(IF(S234&lt;1.31, "gravelly sand to dense sand", IF(S234&lt;2.05, "sands", IF(S234&lt;2.6, "sand mixtures", IF(S234&lt;2.95, "silt mixtures", IF(S234&lt;3.6, "clays","organic clay"))))))</f>
        <v/>
      </c>
      <c r="U234" s="98">
        <f>IF(S234&lt;2.6,DEGREES(ATAN(0.373*(LOG(N234/L234)+0.29))),"")</f>
        <v/>
      </c>
      <c r="V234" s="98">
        <f>IF(S234&lt;2.6, 17.6+11*LOG(Q234),"")</f>
        <v/>
      </c>
      <c r="W234" s="98">
        <f>IF(S234&lt;2.6, IF(M234/100&lt;20, 30,IF(M234/100&lt;40,30+5/20*(M234/100-20),IF(M234/100&lt;120, 35+5/80*(M234/100-40), IF(M234/100&lt;200, 40+5/80*(M234/100-120),45)))),"")</f>
        <v/>
      </c>
      <c r="X234" s="98">
        <f>IF(S234&gt;2.59, (M234-J234)/$I$1,"")</f>
        <v/>
      </c>
      <c r="Y234" s="1">
        <f>+($Y$600-$Y$3)/($A$600-$A$3)*(A234-$A$3)+$Y$3</f>
        <v/>
      </c>
      <c r="Z234" s="99">
        <f>+B234*4</f>
        <v/>
      </c>
      <c r="AA234" s="1">
        <f>+($AA$600-$AA$3)/($A$600-$A$3)*(A234-$A$3)+$AA$3</f>
        <v/>
      </c>
    </row>
    <row r="235">
      <c r="A235" s="11" t="n">
        <v>4.64</v>
      </c>
      <c r="B235" s="11" t="n">
        <v>6.555</v>
      </c>
      <c r="C235" s="11" t="n">
        <v>21</v>
      </c>
      <c r="D235" s="11" t="n">
        <v>36</v>
      </c>
      <c r="E235" s="5">
        <f>+B235*1000+D235*(1-$F$1)</f>
        <v/>
      </c>
      <c r="F235" s="5">
        <f>+F234+1</f>
        <v/>
      </c>
      <c r="G235" s="5">
        <f>+A236-A235</f>
        <v/>
      </c>
      <c r="H235" s="5">
        <f>+A235+G235/2</f>
        <v/>
      </c>
      <c r="I235" s="8">
        <f>9.81*(0.27*LOG(C235/E235*100)+0.36*LOG(E235/100)+1.236)</f>
        <v/>
      </c>
      <c r="J235" s="5">
        <f>+J234+I235*G235</f>
        <v/>
      </c>
      <c r="K235" s="5">
        <f>IF(H235&lt;$C$1,0,9.81*(H235-$C$1))</f>
        <v/>
      </c>
      <c r="L235" s="8">
        <f>+J235-K235</f>
        <v/>
      </c>
      <c r="M235" s="8">
        <f>AVERAGE(B235:B236)*1000</f>
        <v/>
      </c>
      <c r="N235" s="8">
        <f>AVERAGE(E235:E236)</f>
        <v/>
      </c>
      <c r="O235" s="8">
        <f>AVERAGE(F235:F236)</f>
        <v/>
      </c>
      <c r="P235" s="8">
        <f>AVERAGE(G235:G236)</f>
        <v/>
      </c>
      <c r="Q235" s="9">
        <f>(N235-J235)/L235</f>
        <v/>
      </c>
      <c r="R235" s="8">
        <f>+O235/(N235-J235)*100</f>
        <v/>
      </c>
      <c r="S235" s="8">
        <f>+SQRT((3.47-LOG(Q235))^2+(1.22+LOG(R235))^2)</f>
        <v/>
      </c>
      <c r="T235" s="1">
        <f>(IF(S235&lt;1.31, "gravelly sand to dense sand", IF(S235&lt;2.05, "sands", IF(S235&lt;2.6, "sand mixtures", IF(S235&lt;2.95, "silt mixtures", IF(S235&lt;3.6, "clays","organic clay"))))))</f>
        <v/>
      </c>
      <c r="U235" s="98">
        <f>IF(S235&lt;2.6,DEGREES(ATAN(0.373*(LOG(N235/L235)+0.29))),"")</f>
        <v/>
      </c>
      <c r="V235" s="98">
        <f>IF(S235&lt;2.6, 17.6+11*LOG(Q235),"")</f>
        <v/>
      </c>
      <c r="W235" s="98">
        <f>IF(S235&lt;2.6, IF(M235/100&lt;20, 30,IF(M235/100&lt;40,30+5/20*(M235/100-20),IF(M235/100&lt;120, 35+5/80*(M235/100-40), IF(M235/100&lt;200, 40+5/80*(M235/100-120),45)))),"")</f>
        <v/>
      </c>
      <c r="X235" s="98">
        <f>IF(S235&gt;2.59, (M235-J235)/$I$1,"")</f>
        <v/>
      </c>
      <c r="Y235" s="1">
        <f>+($Y$600-$Y$3)/($A$600-$A$3)*(A235-$A$3)+$Y$3</f>
        <v/>
      </c>
      <c r="Z235" s="99">
        <f>+B235*4</f>
        <v/>
      </c>
      <c r="AA235" s="1">
        <f>+($AA$600-$AA$3)/($A$600-$A$3)*(A235-$A$3)+$AA$3</f>
        <v/>
      </c>
    </row>
    <row r="236">
      <c r="A236" s="11" t="n">
        <v>4.66</v>
      </c>
      <c r="B236" s="11" t="n">
        <v>6.233</v>
      </c>
      <c r="C236" s="11" t="n">
        <v>21</v>
      </c>
      <c r="D236" s="11" t="n">
        <v>35</v>
      </c>
      <c r="E236" s="5">
        <f>+B236*1000+D236*(1-$F$1)</f>
        <v/>
      </c>
      <c r="F236" s="5">
        <f>+F235+1</f>
        <v/>
      </c>
      <c r="G236" s="5">
        <f>+A237-A236</f>
        <v/>
      </c>
      <c r="H236" s="5">
        <f>+A236+G236/2</f>
        <v/>
      </c>
      <c r="I236" s="8">
        <f>9.81*(0.27*LOG(C236/E236*100)+0.36*LOG(E236/100)+1.236)</f>
        <v/>
      </c>
      <c r="J236" s="5">
        <f>+J235+I236*G236</f>
        <v/>
      </c>
      <c r="K236" s="5">
        <f>IF(H236&lt;$C$1,0,9.81*(H236-$C$1))</f>
        <v/>
      </c>
      <c r="L236" s="8">
        <f>+J236-K236</f>
        <v/>
      </c>
      <c r="M236" s="8">
        <f>AVERAGE(B236:B237)*1000</f>
        <v/>
      </c>
      <c r="N236" s="8">
        <f>AVERAGE(E236:E237)</f>
        <v/>
      </c>
      <c r="O236" s="8">
        <f>AVERAGE(F236:F237)</f>
        <v/>
      </c>
      <c r="P236" s="8">
        <f>AVERAGE(G236:G237)</f>
        <v/>
      </c>
      <c r="Q236" s="9">
        <f>(N236-J236)/L236</f>
        <v/>
      </c>
      <c r="R236" s="8">
        <f>+O236/(N236-J236)*100</f>
        <v/>
      </c>
      <c r="S236" s="8">
        <f>+SQRT((3.47-LOG(Q236))^2+(1.22+LOG(R236))^2)</f>
        <v/>
      </c>
      <c r="T236" s="1">
        <f>(IF(S236&lt;1.31, "gravelly sand to dense sand", IF(S236&lt;2.05, "sands", IF(S236&lt;2.6, "sand mixtures", IF(S236&lt;2.95, "silt mixtures", IF(S236&lt;3.6, "clays","organic clay"))))))</f>
        <v/>
      </c>
      <c r="U236" s="98">
        <f>IF(S236&lt;2.6,DEGREES(ATAN(0.373*(LOG(N236/L236)+0.29))),"")</f>
        <v/>
      </c>
      <c r="V236" s="98">
        <f>IF(S236&lt;2.6, 17.6+11*LOG(Q236),"")</f>
        <v/>
      </c>
      <c r="W236" s="98">
        <f>IF(S236&lt;2.6, IF(M236/100&lt;20, 30,IF(M236/100&lt;40,30+5/20*(M236/100-20),IF(M236/100&lt;120, 35+5/80*(M236/100-40), IF(M236/100&lt;200, 40+5/80*(M236/100-120),45)))),"")</f>
        <v/>
      </c>
      <c r="X236" s="98">
        <f>IF(S236&gt;2.59, (M236-J236)/$I$1,"")</f>
        <v/>
      </c>
      <c r="Y236" s="1">
        <f>+($Y$600-$Y$3)/($A$600-$A$3)*(A236-$A$3)+$Y$3</f>
        <v/>
      </c>
      <c r="Z236" s="99">
        <f>+B236*4</f>
        <v/>
      </c>
      <c r="AA236" s="1">
        <f>+($AA$600-$AA$3)/($A$600-$A$3)*(A236-$A$3)+$AA$3</f>
        <v/>
      </c>
    </row>
    <row r="237">
      <c r="A237" s="11" t="n">
        <v>4.68</v>
      </c>
      <c r="B237" s="11" t="n">
        <v>5.93</v>
      </c>
      <c r="C237" s="11" t="n">
        <v>21</v>
      </c>
      <c r="D237" s="11" t="n">
        <v>34</v>
      </c>
      <c r="E237" s="5">
        <f>+B237*1000+D237*(1-$F$1)</f>
        <v/>
      </c>
      <c r="F237" s="5">
        <f>+F236+1</f>
        <v/>
      </c>
      <c r="G237" s="5">
        <f>+A238-A237</f>
        <v/>
      </c>
      <c r="H237" s="5">
        <f>+A237+G237/2</f>
        <v/>
      </c>
      <c r="I237" s="8">
        <f>9.81*(0.27*LOG(C237/E237*100)+0.36*LOG(E237/100)+1.236)</f>
        <v/>
      </c>
      <c r="J237" s="5">
        <f>+J236+I237*G237</f>
        <v/>
      </c>
      <c r="K237" s="5">
        <f>IF(H237&lt;$C$1,0,9.81*(H237-$C$1))</f>
        <v/>
      </c>
      <c r="L237" s="8">
        <f>+J237-K237</f>
        <v/>
      </c>
      <c r="M237" s="8">
        <f>AVERAGE(B237:B238)*1000</f>
        <v/>
      </c>
      <c r="N237" s="8">
        <f>AVERAGE(E237:E238)</f>
        <v/>
      </c>
      <c r="O237" s="8">
        <f>AVERAGE(F237:F238)</f>
        <v/>
      </c>
      <c r="P237" s="8">
        <f>AVERAGE(G237:G238)</f>
        <v/>
      </c>
      <c r="Q237" s="9">
        <f>(N237-J237)/L237</f>
        <v/>
      </c>
      <c r="R237" s="8">
        <f>+O237/(N237-J237)*100</f>
        <v/>
      </c>
      <c r="S237" s="8">
        <f>+SQRT((3.47-LOG(Q237))^2+(1.22+LOG(R237))^2)</f>
        <v/>
      </c>
      <c r="T237" s="1">
        <f>(IF(S237&lt;1.31, "gravelly sand to dense sand", IF(S237&lt;2.05, "sands", IF(S237&lt;2.6, "sand mixtures", IF(S237&lt;2.95, "silt mixtures", IF(S237&lt;3.6, "clays","organic clay"))))))</f>
        <v/>
      </c>
      <c r="U237" s="98">
        <f>IF(S237&lt;2.6,DEGREES(ATAN(0.373*(LOG(N237/L237)+0.29))),"")</f>
        <v/>
      </c>
      <c r="V237" s="98">
        <f>IF(S237&lt;2.6, 17.6+11*LOG(Q237),"")</f>
        <v/>
      </c>
      <c r="W237" s="98">
        <f>IF(S237&lt;2.6, IF(M237/100&lt;20, 30,IF(M237/100&lt;40,30+5/20*(M237/100-20),IF(M237/100&lt;120, 35+5/80*(M237/100-40), IF(M237/100&lt;200, 40+5/80*(M237/100-120),45)))),"")</f>
        <v/>
      </c>
      <c r="X237" s="98">
        <f>IF(S237&gt;2.59, (M237-J237)/$I$1,"")</f>
        <v/>
      </c>
      <c r="Y237" s="1">
        <f>+($Y$600-$Y$3)/($A$600-$A$3)*(A237-$A$3)+$Y$3</f>
        <v/>
      </c>
      <c r="Z237" s="99">
        <f>+B237*4</f>
        <v/>
      </c>
      <c r="AA237" s="1">
        <f>+($AA$600-$AA$3)/($A$600-$A$3)*(A237-$A$3)+$AA$3</f>
        <v/>
      </c>
    </row>
    <row r="238">
      <c r="A238" s="11" t="n">
        <v>4.7</v>
      </c>
      <c r="B238" s="11" t="n">
        <v>5.304</v>
      </c>
      <c r="C238" s="11" t="n">
        <v>20</v>
      </c>
      <c r="D238" s="11" t="n">
        <v>34</v>
      </c>
      <c r="E238" s="5">
        <f>+B238*1000+D238*(1-$F$1)</f>
        <v/>
      </c>
      <c r="F238" s="5">
        <f>+F237+1</f>
        <v/>
      </c>
      <c r="G238" s="5">
        <f>+A239-A238</f>
        <v/>
      </c>
      <c r="H238" s="5">
        <f>+A238+G238/2</f>
        <v/>
      </c>
      <c r="I238" s="8">
        <f>9.81*(0.27*LOG(C238/E238*100)+0.36*LOG(E238/100)+1.236)</f>
        <v/>
      </c>
      <c r="J238" s="5">
        <f>+J237+I238*G238</f>
        <v/>
      </c>
      <c r="K238" s="5">
        <f>IF(H238&lt;$C$1,0,9.81*(H238-$C$1))</f>
        <v/>
      </c>
      <c r="L238" s="8">
        <f>+J238-K238</f>
        <v/>
      </c>
      <c r="M238" s="8">
        <f>AVERAGE(B238:B239)*1000</f>
        <v/>
      </c>
      <c r="N238" s="8">
        <f>AVERAGE(E238:E239)</f>
        <v/>
      </c>
      <c r="O238" s="8">
        <f>AVERAGE(F238:F239)</f>
        <v/>
      </c>
      <c r="P238" s="8">
        <f>AVERAGE(G238:G239)</f>
        <v/>
      </c>
      <c r="Q238" s="9">
        <f>(N238-J238)/L238</f>
        <v/>
      </c>
      <c r="R238" s="8">
        <f>+O238/(N238-J238)*100</f>
        <v/>
      </c>
      <c r="S238" s="8">
        <f>+SQRT((3.47-LOG(Q238))^2+(1.22+LOG(R238))^2)</f>
        <v/>
      </c>
      <c r="T238" s="1">
        <f>(IF(S238&lt;1.31, "gravelly sand to dense sand", IF(S238&lt;2.05, "sands", IF(S238&lt;2.6, "sand mixtures", IF(S238&lt;2.95, "silt mixtures", IF(S238&lt;3.6, "clays","organic clay"))))))</f>
        <v/>
      </c>
      <c r="U238" s="98">
        <f>IF(S238&lt;2.6,DEGREES(ATAN(0.373*(LOG(N238/L238)+0.29))),"")</f>
        <v/>
      </c>
      <c r="V238" s="98">
        <f>IF(S238&lt;2.6, 17.6+11*LOG(Q238),"")</f>
        <v/>
      </c>
      <c r="W238" s="98">
        <f>IF(S238&lt;2.6, IF(M238/100&lt;20, 30,IF(M238/100&lt;40,30+5/20*(M238/100-20),IF(M238/100&lt;120, 35+5/80*(M238/100-40), IF(M238/100&lt;200, 40+5/80*(M238/100-120),45)))),"")</f>
        <v/>
      </c>
      <c r="X238" s="98">
        <f>IF(S238&gt;2.59, (M238-J238)/$I$1,"")</f>
        <v/>
      </c>
      <c r="Y238" s="1">
        <f>+($Y$600-$Y$3)/($A$600-$A$3)*(A238-$A$3)+$Y$3</f>
        <v/>
      </c>
      <c r="Z238" s="99">
        <f>+B238*4</f>
        <v/>
      </c>
      <c r="AA238" s="1">
        <f>+($AA$600-$AA$3)/($A$600-$A$3)*(A238-$A$3)+$AA$3</f>
        <v/>
      </c>
    </row>
    <row r="239">
      <c r="A239" s="11" t="n">
        <v>4.72</v>
      </c>
      <c r="B239" s="11" t="n">
        <v>5.115</v>
      </c>
      <c r="C239" s="11" t="n">
        <v>20</v>
      </c>
      <c r="D239" s="11" t="n">
        <v>34</v>
      </c>
      <c r="E239" s="5">
        <f>+B239*1000+D239*(1-$F$1)</f>
        <v/>
      </c>
      <c r="F239" s="5">
        <f>+F238+1</f>
        <v/>
      </c>
      <c r="G239" s="5">
        <f>+A240-A239</f>
        <v/>
      </c>
      <c r="H239" s="5">
        <f>+A239+G239/2</f>
        <v/>
      </c>
      <c r="I239" s="8">
        <f>9.81*(0.27*LOG(C239/E239*100)+0.36*LOG(E239/100)+1.236)</f>
        <v/>
      </c>
      <c r="J239" s="5">
        <f>+J238+I239*G239</f>
        <v/>
      </c>
      <c r="K239" s="5">
        <f>IF(H239&lt;$C$1,0,9.81*(H239-$C$1))</f>
        <v/>
      </c>
      <c r="L239" s="8">
        <f>+J239-K239</f>
        <v/>
      </c>
      <c r="M239" s="8">
        <f>AVERAGE(B239:B240)*1000</f>
        <v/>
      </c>
      <c r="N239" s="8">
        <f>AVERAGE(E239:E240)</f>
        <v/>
      </c>
      <c r="O239" s="8">
        <f>AVERAGE(F239:F240)</f>
        <v/>
      </c>
      <c r="P239" s="8">
        <f>AVERAGE(G239:G240)</f>
        <v/>
      </c>
      <c r="Q239" s="9">
        <f>(N239-J239)/L239</f>
        <v/>
      </c>
      <c r="R239" s="8">
        <f>+O239/(N239-J239)*100</f>
        <v/>
      </c>
      <c r="S239" s="8">
        <f>+SQRT((3.47-LOG(Q239))^2+(1.22+LOG(R239))^2)</f>
        <v/>
      </c>
      <c r="T239" s="1">
        <f>(IF(S239&lt;1.31, "gravelly sand to dense sand", IF(S239&lt;2.05, "sands", IF(S239&lt;2.6, "sand mixtures", IF(S239&lt;2.95, "silt mixtures", IF(S239&lt;3.6, "clays","organic clay"))))))</f>
        <v/>
      </c>
      <c r="U239" s="98">
        <f>IF(S239&lt;2.6,DEGREES(ATAN(0.373*(LOG(N239/L239)+0.29))),"")</f>
        <v/>
      </c>
      <c r="V239" s="98">
        <f>IF(S239&lt;2.6, 17.6+11*LOG(Q239),"")</f>
        <v/>
      </c>
      <c r="W239" s="98">
        <f>IF(S239&lt;2.6, IF(M239/100&lt;20, 30,IF(M239/100&lt;40,30+5/20*(M239/100-20),IF(M239/100&lt;120, 35+5/80*(M239/100-40), IF(M239/100&lt;200, 40+5/80*(M239/100-120),45)))),"")</f>
        <v/>
      </c>
      <c r="X239" s="98">
        <f>IF(S239&gt;2.59, (M239-J239)/$I$1,"")</f>
        <v/>
      </c>
      <c r="Y239" s="1">
        <f>+($Y$600-$Y$3)/($A$600-$A$3)*(A239-$A$3)+$Y$3</f>
        <v/>
      </c>
      <c r="Z239" s="99">
        <f>+B239*4</f>
        <v/>
      </c>
      <c r="AA239" s="1">
        <f>+($AA$600-$AA$3)/($A$600-$A$3)*(A239-$A$3)+$AA$3</f>
        <v/>
      </c>
    </row>
    <row r="240">
      <c r="A240" s="11" t="n">
        <v>4.74</v>
      </c>
      <c r="B240" s="11" t="n">
        <v>5.039</v>
      </c>
      <c r="C240" s="11" t="n">
        <v>22</v>
      </c>
      <c r="D240" s="11" t="n">
        <v>34</v>
      </c>
      <c r="E240" s="5">
        <f>+B240*1000+D240*(1-$F$1)</f>
        <v/>
      </c>
      <c r="F240" s="5">
        <f>+F239+1</f>
        <v/>
      </c>
      <c r="G240" s="5">
        <f>+A241-A240</f>
        <v/>
      </c>
      <c r="H240" s="5">
        <f>+A240+G240/2</f>
        <v/>
      </c>
      <c r="I240" s="8">
        <f>9.81*(0.27*LOG(C240/E240*100)+0.36*LOG(E240/100)+1.236)</f>
        <v/>
      </c>
      <c r="J240" s="5">
        <f>+J239+I240*G240</f>
        <v/>
      </c>
      <c r="K240" s="5">
        <f>IF(H240&lt;$C$1,0,9.81*(H240-$C$1))</f>
        <v/>
      </c>
      <c r="L240" s="8">
        <f>+J240-K240</f>
        <v/>
      </c>
      <c r="M240" s="8">
        <f>AVERAGE(B240:B241)*1000</f>
        <v/>
      </c>
      <c r="N240" s="8">
        <f>AVERAGE(E240:E241)</f>
        <v/>
      </c>
      <c r="O240" s="8">
        <f>AVERAGE(F240:F241)</f>
        <v/>
      </c>
      <c r="P240" s="8">
        <f>AVERAGE(G240:G241)</f>
        <v/>
      </c>
      <c r="Q240" s="9">
        <f>(N240-J240)/L240</f>
        <v/>
      </c>
      <c r="R240" s="8">
        <f>+O240/(N240-J240)*100</f>
        <v/>
      </c>
      <c r="S240" s="8">
        <f>+SQRT((3.47-LOG(Q240))^2+(1.22+LOG(R240))^2)</f>
        <v/>
      </c>
      <c r="T240" s="1">
        <f>(IF(S240&lt;1.31, "gravelly sand to dense sand", IF(S240&lt;2.05, "sands", IF(S240&lt;2.6, "sand mixtures", IF(S240&lt;2.95, "silt mixtures", IF(S240&lt;3.6, "clays","organic clay"))))))</f>
        <v/>
      </c>
      <c r="U240" s="98">
        <f>IF(S240&lt;2.6,DEGREES(ATAN(0.373*(LOG(N240/L240)+0.29))),"")</f>
        <v/>
      </c>
      <c r="V240" s="98">
        <f>IF(S240&lt;2.6, 17.6+11*LOG(Q240),"")</f>
        <v/>
      </c>
      <c r="W240" s="98">
        <f>IF(S240&lt;2.6, IF(M240/100&lt;20, 30,IF(M240/100&lt;40,30+5/20*(M240/100-20),IF(M240/100&lt;120, 35+5/80*(M240/100-40), IF(M240/100&lt;200, 40+5/80*(M240/100-120),45)))),"")</f>
        <v/>
      </c>
      <c r="X240" s="98">
        <f>IF(S240&gt;2.59, (M240-J240)/$I$1,"")</f>
        <v/>
      </c>
      <c r="Y240" s="1">
        <f>+($Y$600-$Y$3)/($A$600-$A$3)*(A240-$A$3)+$Y$3</f>
        <v/>
      </c>
      <c r="Z240" s="99">
        <f>+B240*4</f>
        <v/>
      </c>
      <c r="AA240" s="1">
        <f>+($AA$600-$AA$3)/($A$600-$A$3)*(A240-$A$3)+$AA$3</f>
        <v/>
      </c>
    </row>
    <row r="241">
      <c r="A241" s="11" t="n">
        <v>4.76</v>
      </c>
      <c r="B241" s="11" t="n">
        <v>4.831</v>
      </c>
      <c r="C241" s="11" t="n">
        <v>21</v>
      </c>
      <c r="D241" s="11" t="n">
        <v>35</v>
      </c>
      <c r="E241" s="5">
        <f>+B241*1000+D241*(1-$F$1)</f>
        <v/>
      </c>
      <c r="F241" s="5">
        <f>+F240+1</f>
        <v/>
      </c>
      <c r="G241" s="5">
        <f>+A242-A241</f>
        <v/>
      </c>
      <c r="H241" s="5">
        <f>+A241+G241/2</f>
        <v/>
      </c>
      <c r="I241" s="8">
        <f>9.81*(0.27*LOG(C241/E241*100)+0.36*LOG(E241/100)+1.236)</f>
        <v/>
      </c>
      <c r="J241" s="5">
        <f>+J240+I241*G241</f>
        <v/>
      </c>
      <c r="K241" s="5">
        <f>IF(H241&lt;$C$1,0,9.81*(H241-$C$1))</f>
        <v/>
      </c>
      <c r="L241" s="8">
        <f>+J241-K241</f>
        <v/>
      </c>
      <c r="M241" s="8">
        <f>AVERAGE(B241:B242)*1000</f>
        <v/>
      </c>
      <c r="N241" s="8">
        <f>AVERAGE(E241:E242)</f>
        <v/>
      </c>
      <c r="O241" s="8">
        <f>AVERAGE(F241:F242)</f>
        <v/>
      </c>
      <c r="P241" s="8">
        <f>AVERAGE(G241:G242)</f>
        <v/>
      </c>
      <c r="Q241" s="9">
        <f>(N241-J241)/L241</f>
        <v/>
      </c>
      <c r="R241" s="8">
        <f>+O241/(N241-J241)*100</f>
        <v/>
      </c>
      <c r="S241" s="8">
        <f>+SQRT((3.47-LOG(Q241))^2+(1.22+LOG(R241))^2)</f>
        <v/>
      </c>
      <c r="T241" s="1">
        <f>(IF(S241&lt;1.31, "gravelly sand to dense sand", IF(S241&lt;2.05, "sands", IF(S241&lt;2.6, "sand mixtures", IF(S241&lt;2.95, "silt mixtures", IF(S241&lt;3.6, "clays","organic clay"))))))</f>
        <v/>
      </c>
      <c r="U241" s="98">
        <f>IF(S241&lt;2.6,DEGREES(ATAN(0.373*(LOG(N241/L241)+0.29))),"")</f>
        <v/>
      </c>
      <c r="V241" s="98">
        <f>IF(S241&lt;2.6, 17.6+11*LOG(Q241),"")</f>
        <v/>
      </c>
      <c r="W241" s="98">
        <f>IF(S241&lt;2.6, IF(M241/100&lt;20, 30,IF(M241/100&lt;40,30+5/20*(M241/100-20),IF(M241/100&lt;120, 35+5/80*(M241/100-40), IF(M241/100&lt;200, 40+5/80*(M241/100-120),45)))),"")</f>
        <v/>
      </c>
      <c r="X241" s="98">
        <f>IF(S241&gt;2.59, (M241-J241)/$I$1,"")</f>
        <v/>
      </c>
      <c r="Y241" s="1">
        <f>+($Y$600-$Y$3)/($A$600-$A$3)*(A241-$A$3)+$Y$3</f>
        <v/>
      </c>
      <c r="Z241" s="99">
        <f>+B241*4</f>
        <v/>
      </c>
      <c r="AA241" s="1">
        <f>+($AA$600-$AA$3)/($A$600-$A$3)*(A241-$A$3)+$AA$3</f>
        <v/>
      </c>
    </row>
    <row r="242">
      <c r="A242" s="11" t="n">
        <v>4.78</v>
      </c>
      <c r="B242" s="11" t="n">
        <v>4.679</v>
      </c>
      <c r="C242" s="11" t="n">
        <v>21</v>
      </c>
      <c r="D242" s="11" t="n">
        <v>35</v>
      </c>
      <c r="E242" s="5">
        <f>+B242*1000+D242*(1-$F$1)</f>
        <v/>
      </c>
      <c r="F242" s="5">
        <f>+F241+1</f>
        <v/>
      </c>
      <c r="G242" s="5">
        <f>+A243-A242</f>
        <v/>
      </c>
      <c r="H242" s="5">
        <f>+A242+G242/2</f>
        <v/>
      </c>
      <c r="I242" s="8">
        <f>9.81*(0.27*LOG(C242/E242*100)+0.36*LOG(E242/100)+1.236)</f>
        <v/>
      </c>
      <c r="J242" s="5">
        <f>+J241+I242*G242</f>
        <v/>
      </c>
      <c r="K242" s="5">
        <f>IF(H242&lt;$C$1,0,9.81*(H242-$C$1))</f>
        <v/>
      </c>
      <c r="L242" s="8">
        <f>+J242-K242</f>
        <v/>
      </c>
      <c r="M242" s="8">
        <f>AVERAGE(B242:B243)*1000</f>
        <v/>
      </c>
      <c r="N242" s="8">
        <f>AVERAGE(E242:E243)</f>
        <v/>
      </c>
      <c r="O242" s="8">
        <f>AVERAGE(F242:F243)</f>
        <v/>
      </c>
      <c r="P242" s="8">
        <f>AVERAGE(G242:G243)</f>
        <v/>
      </c>
      <c r="Q242" s="9">
        <f>(N242-J242)/L242</f>
        <v/>
      </c>
      <c r="R242" s="8">
        <f>+O242/(N242-J242)*100</f>
        <v/>
      </c>
      <c r="S242" s="8">
        <f>+SQRT((3.47-LOG(Q242))^2+(1.22+LOG(R242))^2)</f>
        <v/>
      </c>
      <c r="T242" s="1">
        <f>(IF(S242&lt;1.31, "gravelly sand to dense sand", IF(S242&lt;2.05, "sands", IF(S242&lt;2.6, "sand mixtures", IF(S242&lt;2.95, "silt mixtures", IF(S242&lt;3.6, "clays","organic clay"))))))</f>
        <v/>
      </c>
      <c r="U242" s="98">
        <f>IF(S242&lt;2.6,DEGREES(ATAN(0.373*(LOG(N242/L242)+0.29))),"")</f>
        <v/>
      </c>
      <c r="V242" s="98">
        <f>IF(S242&lt;2.6, 17.6+11*LOG(Q242),"")</f>
        <v/>
      </c>
      <c r="W242" s="98">
        <f>IF(S242&lt;2.6, IF(M242/100&lt;20, 30,IF(M242/100&lt;40,30+5/20*(M242/100-20),IF(M242/100&lt;120, 35+5/80*(M242/100-40), IF(M242/100&lt;200, 40+5/80*(M242/100-120),45)))),"")</f>
        <v/>
      </c>
      <c r="X242" s="98">
        <f>IF(S242&gt;2.59, (M242-J242)/$I$1,"")</f>
        <v/>
      </c>
      <c r="Y242" s="1">
        <f>+($Y$600-$Y$3)/($A$600-$A$3)*(A242-$A$3)+$Y$3</f>
        <v/>
      </c>
      <c r="Z242" s="99">
        <f>+B242*4</f>
        <v/>
      </c>
      <c r="AA242" s="1">
        <f>+($AA$600-$AA$3)/($A$600-$A$3)*(A242-$A$3)+$AA$3</f>
        <v/>
      </c>
    </row>
    <row r="243">
      <c r="A243" s="11" t="n">
        <v>4.8</v>
      </c>
      <c r="B243" s="11" t="n">
        <v>4.584</v>
      </c>
      <c r="C243" s="11" t="n">
        <v>21</v>
      </c>
      <c r="D243" s="11" t="n">
        <v>35</v>
      </c>
      <c r="E243" s="5">
        <f>+B243*1000+D243*(1-$F$1)</f>
        <v/>
      </c>
      <c r="F243" s="5">
        <f>+F242+1</f>
        <v/>
      </c>
      <c r="G243" s="5">
        <f>+A244-A243</f>
        <v/>
      </c>
      <c r="H243" s="5">
        <f>+A243+G243/2</f>
        <v/>
      </c>
      <c r="I243" s="8">
        <f>9.81*(0.27*LOG(C243/E243*100)+0.36*LOG(E243/100)+1.236)</f>
        <v/>
      </c>
      <c r="J243" s="5">
        <f>+J242+I243*G243</f>
        <v/>
      </c>
      <c r="K243" s="5">
        <f>IF(H243&lt;$C$1,0,9.81*(H243-$C$1))</f>
        <v/>
      </c>
      <c r="L243" s="8">
        <f>+J243-K243</f>
        <v/>
      </c>
      <c r="M243" s="8">
        <f>AVERAGE(B243:B244)*1000</f>
        <v/>
      </c>
      <c r="N243" s="8">
        <f>AVERAGE(E243:E244)</f>
        <v/>
      </c>
      <c r="O243" s="8">
        <f>AVERAGE(F243:F244)</f>
        <v/>
      </c>
      <c r="P243" s="8">
        <f>AVERAGE(G243:G244)</f>
        <v/>
      </c>
      <c r="Q243" s="9">
        <f>(N243-J243)/L243</f>
        <v/>
      </c>
      <c r="R243" s="8">
        <f>+O243/(N243-J243)*100</f>
        <v/>
      </c>
      <c r="S243" s="8">
        <f>+SQRT((3.47-LOG(Q243))^2+(1.22+LOG(R243))^2)</f>
        <v/>
      </c>
      <c r="T243" s="1">
        <f>(IF(S243&lt;1.31, "gravelly sand to dense sand", IF(S243&lt;2.05, "sands", IF(S243&lt;2.6, "sand mixtures", IF(S243&lt;2.95, "silt mixtures", IF(S243&lt;3.6, "clays","organic clay"))))))</f>
        <v/>
      </c>
      <c r="U243" s="98">
        <f>IF(S243&lt;2.6,DEGREES(ATAN(0.373*(LOG(N243/L243)+0.29))),"")</f>
        <v/>
      </c>
      <c r="V243" s="98">
        <f>IF(S243&lt;2.6, 17.6+11*LOG(Q243),"")</f>
        <v/>
      </c>
      <c r="W243" s="98">
        <f>IF(S243&lt;2.6, IF(M243/100&lt;20, 30,IF(M243/100&lt;40,30+5/20*(M243/100-20),IF(M243/100&lt;120, 35+5/80*(M243/100-40), IF(M243/100&lt;200, 40+5/80*(M243/100-120),45)))),"")</f>
        <v/>
      </c>
      <c r="X243" s="98">
        <f>IF(S243&gt;2.59, (M243-J243)/$I$1,"")</f>
        <v/>
      </c>
      <c r="Y243" s="1">
        <f>+($Y$600-$Y$3)/($A$600-$A$3)*(A243-$A$3)+$Y$3</f>
        <v/>
      </c>
      <c r="Z243" s="99">
        <f>+B243*4</f>
        <v/>
      </c>
      <c r="AA243" s="1">
        <f>+($AA$600-$AA$3)/($A$600-$A$3)*(A243-$A$3)+$AA$3</f>
        <v/>
      </c>
    </row>
    <row r="244">
      <c r="A244" s="11" t="n">
        <v>4.82</v>
      </c>
      <c r="B244" s="11" t="n">
        <v>4.679</v>
      </c>
      <c r="C244" s="11" t="n">
        <v>20</v>
      </c>
      <c r="D244" s="11" t="n">
        <v>35</v>
      </c>
      <c r="E244" s="5">
        <f>+B244*1000+D244*(1-$F$1)</f>
        <v/>
      </c>
      <c r="F244" s="5">
        <f>+F243+1</f>
        <v/>
      </c>
      <c r="G244" s="5">
        <f>+A245-A244</f>
        <v/>
      </c>
      <c r="H244" s="5">
        <f>+A244+G244/2</f>
        <v/>
      </c>
      <c r="I244" s="8">
        <f>9.81*(0.27*LOG(C244/E244*100)+0.36*LOG(E244/100)+1.236)</f>
        <v/>
      </c>
      <c r="J244" s="5">
        <f>+J243+I244*G244</f>
        <v/>
      </c>
      <c r="K244" s="5">
        <f>IF(H244&lt;$C$1,0,9.81*(H244-$C$1))</f>
        <v/>
      </c>
      <c r="L244" s="8">
        <f>+J244-K244</f>
        <v/>
      </c>
      <c r="M244" s="8">
        <f>AVERAGE(B244:B245)*1000</f>
        <v/>
      </c>
      <c r="N244" s="8">
        <f>AVERAGE(E244:E245)</f>
        <v/>
      </c>
      <c r="O244" s="8">
        <f>AVERAGE(F244:F245)</f>
        <v/>
      </c>
      <c r="P244" s="8">
        <f>AVERAGE(G244:G245)</f>
        <v/>
      </c>
      <c r="Q244" s="9">
        <f>(N244-J244)/L244</f>
        <v/>
      </c>
      <c r="R244" s="8">
        <f>+O244/(N244-J244)*100</f>
        <v/>
      </c>
      <c r="S244" s="8">
        <f>+SQRT((3.47-LOG(Q244))^2+(1.22+LOG(R244))^2)</f>
        <v/>
      </c>
      <c r="T244" s="1">
        <f>(IF(S244&lt;1.31, "gravelly sand to dense sand", IF(S244&lt;2.05, "sands", IF(S244&lt;2.6, "sand mixtures", IF(S244&lt;2.95, "silt mixtures", IF(S244&lt;3.6, "clays","organic clay"))))))</f>
        <v/>
      </c>
      <c r="U244" s="98">
        <f>IF(S244&lt;2.6,DEGREES(ATAN(0.373*(LOG(N244/L244)+0.29))),"")</f>
        <v/>
      </c>
      <c r="V244" s="98">
        <f>IF(S244&lt;2.6, 17.6+11*LOG(Q244),"")</f>
        <v/>
      </c>
      <c r="W244" s="98">
        <f>IF(S244&lt;2.6, IF(M244/100&lt;20, 30,IF(M244/100&lt;40,30+5/20*(M244/100-20),IF(M244/100&lt;120, 35+5/80*(M244/100-40), IF(M244/100&lt;200, 40+5/80*(M244/100-120),45)))),"")</f>
        <v/>
      </c>
      <c r="X244" s="98">
        <f>IF(S244&gt;2.59, (M244-J244)/$I$1,"")</f>
        <v/>
      </c>
      <c r="Y244" s="1">
        <f>+($Y$600-$Y$3)/($A$600-$A$3)*(A244-$A$3)+$Y$3</f>
        <v/>
      </c>
      <c r="Z244" s="99">
        <f>+B244*4</f>
        <v/>
      </c>
      <c r="AA244" s="1">
        <f>+($AA$600-$AA$3)/($A$600-$A$3)*(A244-$A$3)+$AA$3</f>
        <v/>
      </c>
    </row>
    <row r="245">
      <c r="A245" s="11" t="n">
        <v>4.84</v>
      </c>
      <c r="B245" s="11" t="n">
        <v>4.888</v>
      </c>
      <c r="C245" s="11" t="n">
        <v>22</v>
      </c>
      <c r="D245" s="11" t="n">
        <v>36</v>
      </c>
      <c r="E245" s="5">
        <f>+B245*1000+D245*(1-$F$1)</f>
        <v/>
      </c>
      <c r="F245" s="5">
        <f>+F244+1</f>
        <v/>
      </c>
      <c r="G245" s="5">
        <f>+A246-A245</f>
        <v/>
      </c>
      <c r="H245" s="5">
        <f>+A245+G245/2</f>
        <v/>
      </c>
      <c r="I245" s="8">
        <f>9.81*(0.27*LOG(C245/E245*100)+0.36*LOG(E245/100)+1.236)</f>
        <v/>
      </c>
      <c r="J245" s="5">
        <f>+J244+I245*G245</f>
        <v/>
      </c>
      <c r="K245" s="5">
        <f>IF(H245&lt;$C$1,0,9.81*(H245-$C$1))</f>
        <v/>
      </c>
      <c r="L245" s="8">
        <f>+J245-K245</f>
        <v/>
      </c>
      <c r="M245" s="8">
        <f>AVERAGE(B245:B246)*1000</f>
        <v/>
      </c>
      <c r="N245" s="8">
        <f>AVERAGE(E245:E246)</f>
        <v/>
      </c>
      <c r="O245" s="8">
        <f>AVERAGE(F245:F246)</f>
        <v/>
      </c>
      <c r="P245" s="8">
        <f>AVERAGE(G245:G246)</f>
        <v/>
      </c>
      <c r="Q245" s="9">
        <f>(N245-J245)/L245</f>
        <v/>
      </c>
      <c r="R245" s="8">
        <f>+O245/(N245-J245)*100</f>
        <v/>
      </c>
      <c r="S245" s="8">
        <f>+SQRT((3.47-LOG(Q245))^2+(1.22+LOG(R245))^2)</f>
        <v/>
      </c>
      <c r="T245" s="1">
        <f>(IF(S245&lt;1.31, "gravelly sand to dense sand", IF(S245&lt;2.05, "sands", IF(S245&lt;2.6, "sand mixtures", IF(S245&lt;2.95, "silt mixtures", IF(S245&lt;3.6, "clays","organic clay"))))))</f>
        <v/>
      </c>
      <c r="U245" s="98">
        <f>IF(S245&lt;2.6,DEGREES(ATAN(0.373*(LOG(N245/L245)+0.29))),"")</f>
        <v/>
      </c>
      <c r="V245" s="98">
        <f>IF(S245&lt;2.6, 17.6+11*LOG(Q245),"")</f>
        <v/>
      </c>
      <c r="W245" s="98">
        <f>IF(S245&lt;2.6, IF(M245/100&lt;20, 30,IF(M245/100&lt;40,30+5/20*(M245/100-20),IF(M245/100&lt;120, 35+5/80*(M245/100-40), IF(M245/100&lt;200, 40+5/80*(M245/100-120),45)))),"")</f>
        <v/>
      </c>
      <c r="X245" s="98">
        <f>IF(S245&gt;2.59, (M245-J245)/$I$1,"")</f>
        <v/>
      </c>
      <c r="Y245" s="1">
        <f>+($Y$600-$Y$3)/($A$600-$A$3)*(A245-$A$3)+$Y$3</f>
        <v/>
      </c>
      <c r="Z245" s="99">
        <f>+B245*4</f>
        <v/>
      </c>
      <c r="AA245" s="1">
        <f>+($AA$600-$AA$3)/($A$600-$A$3)*(A245-$A$3)+$AA$3</f>
        <v/>
      </c>
    </row>
    <row r="246">
      <c r="A246" s="11" t="n">
        <v>4.86</v>
      </c>
      <c r="B246" s="11" t="n">
        <v>5.058</v>
      </c>
      <c r="C246" s="11" t="n">
        <v>25</v>
      </c>
      <c r="D246" s="11" t="n">
        <v>36</v>
      </c>
      <c r="E246" s="5">
        <f>+B246*1000+D246*(1-$F$1)</f>
        <v/>
      </c>
      <c r="F246" s="5">
        <f>+F245+1</f>
        <v/>
      </c>
      <c r="G246" s="5">
        <f>+A247-A246</f>
        <v/>
      </c>
      <c r="H246" s="5">
        <f>+A246+G246/2</f>
        <v/>
      </c>
      <c r="I246" s="8">
        <f>9.81*(0.27*LOG(C246/E246*100)+0.36*LOG(E246/100)+1.236)</f>
        <v/>
      </c>
      <c r="J246" s="5">
        <f>+J245+I246*G246</f>
        <v/>
      </c>
      <c r="K246" s="5">
        <f>IF(H246&lt;$C$1,0,9.81*(H246-$C$1))</f>
        <v/>
      </c>
      <c r="L246" s="8">
        <f>+J246-K246</f>
        <v/>
      </c>
      <c r="M246" s="8">
        <f>AVERAGE(B246:B247)*1000</f>
        <v/>
      </c>
      <c r="N246" s="8">
        <f>AVERAGE(E246:E247)</f>
        <v/>
      </c>
      <c r="O246" s="8">
        <f>AVERAGE(F246:F247)</f>
        <v/>
      </c>
      <c r="P246" s="8">
        <f>AVERAGE(G246:G247)</f>
        <v/>
      </c>
      <c r="Q246" s="9">
        <f>(N246-J246)/L246</f>
        <v/>
      </c>
      <c r="R246" s="8">
        <f>+O246/(N246-J246)*100</f>
        <v/>
      </c>
      <c r="S246" s="8">
        <f>+SQRT((3.47-LOG(Q246))^2+(1.22+LOG(R246))^2)</f>
        <v/>
      </c>
      <c r="T246" s="1">
        <f>(IF(S246&lt;1.31, "gravelly sand to dense sand", IF(S246&lt;2.05, "sands", IF(S246&lt;2.6, "sand mixtures", IF(S246&lt;2.95, "silt mixtures", IF(S246&lt;3.6, "clays","organic clay"))))))</f>
        <v/>
      </c>
      <c r="U246" s="98">
        <f>IF(S246&lt;2.6,DEGREES(ATAN(0.373*(LOG(N246/L246)+0.29))),"")</f>
        <v/>
      </c>
      <c r="V246" s="98">
        <f>IF(S246&lt;2.6, 17.6+11*LOG(Q246),"")</f>
        <v/>
      </c>
      <c r="W246" s="98">
        <f>IF(S246&lt;2.6, IF(M246/100&lt;20, 30,IF(M246/100&lt;40,30+5/20*(M246/100-20),IF(M246/100&lt;120, 35+5/80*(M246/100-40), IF(M246/100&lt;200, 40+5/80*(M246/100-120),45)))),"")</f>
        <v/>
      </c>
      <c r="X246" s="98">
        <f>IF(S246&gt;2.59, (M246-J246)/$I$1,"")</f>
        <v/>
      </c>
      <c r="Y246" s="1">
        <f>+($Y$600-$Y$3)/($A$600-$A$3)*(A246-$A$3)+$Y$3</f>
        <v/>
      </c>
      <c r="Z246" s="99">
        <f>+B246*4</f>
        <v/>
      </c>
      <c r="AA246" s="1">
        <f>+($AA$600-$AA$3)/($A$600-$A$3)*(A246-$A$3)+$AA$3</f>
        <v/>
      </c>
    </row>
    <row r="247">
      <c r="A247" s="11" t="n">
        <v>4.88</v>
      </c>
      <c r="B247" s="11" t="n">
        <v>4.944</v>
      </c>
      <c r="C247" s="11" t="n">
        <v>22</v>
      </c>
      <c r="D247" s="11" t="n">
        <v>36</v>
      </c>
      <c r="E247" s="5">
        <f>+B247*1000+D247*(1-$F$1)</f>
        <v/>
      </c>
      <c r="F247" s="5">
        <f>+F246+1</f>
        <v/>
      </c>
      <c r="G247" s="5">
        <f>+A248-A247</f>
        <v/>
      </c>
      <c r="H247" s="5">
        <f>+A247+G247/2</f>
        <v/>
      </c>
      <c r="I247" s="8">
        <f>9.81*(0.27*LOG(C247/E247*100)+0.36*LOG(E247/100)+1.236)</f>
        <v/>
      </c>
      <c r="J247" s="5">
        <f>+J246+I247*G247</f>
        <v/>
      </c>
      <c r="K247" s="5">
        <f>IF(H247&lt;$C$1,0,9.81*(H247-$C$1))</f>
        <v/>
      </c>
      <c r="L247" s="8">
        <f>+J247-K247</f>
        <v/>
      </c>
      <c r="M247" s="8">
        <f>AVERAGE(B247:B248)*1000</f>
        <v/>
      </c>
      <c r="N247" s="8">
        <f>AVERAGE(E247:E248)</f>
        <v/>
      </c>
      <c r="O247" s="8">
        <f>AVERAGE(F247:F248)</f>
        <v/>
      </c>
      <c r="P247" s="8">
        <f>AVERAGE(G247:G248)</f>
        <v/>
      </c>
      <c r="Q247" s="9">
        <f>(N247-J247)/L247</f>
        <v/>
      </c>
      <c r="R247" s="8">
        <f>+O247/(N247-J247)*100</f>
        <v/>
      </c>
      <c r="S247" s="8">
        <f>+SQRT((3.47-LOG(Q247))^2+(1.22+LOG(R247))^2)</f>
        <v/>
      </c>
      <c r="T247" s="1">
        <f>(IF(S247&lt;1.31, "gravelly sand to dense sand", IF(S247&lt;2.05, "sands", IF(S247&lt;2.6, "sand mixtures", IF(S247&lt;2.95, "silt mixtures", IF(S247&lt;3.6, "clays","organic clay"))))))</f>
        <v/>
      </c>
      <c r="U247" s="98">
        <f>IF(S247&lt;2.6,DEGREES(ATAN(0.373*(LOG(N247/L247)+0.29))),"")</f>
        <v/>
      </c>
      <c r="V247" s="98">
        <f>IF(S247&lt;2.6, 17.6+11*LOG(Q247),"")</f>
        <v/>
      </c>
      <c r="W247" s="98">
        <f>IF(S247&lt;2.6, IF(M247/100&lt;20, 30,IF(M247/100&lt;40,30+5/20*(M247/100-20),IF(M247/100&lt;120, 35+5/80*(M247/100-40), IF(M247/100&lt;200, 40+5/80*(M247/100-120),45)))),"")</f>
        <v/>
      </c>
      <c r="X247" s="98">
        <f>IF(S247&gt;2.59, (M247-J247)/$I$1,"")</f>
        <v/>
      </c>
      <c r="Y247" s="1">
        <f>+($Y$600-$Y$3)/($A$600-$A$3)*(A247-$A$3)+$Y$3</f>
        <v/>
      </c>
      <c r="Z247" s="99">
        <f>+B247*4</f>
        <v/>
      </c>
      <c r="AA247" s="1">
        <f>+($AA$600-$AA$3)/($A$600-$A$3)*(A247-$A$3)+$AA$3</f>
        <v/>
      </c>
    </row>
    <row r="248">
      <c r="A248" s="11" t="n">
        <v>4.9</v>
      </c>
      <c r="B248" s="11" t="n">
        <v>4.793</v>
      </c>
      <c r="C248" s="11" t="n">
        <v>17</v>
      </c>
      <c r="D248" s="11" t="n">
        <v>37</v>
      </c>
      <c r="E248" s="5">
        <f>+B248*1000+D248*(1-$F$1)</f>
        <v/>
      </c>
      <c r="F248" s="5">
        <f>+F247+1</f>
        <v/>
      </c>
      <c r="G248" s="5">
        <f>+A249-A248</f>
        <v/>
      </c>
      <c r="H248" s="5">
        <f>+A248+G248/2</f>
        <v/>
      </c>
      <c r="I248" s="8">
        <f>9.81*(0.27*LOG(C248/E248*100)+0.36*LOG(E248/100)+1.236)</f>
        <v/>
      </c>
      <c r="J248" s="5">
        <f>+J247+I248*G248</f>
        <v/>
      </c>
      <c r="K248" s="5">
        <f>IF(H248&lt;$C$1,0,9.81*(H248-$C$1))</f>
        <v/>
      </c>
      <c r="L248" s="8">
        <f>+J248-K248</f>
        <v/>
      </c>
      <c r="M248" s="8">
        <f>AVERAGE(B248:B249)*1000</f>
        <v/>
      </c>
      <c r="N248" s="8">
        <f>AVERAGE(E248:E249)</f>
        <v/>
      </c>
      <c r="O248" s="8">
        <f>AVERAGE(F248:F249)</f>
        <v/>
      </c>
      <c r="P248" s="8">
        <f>AVERAGE(G248:G249)</f>
        <v/>
      </c>
      <c r="Q248" s="9">
        <f>(N248-J248)/L248</f>
        <v/>
      </c>
      <c r="R248" s="8">
        <f>+O248/(N248-J248)*100</f>
        <v/>
      </c>
      <c r="S248" s="8">
        <f>+SQRT((3.47-LOG(Q248))^2+(1.22+LOG(R248))^2)</f>
        <v/>
      </c>
      <c r="T248" s="1">
        <f>(IF(S248&lt;1.31, "gravelly sand to dense sand", IF(S248&lt;2.05, "sands", IF(S248&lt;2.6, "sand mixtures", IF(S248&lt;2.95, "silt mixtures", IF(S248&lt;3.6, "clays","organic clay"))))))</f>
        <v/>
      </c>
      <c r="U248" s="98">
        <f>IF(S248&lt;2.6,DEGREES(ATAN(0.373*(LOG(N248/L248)+0.29))),"")</f>
        <v/>
      </c>
      <c r="V248" s="98">
        <f>IF(S248&lt;2.6, 17.6+11*LOG(Q248),"")</f>
        <v/>
      </c>
      <c r="W248" s="98">
        <f>IF(S248&lt;2.6, IF(M248/100&lt;20, 30,IF(M248/100&lt;40,30+5/20*(M248/100-20),IF(M248/100&lt;120, 35+5/80*(M248/100-40), IF(M248/100&lt;200, 40+5/80*(M248/100-120),45)))),"")</f>
        <v/>
      </c>
      <c r="X248" s="98">
        <f>IF(S248&gt;2.59, (M248-J248)/$I$1,"")</f>
        <v/>
      </c>
      <c r="Y248" s="1">
        <f>+($Y$600-$Y$3)/($A$600-$A$3)*(A248-$A$3)+$Y$3</f>
        <v/>
      </c>
      <c r="Z248" s="99">
        <f>+B248*4</f>
        <v/>
      </c>
      <c r="AA248" s="1">
        <f>+($AA$600-$AA$3)/($A$600-$A$3)*(A248-$A$3)+$AA$3</f>
        <v/>
      </c>
    </row>
    <row r="249">
      <c r="A249" s="11" t="n">
        <v>4.92</v>
      </c>
      <c r="B249" s="11" t="n">
        <v>4.679</v>
      </c>
      <c r="C249" s="11" t="n">
        <v>18</v>
      </c>
      <c r="D249" s="11" t="n">
        <v>37</v>
      </c>
      <c r="E249" s="5">
        <f>+B249*1000+D249*(1-$F$1)</f>
        <v/>
      </c>
      <c r="F249" s="5">
        <f>+F248+1</f>
        <v/>
      </c>
      <c r="G249" s="5">
        <f>+A250-A249</f>
        <v/>
      </c>
      <c r="H249" s="5">
        <f>+A249+G249/2</f>
        <v/>
      </c>
      <c r="I249" s="8">
        <f>9.81*(0.27*LOG(C249/E249*100)+0.36*LOG(E249/100)+1.236)</f>
        <v/>
      </c>
      <c r="J249" s="5">
        <f>+J248+I249*G249</f>
        <v/>
      </c>
      <c r="K249" s="5">
        <f>IF(H249&lt;$C$1,0,9.81*(H249-$C$1))</f>
        <v/>
      </c>
      <c r="L249" s="8">
        <f>+J249-K249</f>
        <v/>
      </c>
      <c r="M249" s="8">
        <f>AVERAGE(B249:B250)*1000</f>
        <v/>
      </c>
      <c r="N249" s="8">
        <f>AVERAGE(E249:E250)</f>
        <v/>
      </c>
      <c r="O249" s="8">
        <f>AVERAGE(F249:F250)</f>
        <v/>
      </c>
      <c r="P249" s="8">
        <f>AVERAGE(G249:G250)</f>
        <v/>
      </c>
      <c r="Q249" s="9">
        <f>(N249-J249)/L249</f>
        <v/>
      </c>
      <c r="R249" s="8">
        <f>+O249/(N249-J249)*100</f>
        <v/>
      </c>
      <c r="S249" s="8">
        <f>+SQRT((3.47-LOG(Q249))^2+(1.22+LOG(R249))^2)</f>
        <v/>
      </c>
      <c r="T249" s="1">
        <f>(IF(S249&lt;1.31, "gravelly sand to dense sand", IF(S249&lt;2.05, "sands", IF(S249&lt;2.6, "sand mixtures", IF(S249&lt;2.95, "silt mixtures", IF(S249&lt;3.6, "clays","organic clay"))))))</f>
        <v/>
      </c>
      <c r="U249" s="98">
        <f>IF(S249&lt;2.6,DEGREES(ATAN(0.373*(LOG(N249/L249)+0.29))),"")</f>
        <v/>
      </c>
      <c r="V249" s="98">
        <f>IF(S249&lt;2.6, 17.6+11*LOG(Q249),"")</f>
        <v/>
      </c>
      <c r="W249" s="98">
        <f>IF(S249&lt;2.6, IF(M249/100&lt;20, 30,IF(M249/100&lt;40,30+5/20*(M249/100-20),IF(M249/100&lt;120, 35+5/80*(M249/100-40), IF(M249/100&lt;200, 40+5/80*(M249/100-120),45)))),"")</f>
        <v/>
      </c>
      <c r="X249" s="98">
        <f>IF(S249&gt;2.59, (M249-J249)/$I$1,"")</f>
        <v/>
      </c>
      <c r="Y249" s="1">
        <f>+($Y$600-$Y$3)/($A$600-$A$3)*(A249-$A$3)+$Y$3</f>
        <v/>
      </c>
      <c r="Z249" s="99">
        <f>+B249*4</f>
        <v/>
      </c>
      <c r="AA249" s="1">
        <f>+($AA$600-$AA$3)/($A$600-$A$3)*(A249-$A$3)+$AA$3</f>
        <v/>
      </c>
    </row>
    <row r="250">
      <c r="A250" s="11" t="n">
        <v>4.94</v>
      </c>
      <c r="B250" s="11" t="n">
        <v>4.66</v>
      </c>
      <c r="C250" s="11" t="n">
        <v>20</v>
      </c>
      <c r="D250" s="11" t="n">
        <v>37</v>
      </c>
      <c r="E250" s="5">
        <f>+B250*1000+D250*(1-$F$1)</f>
        <v/>
      </c>
      <c r="F250" s="5">
        <f>+F249+1</f>
        <v/>
      </c>
      <c r="G250" s="5">
        <f>+A251-A250</f>
        <v/>
      </c>
      <c r="H250" s="5">
        <f>+A250+G250/2</f>
        <v/>
      </c>
      <c r="I250" s="8">
        <f>9.81*(0.27*LOG(C250/E250*100)+0.36*LOG(E250/100)+1.236)</f>
        <v/>
      </c>
      <c r="J250" s="5">
        <f>+J249+I250*G250</f>
        <v/>
      </c>
      <c r="K250" s="5">
        <f>IF(H250&lt;$C$1,0,9.81*(H250-$C$1))</f>
        <v/>
      </c>
      <c r="L250" s="8">
        <f>+J250-K250</f>
        <v/>
      </c>
      <c r="M250" s="8">
        <f>AVERAGE(B250:B251)*1000</f>
        <v/>
      </c>
      <c r="N250" s="8">
        <f>AVERAGE(E250:E251)</f>
        <v/>
      </c>
      <c r="O250" s="8">
        <f>AVERAGE(F250:F251)</f>
        <v/>
      </c>
      <c r="P250" s="8">
        <f>AVERAGE(G250:G251)</f>
        <v/>
      </c>
      <c r="Q250" s="9">
        <f>(N250-J250)/L250</f>
        <v/>
      </c>
      <c r="R250" s="8">
        <f>+O250/(N250-J250)*100</f>
        <v/>
      </c>
      <c r="S250" s="8">
        <f>+SQRT((3.47-LOG(Q250))^2+(1.22+LOG(R250))^2)</f>
        <v/>
      </c>
      <c r="T250" s="1">
        <f>(IF(S250&lt;1.31, "gravelly sand to dense sand", IF(S250&lt;2.05, "sands", IF(S250&lt;2.6, "sand mixtures", IF(S250&lt;2.95, "silt mixtures", IF(S250&lt;3.6, "clays","organic clay"))))))</f>
        <v/>
      </c>
      <c r="U250" s="98">
        <f>IF(S250&lt;2.6,DEGREES(ATAN(0.373*(LOG(N250/L250)+0.29))),"")</f>
        <v/>
      </c>
      <c r="V250" s="98">
        <f>IF(S250&lt;2.6, 17.6+11*LOG(Q250),"")</f>
        <v/>
      </c>
      <c r="W250" s="98">
        <f>IF(S250&lt;2.6, IF(M250/100&lt;20, 30,IF(M250/100&lt;40,30+5/20*(M250/100-20),IF(M250/100&lt;120, 35+5/80*(M250/100-40), IF(M250/100&lt;200, 40+5/80*(M250/100-120),45)))),"")</f>
        <v/>
      </c>
      <c r="X250" s="98">
        <f>IF(S250&gt;2.59, (M250-J250)/$I$1,"")</f>
        <v/>
      </c>
      <c r="Y250" s="1">
        <f>+($Y$600-$Y$3)/($A$600-$A$3)*(A250-$A$3)+$Y$3</f>
        <v/>
      </c>
      <c r="Z250" s="99">
        <f>+B250*4</f>
        <v/>
      </c>
      <c r="AA250" s="1">
        <f>+($AA$600-$AA$3)/($A$600-$A$3)*(A250-$A$3)+$AA$3</f>
        <v/>
      </c>
    </row>
    <row r="251">
      <c r="A251" s="11" t="n">
        <v>4.96</v>
      </c>
      <c r="B251" s="11" t="n">
        <v>4.85</v>
      </c>
      <c r="C251" s="11" t="n">
        <v>21</v>
      </c>
      <c r="D251" s="11" t="n">
        <v>40</v>
      </c>
      <c r="E251" s="5">
        <f>+B251*1000+D251*(1-$F$1)</f>
        <v/>
      </c>
      <c r="F251" s="5">
        <f>+F250+1</f>
        <v/>
      </c>
      <c r="G251" s="5">
        <f>+A252-A251</f>
        <v/>
      </c>
      <c r="H251" s="5">
        <f>+A251+G251/2</f>
        <v/>
      </c>
      <c r="I251" s="8">
        <f>9.81*(0.27*LOG(C251/E251*100)+0.36*LOG(E251/100)+1.236)</f>
        <v/>
      </c>
      <c r="J251" s="5">
        <f>+J250+I251*G251</f>
        <v/>
      </c>
      <c r="K251" s="5">
        <f>IF(H251&lt;$C$1,0,9.81*(H251-$C$1))</f>
        <v/>
      </c>
      <c r="L251" s="8">
        <f>+J251-K251</f>
        <v/>
      </c>
      <c r="M251" s="8">
        <f>AVERAGE(B251:B252)*1000</f>
        <v/>
      </c>
      <c r="N251" s="8">
        <f>AVERAGE(E251:E252)</f>
        <v/>
      </c>
      <c r="O251" s="8">
        <f>AVERAGE(F251:F252)</f>
        <v/>
      </c>
      <c r="P251" s="8">
        <f>AVERAGE(G251:G252)</f>
        <v/>
      </c>
      <c r="Q251" s="9">
        <f>(N251-J251)/L251</f>
        <v/>
      </c>
      <c r="R251" s="8">
        <f>+O251/(N251-J251)*100</f>
        <v/>
      </c>
      <c r="S251" s="8">
        <f>+SQRT((3.47-LOG(Q251))^2+(1.22+LOG(R251))^2)</f>
        <v/>
      </c>
      <c r="T251" s="1">
        <f>(IF(S251&lt;1.31, "gravelly sand to dense sand", IF(S251&lt;2.05, "sands", IF(S251&lt;2.6, "sand mixtures", IF(S251&lt;2.95, "silt mixtures", IF(S251&lt;3.6, "clays","organic clay"))))))</f>
        <v/>
      </c>
      <c r="U251" s="98">
        <f>IF(S251&lt;2.6,DEGREES(ATAN(0.373*(LOG(N251/L251)+0.29))),"")</f>
        <v/>
      </c>
      <c r="V251" s="98">
        <f>IF(S251&lt;2.6, 17.6+11*LOG(Q251),"")</f>
        <v/>
      </c>
      <c r="W251" s="98">
        <f>IF(S251&lt;2.6, IF(M251/100&lt;20, 30,IF(M251/100&lt;40,30+5/20*(M251/100-20),IF(M251/100&lt;120, 35+5/80*(M251/100-40), IF(M251/100&lt;200, 40+5/80*(M251/100-120),45)))),"")</f>
        <v/>
      </c>
      <c r="X251" s="98">
        <f>IF(S251&gt;2.59, (M251-J251)/$I$1,"")</f>
        <v/>
      </c>
      <c r="Y251" s="1">
        <f>+($Y$600-$Y$3)/($A$600-$A$3)*(A251-$A$3)+$Y$3</f>
        <v/>
      </c>
      <c r="Z251" s="99">
        <f>+B251*4</f>
        <v/>
      </c>
      <c r="AA251" s="1">
        <f>+($AA$600-$AA$3)/($A$600-$A$3)*(A251-$A$3)+$AA$3</f>
        <v/>
      </c>
    </row>
    <row r="252">
      <c r="A252" s="11" t="n">
        <v>4.98</v>
      </c>
      <c r="B252" s="11" t="n">
        <v>5.191</v>
      </c>
      <c r="C252" s="11" t="n">
        <v>22</v>
      </c>
      <c r="D252" s="11" t="n">
        <v>40</v>
      </c>
      <c r="E252" s="5">
        <f>+B252*1000+D252*(1-$F$1)</f>
        <v/>
      </c>
      <c r="F252" s="5">
        <f>+F251+1</f>
        <v/>
      </c>
      <c r="G252" s="5">
        <f>+A253-A252</f>
        <v/>
      </c>
      <c r="H252" s="5">
        <f>+A252+G252/2</f>
        <v/>
      </c>
      <c r="I252" s="8">
        <f>9.81*(0.27*LOG(C252/E252*100)+0.36*LOG(E252/100)+1.236)</f>
        <v/>
      </c>
      <c r="J252" s="5">
        <f>+J251+I252*G252</f>
        <v/>
      </c>
      <c r="K252" s="5">
        <f>IF(H252&lt;$C$1,0,9.81*(H252-$C$1))</f>
        <v/>
      </c>
      <c r="L252" s="8">
        <f>+J252-K252</f>
        <v/>
      </c>
      <c r="M252" s="8">
        <f>AVERAGE(B252:B253)*1000</f>
        <v/>
      </c>
      <c r="N252" s="8">
        <f>AVERAGE(E252:E253)</f>
        <v/>
      </c>
      <c r="O252" s="8">
        <f>AVERAGE(F252:F253)</f>
        <v/>
      </c>
      <c r="P252" s="8">
        <f>AVERAGE(G252:G253)</f>
        <v/>
      </c>
      <c r="Q252" s="9">
        <f>(N252-J252)/L252</f>
        <v/>
      </c>
      <c r="R252" s="8">
        <f>+O252/(N252-J252)*100</f>
        <v/>
      </c>
      <c r="S252" s="8">
        <f>+SQRT((3.47-LOG(Q252))^2+(1.22+LOG(R252))^2)</f>
        <v/>
      </c>
      <c r="T252" s="1">
        <f>(IF(S252&lt;1.31, "gravelly sand to dense sand", IF(S252&lt;2.05, "sands", IF(S252&lt;2.6, "sand mixtures", IF(S252&lt;2.95, "silt mixtures", IF(S252&lt;3.6, "clays","organic clay"))))))</f>
        <v/>
      </c>
      <c r="U252" s="98">
        <f>IF(S252&lt;2.6,DEGREES(ATAN(0.373*(LOG(N252/L252)+0.29))),"")</f>
        <v/>
      </c>
      <c r="V252" s="98">
        <f>IF(S252&lt;2.6, 17.6+11*LOG(Q252),"")</f>
        <v/>
      </c>
      <c r="W252" s="98">
        <f>IF(S252&lt;2.6, IF(M252/100&lt;20, 30,IF(M252/100&lt;40,30+5/20*(M252/100-20),IF(M252/100&lt;120, 35+5/80*(M252/100-40), IF(M252/100&lt;200, 40+5/80*(M252/100-120),45)))),"")</f>
        <v/>
      </c>
      <c r="X252" s="98">
        <f>IF(S252&gt;2.59, (M252-J252)/$I$1,"")</f>
        <v/>
      </c>
      <c r="Y252" s="1">
        <f>+($Y$600-$Y$3)/($A$600-$A$3)*(A252-$A$3)+$Y$3</f>
        <v/>
      </c>
      <c r="Z252" s="99">
        <f>+B252*4</f>
        <v/>
      </c>
      <c r="AA252" s="1">
        <f>+($AA$600-$AA$3)/($A$600-$A$3)*(A252-$A$3)+$AA$3</f>
        <v/>
      </c>
    </row>
    <row r="253">
      <c r="A253" s="11" t="n">
        <v>5</v>
      </c>
      <c r="B253" s="11" t="n">
        <v>6.233</v>
      </c>
      <c r="C253" s="11" t="n">
        <v>23</v>
      </c>
      <c r="D253" s="11" t="n">
        <v>41</v>
      </c>
      <c r="E253" s="5">
        <f>+B253*1000+D253*(1-$F$1)</f>
        <v/>
      </c>
      <c r="F253" s="5">
        <f>+F252+1</f>
        <v/>
      </c>
      <c r="G253" s="5">
        <f>+A254-A253</f>
        <v/>
      </c>
      <c r="H253" s="5">
        <f>+A253+G253/2</f>
        <v/>
      </c>
      <c r="I253" s="8">
        <f>9.81*(0.27*LOG(C253/E253*100)+0.36*LOG(E253/100)+1.236)</f>
        <v/>
      </c>
      <c r="J253" s="5">
        <f>+J252+I253*G253</f>
        <v/>
      </c>
      <c r="K253" s="5">
        <f>IF(H253&lt;$C$1,0,9.81*(H253-$C$1))</f>
        <v/>
      </c>
      <c r="L253" s="8">
        <f>+J253-K253</f>
        <v/>
      </c>
      <c r="M253" s="8">
        <f>AVERAGE(B253:B254)*1000</f>
        <v/>
      </c>
      <c r="N253" s="8">
        <f>AVERAGE(E253:E254)</f>
        <v/>
      </c>
      <c r="O253" s="8">
        <f>AVERAGE(F253:F254)</f>
        <v/>
      </c>
      <c r="P253" s="8">
        <f>AVERAGE(G253:G254)</f>
        <v/>
      </c>
      <c r="Q253" s="9">
        <f>(N253-J253)/L253</f>
        <v/>
      </c>
      <c r="R253" s="8">
        <f>+O253/(N253-J253)*100</f>
        <v/>
      </c>
      <c r="S253" s="8">
        <f>+SQRT((3.47-LOG(Q253))^2+(1.22+LOG(R253))^2)</f>
        <v/>
      </c>
      <c r="T253" s="1">
        <f>(IF(S253&lt;1.31, "gravelly sand to dense sand", IF(S253&lt;2.05, "sands", IF(S253&lt;2.6, "sand mixtures", IF(S253&lt;2.95, "silt mixtures", IF(S253&lt;3.6, "clays","organic clay"))))))</f>
        <v/>
      </c>
      <c r="U253" s="98">
        <f>IF(S253&lt;2.6,DEGREES(ATAN(0.373*(LOG(N253/L253)+0.29))),"")</f>
        <v/>
      </c>
      <c r="V253" s="98">
        <f>IF(S253&lt;2.6, 17.6+11*LOG(Q253),"")</f>
        <v/>
      </c>
      <c r="W253" s="98">
        <f>IF(S253&lt;2.6, IF(M253/100&lt;20, 30,IF(M253/100&lt;40,30+5/20*(M253/100-20),IF(M253/100&lt;120, 35+5/80*(M253/100-40), IF(M253/100&lt;200, 40+5/80*(M253/100-120),45)))),"")</f>
        <v/>
      </c>
      <c r="X253" s="98">
        <f>IF(S253&gt;2.59, (M253-J253)/$I$1,"")</f>
        <v/>
      </c>
      <c r="Y253" s="1">
        <f>+($Y$600-$Y$3)/($A$600-$A$3)*(A253-$A$3)+$Y$3</f>
        <v/>
      </c>
      <c r="Z253" s="99">
        <f>+B253*4</f>
        <v/>
      </c>
      <c r="AA253" s="1">
        <f>+($AA$600-$AA$3)/($A$600-$A$3)*(A253-$A$3)+$AA$3</f>
        <v/>
      </c>
    </row>
    <row r="254">
      <c r="A254" s="11" t="n">
        <v>5.02</v>
      </c>
      <c r="B254" s="11" t="n">
        <v>6.555</v>
      </c>
      <c r="C254" s="11" t="n">
        <v>21</v>
      </c>
      <c r="D254" s="11" t="n">
        <v>41</v>
      </c>
      <c r="E254" s="5">
        <f>+B254*1000+D254*(1-$F$1)</f>
        <v/>
      </c>
      <c r="F254" s="5">
        <f>+F253+1</f>
        <v/>
      </c>
      <c r="G254" s="5">
        <f>+A255-A254</f>
        <v/>
      </c>
      <c r="H254" s="5">
        <f>+A254+G254/2</f>
        <v/>
      </c>
      <c r="I254" s="8">
        <f>9.81*(0.27*LOG(C254/E254*100)+0.36*LOG(E254/100)+1.236)</f>
        <v/>
      </c>
      <c r="J254" s="5">
        <f>+J253+I254*G254</f>
        <v/>
      </c>
      <c r="K254" s="5">
        <f>IF(H254&lt;$C$1,0,9.81*(H254-$C$1))</f>
        <v/>
      </c>
      <c r="L254" s="8">
        <f>+J254-K254</f>
        <v/>
      </c>
      <c r="M254" s="8">
        <f>AVERAGE(B254:B255)*1000</f>
        <v/>
      </c>
      <c r="N254" s="8">
        <f>AVERAGE(E254:E255)</f>
        <v/>
      </c>
      <c r="O254" s="8">
        <f>AVERAGE(F254:F255)</f>
        <v/>
      </c>
      <c r="P254" s="8">
        <f>AVERAGE(G254:G255)</f>
        <v/>
      </c>
      <c r="Q254" s="9">
        <f>(N254-J254)/L254</f>
        <v/>
      </c>
      <c r="R254" s="8">
        <f>+O254/(N254-J254)*100</f>
        <v/>
      </c>
      <c r="S254" s="8">
        <f>+SQRT((3.47-LOG(Q254))^2+(1.22+LOG(R254))^2)</f>
        <v/>
      </c>
      <c r="T254" s="1">
        <f>(IF(S254&lt;1.31, "gravelly sand to dense sand", IF(S254&lt;2.05, "sands", IF(S254&lt;2.6, "sand mixtures", IF(S254&lt;2.95, "silt mixtures", IF(S254&lt;3.6, "clays","organic clay"))))))</f>
        <v/>
      </c>
      <c r="U254" s="98">
        <f>IF(S254&lt;2.6,DEGREES(ATAN(0.373*(LOG(N254/L254)+0.29))),"")</f>
        <v/>
      </c>
      <c r="V254" s="98">
        <f>IF(S254&lt;2.6, 17.6+11*LOG(Q254),"")</f>
        <v/>
      </c>
      <c r="W254" s="98">
        <f>IF(S254&lt;2.6, IF(M254/100&lt;20, 30,IF(M254/100&lt;40,30+5/20*(M254/100-20),IF(M254/100&lt;120, 35+5/80*(M254/100-40), IF(M254/100&lt;200, 40+5/80*(M254/100-120),45)))),"")</f>
        <v/>
      </c>
      <c r="X254" s="98">
        <f>IF(S254&gt;2.59, (M254-J254)/$I$1,"")</f>
        <v/>
      </c>
      <c r="Y254" s="1">
        <f>+($Y$600-$Y$3)/($A$600-$A$3)*(A254-$A$3)+$Y$3</f>
        <v/>
      </c>
      <c r="Z254" s="99">
        <f>+B254*4</f>
        <v/>
      </c>
      <c r="AA254" s="1">
        <f>+($AA$600-$AA$3)/($A$600-$A$3)*(A254-$A$3)+$AA$3</f>
        <v/>
      </c>
    </row>
    <row r="255">
      <c r="A255" s="11" t="n">
        <v>5.04</v>
      </c>
      <c r="B255" s="11" t="n">
        <v>7.066</v>
      </c>
      <c r="C255" s="11" t="n">
        <v>18</v>
      </c>
      <c r="D255" s="11" t="n">
        <v>41</v>
      </c>
      <c r="E255" s="5">
        <f>+B255*1000+D255*(1-$F$1)</f>
        <v/>
      </c>
      <c r="F255" s="5">
        <f>+F254+1</f>
        <v/>
      </c>
      <c r="G255" s="5">
        <f>+A256-A255</f>
        <v/>
      </c>
      <c r="H255" s="5">
        <f>+A255+G255/2</f>
        <v/>
      </c>
      <c r="I255" s="8">
        <f>9.81*(0.27*LOG(C255/E255*100)+0.36*LOG(E255/100)+1.236)</f>
        <v/>
      </c>
      <c r="J255" s="5">
        <f>+J254+I255*G255</f>
        <v/>
      </c>
      <c r="K255" s="5">
        <f>IF(H255&lt;$C$1,0,9.81*(H255-$C$1))</f>
        <v/>
      </c>
      <c r="L255" s="8">
        <f>+J255-K255</f>
        <v/>
      </c>
      <c r="M255" s="8">
        <f>AVERAGE(B255:B256)*1000</f>
        <v/>
      </c>
      <c r="N255" s="8">
        <f>AVERAGE(E255:E256)</f>
        <v/>
      </c>
      <c r="O255" s="8">
        <f>AVERAGE(F255:F256)</f>
        <v/>
      </c>
      <c r="P255" s="8">
        <f>AVERAGE(G255:G256)</f>
        <v/>
      </c>
      <c r="Q255" s="9">
        <f>(N255-J255)/L255</f>
        <v/>
      </c>
      <c r="R255" s="8">
        <f>+O255/(N255-J255)*100</f>
        <v/>
      </c>
      <c r="S255" s="8">
        <f>+SQRT((3.47-LOG(Q255))^2+(1.22+LOG(R255))^2)</f>
        <v/>
      </c>
      <c r="T255" s="1">
        <f>(IF(S255&lt;1.31, "gravelly sand to dense sand", IF(S255&lt;2.05, "sands", IF(S255&lt;2.6, "sand mixtures", IF(S255&lt;2.95, "silt mixtures", IF(S255&lt;3.6, "clays","organic clay"))))))</f>
        <v/>
      </c>
      <c r="U255" s="98">
        <f>IF(S255&lt;2.6,DEGREES(ATAN(0.373*(LOG(N255/L255)+0.29))),"")</f>
        <v/>
      </c>
      <c r="V255" s="98">
        <f>IF(S255&lt;2.6, 17.6+11*LOG(Q255),"")</f>
        <v/>
      </c>
      <c r="W255" s="98">
        <f>IF(S255&lt;2.6, IF(M255/100&lt;20, 30,IF(M255/100&lt;40,30+5/20*(M255/100-20),IF(M255/100&lt;120, 35+5/80*(M255/100-40), IF(M255/100&lt;200, 40+5/80*(M255/100-120),45)))),"")</f>
        <v/>
      </c>
      <c r="X255" s="98">
        <f>IF(S255&gt;2.59, (M255-J255)/$I$1,"")</f>
        <v/>
      </c>
      <c r="Y255" s="1">
        <f>+($Y$600-$Y$3)/($A$600-$A$3)*(A255-$A$3)+$Y$3</f>
        <v/>
      </c>
      <c r="Z255" s="99">
        <f>+B255*4</f>
        <v/>
      </c>
      <c r="AA255" s="1">
        <f>+($AA$600-$AA$3)/($A$600-$A$3)*(A255-$A$3)+$AA$3</f>
        <v/>
      </c>
    </row>
    <row r="256">
      <c r="A256" s="11" t="n">
        <v>5.06</v>
      </c>
      <c r="B256" s="11" t="n">
        <v>7.218</v>
      </c>
      <c r="C256" s="11" t="n">
        <v>13</v>
      </c>
      <c r="D256" s="11" t="n">
        <v>41</v>
      </c>
      <c r="E256" s="5">
        <f>+B256*1000+D256*(1-$F$1)</f>
        <v/>
      </c>
      <c r="F256" s="5">
        <f>+F255+1</f>
        <v/>
      </c>
      <c r="G256" s="5">
        <f>+A257-A256</f>
        <v/>
      </c>
      <c r="H256" s="5">
        <f>+A256+G256/2</f>
        <v/>
      </c>
      <c r="I256" s="8">
        <f>9.81*(0.27*LOG(C256/E256*100)+0.36*LOG(E256/100)+1.236)</f>
        <v/>
      </c>
      <c r="J256" s="5">
        <f>+J255+I256*G256</f>
        <v/>
      </c>
      <c r="K256" s="5">
        <f>IF(H256&lt;$C$1,0,9.81*(H256-$C$1))</f>
        <v/>
      </c>
      <c r="L256" s="8">
        <f>+J256-K256</f>
        <v/>
      </c>
      <c r="M256" s="8">
        <f>AVERAGE(B256:B257)*1000</f>
        <v/>
      </c>
      <c r="N256" s="8">
        <f>AVERAGE(E256:E257)</f>
        <v/>
      </c>
      <c r="O256" s="8">
        <f>AVERAGE(F256:F257)</f>
        <v/>
      </c>
      <c r="P256" s="8">
        <f>AVERAGE(G256:G257)</f>
        <v/>
      </c>
      <c r="Q256" s="9">
        <f>(N256-J256)/L256</f>
        <v/>
      </c>
      <c r="R256" s="8">
        <f>+O256/(N256-J256)*100</f>
        <v/>
      </c>
      <c r="S256" s="8">
        <f>+SQRT((3.47-LOG(Q256))^2+(1.22+LOG(R256))^2)</f>
        <v/>
      </c>
      <c r="T256" s="1">
        <f>(IF(S256&lt;1.31, "gravelly sand to dense sand", IF(S256&lt;2.05, "sands", IF(S256&lt;2.6, "sand mixtures", IF(S256&lt;2.95, "silt mixtures", IF(S256&lt;3.6, "clays","organic clay"))))))</f>
        <v/>
      </c>
      <c r="U256" s="98">
        <f>IF(S256&lt;2.6,DEGREES(ATAN(0.373*(LOG(N256/L256)+0.29))),"")</f>
        <v/>
      </c>
      <c r="V256" s="98">
        <f>IF(S256&lt;2.6, 17.6+11*LOG(Q256),"")</f>
        <v/>
      </c>
      <c r="W256" s="98">
        <f>IF(S256&lt;2.6, IF(M256/100&lt;20, 30,IF(M256/100&lt;40,30+5/20*(M256/100-20),IF(M256/100&lt;120, 35+5/80*(M256/100-40), IF(M256/100&lt;200, 40+5/80*(M256/100-120),45)))),"")</f>
        <v/>
      </c>
      <c r="X256" s="98">
        <f>IF(S256&gt;2.59, (M256-J256)/$I$1,"")</f>
        <v/>
      </c>
      <c r="Y256" s="1">
        <f>+($Y$600-$Y$3)/($A$600-$A$3)*(A256-$A$3)+$Y$3</f>
        <v/>
      </c>
      <c r="Z256" s="99">
        <f>+B256*4</f>
        <v/>
      </c>
      <c r="AA256" s="1">
        <f>+($AA$600-$AA$3)/($A$600-$A$3)*(A256-$A$3)+$AA$3</f>
        <v/>
      </c>
    </row>
    <row r="257">
      <c r="A257" s="11" t="n">
        <v>5.08</v>
      </c>
      <c r="B257" s="11" t="n">
        <v>7.218</v>
      </c>
      <c r="C257" s="11" t="n">
        <v>15</v>
      </c>
      <c r="D257" s="11" t="n">
        <v>38</v>
      </c>
      <c r="E257" s="5">
        <f>+B257*1000+D257*(1-$F$1)</f>
        <v/>
      </c>
      <c r="F257" s="5">
        <f>+F256+1</f>
        <v/>
      </c>
      <c r="G257" s="5">
        <f>+A258-A257</f>
        <v/>
      </c>
      <c r="H257" s="5">
        <f>+A257+G257/2</f>
        <v/>
      </c>
      <c r="I257" s="8">
        <f>9.81*(0.27*LOG(C257/E257*100)+0.36*LOG(E257/100)+1.236)</f>
        <v/>
      </c>
      <c r="J257" s="5">
        <f>+J256+I257*G257</f>
        <v/>
      </c>
      <c r="K257" s="5">
        <f>IF(H257&lt;$C$1,0,9.81*(H257-$C$1))</f>
        <v/>
      </c>
      <c r="L257" s="8">
        <f>+J257-K257</f>
        <v/>
      </c>
      <c r="M257" s="8">
        <f>AVERAGE(B257:B258)*1000</f>
        <v/>
      </c>
      <c r="N257" s="8">
        <f>AVERAGE(E257:E258)</f>
        <v/>
      </c>
      <c r="O257" s="8">
        <f>AVERAGE(F257:F258)</f>
        <v/>
      </c>
      <c r="P257" s="8">
        <f>AVERAGE(G257:G258)</f>
        <v/>
      </c>
      <c r="Q257" s="9">
        <f>(N257-J257)/L257</f>
        <v/>
      </c>
      <c r="R257" s="8">
        <f>+O257/(N257-J257)*100</f>
        <v/>
      </c>
      <c r="S257" s="8">
        <f>+SQRT((3.47-LOG(Q257))^2+(1.22+LOG(R257))^2)</f>
        <v/>
      </c>
      <c r="T257" s="1">
        <f>(IF(S257&lt;1.31, "gravelly sand to dense sand", IF(S257&lt;2.05, "sands", IF(S257&lt;2.6, "sand mixtures", IF(S257&lt;2.95, "silt mixtures", IF(S257&lt;3.6, "clays","organic clay"))))))</f>
        <v/>
      </c>
      <c r="U257" s="98">
        <f>IF(S257&lt;2.6,DEGREES(ATAN(0.373*(LOG(N257/L257)+0.29))),"")</f>
        <v/>
      </c>
      <c r="V257" s="98">
        <f>IF(S257&lt;2.6, 17.6+11*LOG(Q257),"")</f>
        <v/>
      </c>
      <c r="W257" s="98">
        <f>IF(S257&lt;2.6, IF(M257/100&lt;20, 30,IF(M257/100&lt;40,30+5/20*(M257/100-20),IF(M257/100&lt;120, 35+5/80*(M257/100-40), IF(M257/100&lt;200, 40+5/80*(M257/100-120),45)))),"")</f>
        <v/>
      </c>
      <c r="X257" s="98">
        <f>IF(S257&gt;2.59, (M257-J257)/$I$1,"")</f>
        <v/>
      </c>
      <c r="Y257" s="1">
        <f>+($Y$600-$Y$3)/($A$600-$A$3)*(A257-$A$3)+$Y$3</f>
        <v/>
      </c>
      <c r="Z257" s="99">
        <f>+B257*4</f>
        <v/>
      </c>
      <c r="AA257" s="1">
        <f>+($AA$600-$AA$3)/($A$600-$A$3)*(A257-$A$3)+$AA$3</f>
        <v/>
      </c>
    </row>
    <row r="258">
      <c r="A258" s="11" t="n">
        <v>5.1</v>
      </c>
      <c r="B258" s="11" t="n">
        <v>7.18</v>
      </c>
      <c r="C258" s="11" t="n">
        <v>18</v>
      </c>
      <c r="D258" s="11" t="n">
        <v>38</v>
      </c>
      <c r="E258" s="5">
        <f>+B258*1000+D258*(1-$F$1)</f>
        <v/>
      </c>
      <c r="F258" s="5">
        <f>+F257+1</f>
        <v/>
      </c>
      <c r="G258" s="5">
        <f>+A259-A258</f>
        <v/>
      </c>
      <c r="H258" s="5">
        <f>+A258+G258/2</f>
        <v/>
      </c>
      <c r="I258" s="8">
        <f>9.81*(0.27*LOG(C258/E258*100)+0.36*LOG(E258/100)+1.236)</f>
        <v/>
      </c>
      <c r="J258" s="5">
        <f>+J257+I258*G258</f>
        <v/>
      </c>
      <c r="K258" s="5">
        <f>IF(H258&lt;$C$1,0,9.81*(H258-$C$1))</f>
        <v/>
      </c>
      <c r="L258" s="8">
        <f>+J258-K258</f>
        <v/>
      </c>
      <c r="M258" s="8">
        <f>AVERAGE(B258:B259)*1000</f>
        <v/>
      </c>
      <c r="N258" s="8">
        <f>AVERAGE(E258:E259)</f>
        <v/>
      </c>
      <c r="O258" s="8">
        <f>AVERAGE(F258:F259)</f>
        <v/>
      </c>
      <c r="P258" s="8">
        <f>AVERAGE(G258:G259)</f>
        <v/>
      </c>
      <c r="Q258" s="9">
        <f>(N258-J258)/L258</f>
        <v/>
      </c>
      <c r="R258" s="8">
        <f>+O258/(N258-J258)*100</f>
        <v/>
      </c>
      <c r="S258" s="8">
        <f>+SQRT((3.47-LOG(Q258))^2+(1.22+LOG(R258))^2)</f>
        <v/>
      </c>
      <c r="T258" s="1">
        <f>(IF(S258&lt;1.31, "gravelly sand to dense sand", IF(S258&lt;2.05, "sands", IF(S258&lt;2.6, "sand mixtures", IF(S258&lt;2.95, "silt mixtures", IF(S258&lt;3.6, "clays","organic clay"))))))</f>
        <v/>
      </c>
      <c r="U258" s="98">
        <f>IF(S258&lt;2.6,DEGREES(ATAN(0.373*(LOG(N258/L258)+0.29))),"")</f>
        <v/>
      </c>
      <c r="V258" s="98">
        <f>IF(S258&lt;2.6, 17.6+11*LOG(Q258),"")</f>
        <v/>
      </c>
      <c r="W258" s="98">
        <f>IF(S258&lt;2.6, IF(M258/100&lt;20, 30,IF(M258/100&lt;40,30+5/20*(M258/100-20),IF(M258/100&lt;120, 35+5/80*(M258/100-40), IF(M258/100&lt;200, 40+5/80*(M258/100-120),45)))),"")</f>
        <v/>
      </c>
      <c r="X258" s="98">
        <f>IF(S258&gt;2.59, (M258-J258)/$I$1,"")</f>
        <v/>
      </c>
      <c r="Y258" s="1">
        <f>+($Y$600-$Y$3)/($A$600-$A$3)*(A258-$A$3)+$Y$3</f>
        <v/>
      </c>
      <c r="Z258" s="99">
        <f>+B258*4</f>
        <v/>
      </c>
      <c r="AA258" s="1">
        <f>+($AA$600-$AA$3)/($A$600-$A$3)*(A258-$A$3)+$AA$3</f>
        <v/>
      </c>
    </row>
    <row r="259">
      <c r="A259" s="11" t="n">
        <v>5.12</v>
      </c>
      <c r="B259" s="11" t="n">
        <v>7.085</v>
      </c>
      <c r="C259" s="11" t="n">
        <v>20</v>
      </c>
      <c r="D259" s="11" t="n">
        <v>38</v>
      </c>
      <c r="E259" s="5">
        <f>+B259*1000+D259*(1-$F$1)</f>
        <v/>
      </c>
      <c r="F259" s="5">
        <f>+F258+1</f>
        <v/>
      </c>
      <c r="G259" s="5">
        <f>+A260-A259</f>
        <v/>
      </c>
      <c r="H259" s="5">
        <f>+A259+G259/2</f>
        <v/>
      </c>
      <c r="I259" s="8">
        <f>9.81*(0.27*LOG(C259/E259*100)+0.36*LOG(E259/100)+1.236)</f>
        <v/>
      </c>
      <c r="J259" s="5">
        <f>+J258+I259*G259</f>
        <v/>
      </c>
      <c r="K259" s="5">
        <f>IF(H259&lt;$C$1,0,9.81*(H259-$C$1))</f>
        <v/>
      </c>
      <c r="L259" s="8">
        <f>+J259-K259</f>
        <v/>
      </c>
      <c r="M259" s="8">
        <f>AVERAGE(B259:B260)*1000</f>
        <v/>
      </c>
      <c r="N259" s="8">
        <f>AVERAGE(E259:E260)</f>
        <v/>
      </c>
      <c r="O259" s="8">
        <f>AVERAGE(F259:F260)</f>
        <v/>
      </c>
      <c r="P259" s="8">
        <f>AVERAGE(G259:G260)</f>
        <v/>
      </c>
      <c r="Q259" s="9">
        <f>(N259-J259)/L259</f>
        <v/>
      </c>
      <c r="R259" s="8">
        <f>+O259/(N259-J259)*100</f>
        <v/>
      </c>
      <c r="S259" s="8">
        <f>+SQRT((3.47-LOG(Q259))^2+(1.22+LOG(R259))^2)</f>
        <v/>
      </c>
      <c r="T259" s="1">
        <f>(IF(S259&lt;1.31, "gravelly sand to dense sand", IF(S259&lt;2.05, "sands", IF(S259&lt;2.6, "sand mixtures", IF(S259&lt;2.95, "silt mixtures", IF(S259&lt;3.6, "clays","organic clay"))))))</f>
        <v/>
      </c>
      <c r="U259" s="98">
        <f>IF(S259&lt;2.6,DEGREES(ATAN(0.373*(LOG(N259/L259)+0.29))),"")</f>
        <v/>
      </c>
      <c r="V259" s="98">
        <f>IF(S259&lt;2.6, 17.6+11*LOG(Q259),"")</f>
        <v/>
      </c>
      <c r="W259" s="98">
        <f>IF(S259&lt;2.6, IF(M259/100&lt;20, 30,IF(M259/100&lt;40,30+5/20*(M259/100-20),IF(M259/100&lt;120, 35+5/80*(M259/100-40), IF(M259/100&lt;200, 40+5/80*(M259/100-120),45)))),"")</f>
        <v/>
      </c>
      <c r="X259" s="98">
        <f>IF(S259&gt;2.59, (M259-J259)/$I$1,"")</f>
        <v/>
      </c>
      <c r="Y259" s="1">
        <f>+($Y$600-$Y$3)/($A$600-$A$3)*(A259-$A$3)+$Y$3</f>
        <v/>
      </c>
      <c r="Z259" s="99">
        <f>+B259*4</f>
        <v/>
      </c>
      <c r="AA259" s="1">
        <f>+($AA$600-$AA$3)/($A$600-$A$3)*(A259-$A$3)+$AA$3</f>
        <v/>
      </c>
    </row>
    <row r="260">
      <c r="A260" s="11" t="n">
        <v>5.14</v>
      </c>
      <c r="B260" s="11" t="n">
        <v>7.028</v>
      </c>
      <c r="C260" s="11" t="n">
        <v>27</v>
      </c>
      <c r="D260" s="11" t="n">
        <v>40</v>
      </c>
      <c r="E260" s="5">
        <f>+B260*1000+D260*(1-$F$1)</f>
        <v/>
      </c>
      <c r="F260" s="5">
        <f>+F259+1</f>
        <v/>
      </c>
      <c r="G260" s="5">
        <f>+A261-A260</f>
        <v/>
      </c>
      <c r="H260" s="5">
        <f>+A260+G260/2</f>
        <v/>
      </c>
      <c r="I260" s="8">
        <f>9.81*(0.27*LOG(C260/E260*100)+0.36*LOG(E260/100)+1.236)</f>
        <v/>
      </c>
      <c r="J260" s="5">
        <f>+J259+I260*G260</f>
        <v/>
      </c>
      <c r="K260" s="5">
        <f>IF(H260&lt;$C$1,0,9.81*(H260-$C$1))</f>
        <v/>
      </c>
      <c r="L260" s="8">
        <f>+J260-K260</f>
        <v/>
      </c>
      <c r="M260" s="8">
        <f>AVERAGE(B260:B261)*1000</f>
        <v/>
      </c>
      <c r="N260" s="8">
        <f>AVERAGE(E260:E261)</f>
        <v/>
      </c>
      <c r="O260" s="8">
        <f>AVERAGE(F260:F261)</f>
        <v/>
      </c>
      <c r="P260" s="8">
        <f>AVERAGE(G260:G261)</f>
        <v/>
      </c>
      <c r="Q260" s="9">
        <f>(N260-J260)/L260</f>
        <v/>
      </c>
      <c r="R260" s="8">
        <f>+O260/(N260-J260)*100</f>
        <v/>
      </c>
      <c r="S260" s="8">
        <f>+SQRT((3.47-LOG(Q260))^2+(1.22+LOG(R260))^2)</f>
        <v/>
      </c>
      <c r="T260" s="1">
        <f>(IF(S260&lt;1.31, "gravelly sand to dense sand", IF(S260&lt;2.05, "sands", IF(S260&lt;2.6, "sand mixtures", IF(S260&lt;2.95, "silt mixtures", IF(S260&lt;3.6, "clays","organic clay"))))))</f>
        <v/>
      </c>
      <c r="U260" s="98">
        <f>IF(S260&lt;2.6,DEGREES(ATAN(0.373*(LOG(N260/L260)+0.29))),"")</f>
        <v/>
      </c>
      <c r="V260" s="98">
        <f>IF(S260&lt;2.6, 17.6+11*LOG(Q260),"")</f>
        <v/>
      </c>
      <c r="W260" s="98">
        <f>IF(S260&lt;2.6, IF(M260/100&lt;20, 30,IF(M260/100&lt;40,30+5/20*(M260/100-20),IF(M260/100&lt;120, 35+5/80*(M260/100-40), IF(M260/100&lt;200, 40+5/80*(M260/100-120),45)))),"")</f>
        <v/>
      </c>
      <c r="X260" s="98">
        <f>IF(S260&gt;2.59, (M260-J260)/$I$1,"")</f>
        <v/>
      </c>
      <c r="Y260" s="1">
        <f>+($Y$600-$Y$3)/($A$600-$A$3)*(A260-$A$3)+$Y$3</f>
        <v/>
      </c>
      <c r="Z260" s="99">
        <f>+B260*4</f>
        <v/>
      </c>
      <c r="AA260" s="1">
        <f>+($AA$600-$AA$3)/($A$600-$A$3)*(A260-$A$3)+$AA$3</f>
        <v/>
      </c>
    </row>
    <row r="261">
      <c r="A261" s="11" t="n">
        <v>5.16</v>
      </c>
      <c r="B261" s="11" t="n">
        <v>1.951</v>
      </c>
      <c r="C261" s="11" t="n">
        <v>21</v>
      </c>
      <c r="D261" s="11" t="n">
        <v>38</v>
      </c>
      <c r="E261" s="5">
        <f>+B261*1000+D261*(1-$F$1)</f>
        <v/>
      </c>
      <c r="F261" s="5">
        <f>+F260+1</f>
        <v/>
      </c>
      <c r="G261" s="5">
        <f>+A262-A261</f>
        <v/>
      </c>
      <c r="H261" s="5">
        <f>+A261+G261/2</f>
        <v/>
      </c>
      <c r="I261" s="8">
        <f>9.81*(0.27*LOG(C261/E261*100)+0.36*LOG(E261/100)+1.236)</f>
        <v/>
      </c>
      <c r="J261" s="5">
        <f>+J260+I261*G261</f>
        <v/>
      </c>
      <c r="K261" s="5">
        <f>IF(H261&lt;$C$1,0,9.81*(H261-$C$1))</f>
        <v/>
      </c>
      <c r="L261" s="8">
        <f>+J261-K261</f>
        <v/>
      </c>
      <c r="M261" s="8">
        <f>AVERAGE(B261:B262)*1000</f>
        <v/>
      </c>
      <c r="N261" s="8">
        <f>AVERAGE(E261:E262)</f>
        <v/>
      </c>
      <c r="O261" s="8">
        <f>AVERAGE(F261:F262)</f>
        <v/>
      </c>
      <c r="P261" s="8">
        <f>AVERAGE(G261:G262)</f>
        <v/>
      </c>
      <c r="Q261" s="9">
        <f>(N261-J261)/L261</f>
        <v/>
      </c>
      <c r="R261" s="8">
        <f>+O261/(N261-J261)*100</f>
        <v/>
      </c>
      <c r="S261" s="8">
        <f>+SQRT((3.47-LOG(Q261))^2+(1.22+LOG(R261))^2)</f>
        <v/>
      </c>
      <c r="T261" s="1">
        <f>(IF(S261&lt;1.31, "gravelly sand to dense sand", IF(S261&lt;2.05, "sands", IF(S261&lt;2.6, "sand mixtures", IF(S261&lt;2.95, "silt mixtures", IF(S261&lt;3.6, "clays","organic clay"))))))</f>
        <v/>
      </c>
      <c r="U261" s="98">
        <f>IF(S261&lt;2.6,DEGREES(ATAN(0.373*(LOG(N261/L261)+0.29))),"")</f>
        <v/>
      </c>
      <c r="V261" s="98">
        <f>IF(S261&lt;2.6, 17.6+11*LOG(Q261),"")</f>
        <v/>
      </c>
      <c r="W261" s="98">
        <f>IF(S261&lt;2.6, IF(M261/100&lt;20, 30,IF(M261/100&lt;40,30+5/20*(M261/100-20),IF(M261/100&lt;120, 35+5/80*(M261/100-40), IF(M261/100&lt;200, 40+5/80*(M261/100-120),45)))),"")</f>
        <v/>
      </c>
      <c r="X261" s="98">
        <f>IF(S261&gt;2.59, (M261-J261)/$I$1,"")</f>
        <v/>
      </c>
      <c r="Y261" s="1">
        <f>+($Y$600-$Y$3)/($A$600-$A$3)*(A261-$A$3)+$Y$3</f>
        <v/>
      </c>
      <c r="Z261" s="99">
        <f>+B261*4</f>
        <v/>
      </c>
      <c r="AA261" s="1">
        <f>+($AA$600-$AA$3)/($A$600-$A$3)*(A261-$A$3)+$AA$3</f>
        <v/>
      </c>
    </row>
    <row r="262">
      <c r="A262" s="11" t="n">
        <v>5.18</v>
      </c>
      <c r="B262" s="11" t="n">
        <v>6.138</v>
      </c>
      <c r="C262" s="11" t="n">
        <v>19</v>
      </c>
      <c r="D262" s="11" t="n">
        <v>40</v>
      </c>
      <c r="E262" s="5">
        <f>+B262*1000+D262*(1-$F$1)</f>
        <v/>
      </c>
      <c r="F262" s="5">
        <f>+F261+1</f>
        <v/>
      </c>
      <c r="G262" s="5">
        <f>+A263-A262</f>
        <v/>
      </c>
      <c r="H262" s="5">
        <f>+A262+G262/2</f>
        <v/>
      </c>
      <c r="I262" s="8">
        <f>9.81*(0.27*LOG(C262/E262*100)+0.36*LOG(E262/100)+1.236)</f>
        <v/>
      </c>
      <c r="J262" s="5">
        <f>+J261+I262*G262</f>
        <v/>
      </c>
      <c r="K262" s="5">
        <f>IF(H262&lt;$C$1,0,9.81*(H262-$C$1))</f>
        <v/>
      </c>
      <c r="L262" s="8">
        <f>+J262-K262</f>
        <v/>
      </c>
      <c r="M262" s="8">
        <f>AVERAGE(B262:B263)*1000</f>
        <v/>
      </c>
      <c r="N262" s="8">
        <f>AVERAGE(E262:E263)</f>
        <v/>
      </c>
      <c r="O262" s="8">
        <f>AVERAGE(F262:F263)</f>
        <v/>
      </c>
      <c r="P262" s="8">
        <f>AVERAGE(G262:G263)</f>
        <v/>
      </c>
      <c r="Q262" s="9">
        <f>(N262-J262)/L262</f>
        <v/>
      </c>
      <c r="R262" s="8">
        <f>+O262/(N262-J262)*100</f>
        <v/>
      </c>
      <c r="S262" s="8">
        <f>+SQRT((3.47-LOG(Q262))^2+(1.22+LOG(R262))^2)</f>
        <v/>
      </c>
      <c r="T262" s="1">
        <f>(IF(S262&lt;1.31, "gravelly sand to dense sand", IF(S262&lt;2.05, "sands", IF(S262&lt;2.6, "sand mixtures", IF(S262&lt;2.95, "silt mixtures", IF(S262&lt;3.6, "clays","organic clay"))))))</f>
        <v/>
      </c>
      <c r="U262" s="98">
        <f>IF(S262&lt;2.6,DEGREES(ATAN(0.373*(LOG(N262/L262)+0.29))),"")</f>
        <v/>
      </c>
      <c r="V262" s="98">
        <f>IF(S262&lt;2.6, 17.6+11*LOG(Q262),"")</f>
        <v/>
      </c>
      <c r="W262" s="98">
        <f>IF(S262&lt;2.6, IF(M262/100&lt;20, 30,IF(M262/100&lt;40,30+5/20*(M262/100-20),IF(M262/100&lt;120, 35+5/80*(M262/100-40), IF(M262/100&lt;200, 40+5/80*(M262/100-120),45)))),"")</f>
        <v/>
      </c>
      <c r="X262" s="98">
        <f>IF(S262&gt;2.59, (M262-J262)/$I$1,"")</f>
        <v/>
      </c>
      <c r="Y262" s="1">
        <f>+($Y$600-$Y$3)/($A$600-$A$3)*(A262-$A$3)+$Y$3</f>
        <v/>
      </c>
      <c r="Z262" s="99">
        <f>+B262*4</f>
        <v/>
      </c>
      <c r="AA262" s="1">
        <f>+($AA$600-$AA$3)/($A$600-$A$3)*(A262-$A$3)+$AA$3</f>
        <v/>
      </c>
    </row>
    <row r="263">
      <c r="A263" s="11" t="n">
        <v>5.2</v>
      </c>
      <c r="B263" s="11" t="n">
        <v>5.759</v>
      </c>
      <c r="C263" s="11" t="n">
        <v>21</v>
      </c>
      <c r="D263" s="11" t="n">
        <v>37</v>
      </c>
      <c r="E263" s="5">
        <f>+B263*1000+D263*(1-$F$1)</f>
        <v/>
      </c>
      <c r="F263" s="5">
        <f>+F262+1</f>
        <v/>
      </c>
      <c r="G263" s="5">
        <f>+A264-A263</f>
        <v/>
      </c>
      <c r="H263" s="5">
        <f>+A263+G263/2</f>
        <v/>
      </c>
      <c r="I263" s="8">
        <f>9.81*(0.27*LOG(C263/E263*100)+0.36*LOG(E263/100)+1.236)</f>
        <v/>
      </c>
      <c r="J263" s="5">
        <f>+J262+I263*G263</f>
        <v/>
      </c>
      <c r="K263" s="5">
        <f>IF(H263&lt;$C$1,0,9.81*(H263-$C$1))</f>
        <v/>
      </c>
      <c r="L263" s="8">
        <f>+J263-K263</f>
        <v/>
      </c>
      <c r="M263" s="8">
        <f>AVERAGE(B263:B264)*1000</f>
        <v/>
      </c>
      <c r="N263" s="8">
        <f>AVERAGE(E263:E264)</f>
        <v/>
      </c>
      <c r="O263" s="8">
        <f>AVERAGE(F263:F264)</f>
        <v/>
      </c>
      <c r="P263" s="8">
        <f>AVERAGE(G263:G264)</f>
        <v/>
      </c>
      <c r="Q263" s="9">
        <f>(N263-J263)/L263</f>
        <v/>
      </c>
      <c r="R263" s="8">
        <f>+O263/(N263-J263)*100</f>
        <v/>
      </c>
      <c r="S263" s="8">
        <f>+SQRT((3.47-LOG(Q263))^2+(1.22+LOG(R263))^2)</f>
        <v/>
      </c>
      <c r="T263" s="1">
        <f>(IF(S263&lt;1.31, "gravelly sand to dense sand", IF(S263&lt;2.05, "sands", IF(S263&lt;2.6, "sand mixtures", IF(S263&lt;2.95, "silt mixtures", IF(S263&lt;3.6, "clays","organic clay"))))))</f>
        <v/>
      </c>
      <c r="U263" s="98">
        <f>IF(S263&lt;2.6,DEGREES(ATAN(0.373*(LOG(N263/L263)+0.29))),"")</f>
        <v/>
      </c>
      <c r="V263" s="98">
        <f>IF(S263&lt;2.6, 17.6+11*LOG(Q263),"")</f>
        <v/>
      </c>
      <c r="W263" s="98">
        <f>IF(S263&lt;2.6, IF(M263/100&lt;20, 30,IF(M263/100&lt;40,30+5/20*(M263/100-20),IF(M263/100&lt;120, 35+5/80*(M263/100-40), IF(M263/100&lt;200, 40+5/80*(M263/100-120),45)))),"")</f>
        <v/>
      </c>
      <c r="X263" s="98">
        <f>IF(S263&gt;2.59, (M263-J263)/$I$1,"")</f>
        <v/>
      </c>
      <c r="Y263" s="1">
        <f>+($Y$600-$Y$3)/($A$600-$A$3)*(A263-$A$3)+$Y$3</f>
        <v/>
      </c>
      <c r="Z263" s="99">
        <f>+B263*4</f>
        <v/>
      </c>
      <c r="AA263" s="1">
        <f>+($AA$600-$AA$3)/($A$600-$A$3)*(A263-$A$3)+$AA$3</f>
        <v/>
      </c>
    </row>
    <row r="264">
      <c r="A264" s="11" t="n">
        <v>5.22</v>
      </c>
      <c r="B264" s="11" t="n">
        <v>5.361</v>
      </c>
      <c r="C264" s="11" t="n">
        <v>26</v>
      </c>
      <c r="D264" s="11" t="n">
        <v>37</v>
      </c>
      <c r="E264" s="5">
        <f>+B264*1000+D264*(1-$F$1)</f>
        <v/>
      </c>
      <c r="F264" s="5">
        <f>+F263+1</f>
        <v/>
      </c>
      <c r="G264" s="5">
        <f>+A265-A264</f>
        <v/>
      </c>
      <c r="H264" s="5">
        <f>+A264+G264/2</f>
        <v/>
      </c>
      <c r="I264" s="8">
        <f>9.81*(0.27*LOG(C264/E264*100)+0.36*LOG(E264/100)+1.236)</f>
        <v/>
      </c>
      <c r="J264" s="5">
        <f>+J263+I264*G264</f>
        <v/>
      </c>
      <c r="K264" s="5">
        <f>IF(H264&lt;$C$1,0,9.81*(H264-$C$1))</f>
        <v/>
      </c>
      <c r="L264" s="8">
        <f>+J264-K264</f>
        <v/>
      </c>
      <c r="M264" s="8">
        <f>AVERAGE(B264:B265)*1000</f>
        <v/>
      </c>
      <c r="N264" s="8">
        <f>AVERAGE(E264:E265)</f>
        <v/>
      </c>
      <c r="O264" s="8">
        <f>AVERAGE(F264:F265)</f>
        <v/>
      </c>
      <c r="P264" s="8">
        <f>AVERAGE(G264:G265)</f>
        <v/>
      </c>
      <c r="Q264" s="9">
        <f>(N264-J264)/L264</f>
        <v/>
      </c>
      <c r="R264" s="8">
        <f>+O264/(N264-J264)*100</f>
        <v/>
      </c>
      <c r="S264" s="8">
        <f>+SQRT((3.47-LOG(Q264))^2+(1.22+LOG(R264))^2)</f>
        <v/>
      </c>
      <c r="T264" s="1">
        <f>(IF(S264&lt;1.31, "gravelly sand to dense sand", IF(S264&lt;2.05, "sands", IF(S264&lt;2.6, "sand mixtures", IF(S264&lt;2.95, "silt mixtures", IF(S264&lt;3.6, "clays","organic clay"))))))</f>
        <v/>
      </c>
      <c r="U264" s="98">
        <f>IF(S264&lt;2.6,DEGREES(ATAN(0.373*(LOG(N264/L264)+0.29))),"")</f>
        <v/>
      </c>
      <c r="V264" s="98">
        <f>IF(S264&lt;2.6, 17.6+11*LOG(Q264),"")</f>
        <v/>
      </c>
      <c r="W264" s="98">
        <f>IF(S264&lt;2.6, IF(M264/100&lt;20, 30,IF(M264/100&lt;40,30+5/20*(M264/100-20),IF(M264/100&lt;120, 35+5/80*(M264/100-40), IF(M264/100&lt;200, 40+5/80*(M264/100-120),45)))),"")</f>
        <v/>
      </c>
      <c r="X264" s="98">
        <f>IF(S264&gt;2.59, (M264-J264)/$I$1,"")</f>
        <v/>
      </c>
      <c r="Y264" s="1">
        <f>+($Y$600-$Y$3)/($A$600-$A$3)*(A264-$A$3)+$Y$3</f>
        <v/>
      </c>
      <c r="Z264" s="99">
        <f>+B264*4</f>
        <v/>
      </c>
      <c r="AA264" s="1">
        <f>+($AA$600-$AA$3)/($A$600-$A$3)*(A264-$A$3)+$AA$3</f>
        <v/>
      </c>
    </row>
    <row r="265">
      <c r="A265" s="11" t="n">
        <v>5.24</v>
      </c>
      <c r="B265" s="11" t="n">
        <v>4.528</v>
      </c>
      <c r="C265" s="11" t="n">
        <v>29</v>
      </c>
      <c r="D265" s="11" t="n">
        <v>36</v>
      </c>
      <c r="E265" s="5">
        <f>+B265*1000+D265*(1-$F$1)</f>
        <v/>
      </c>
      <c r="F265" s="5">
        <f>+F264+1</f>
        <v/>
      </c>
      <c r="G265" s="5">
        <f>+A266-A265</f>
        <v/>
      </c>
      <c r="H265" s="5">
        <f>+A265+G265/2</f>
        <v/>
      </c>
      <c r="I265" s="8">
        <f>9.81*(0.27*LOG(C265/E265*100)+0.36*LOG(E265/100)+1.236)</f>
        <v/>
      </c>
      <c r="J265" s="5">
        <f>+J264+I265*G265</f>
        <v/>
      </c>
      <c r="K265" s="5">
        <f>IF(H265&lt;$C$1,0,9.81*(H265-$C$1))</f>
        <v/>
      </c>
      <c r="L265" s="8">
        <f>+J265-K265</f>
        <v/>
      </c>
      <c r="M265" s="8">
        <f>AVERAGE(B265:B266)*1000</f>
        <v/>
      </c>
      <c r="N265" s="8">
        <f>AVERAGE(E265:E266)</f>
        <v/>
      </c>
      <c r="O265" s="8">
        <f>AVERAGE(F265:F266)</f>
        <v/>
      </c>
      <c r="P265" s="8">
        <f>AVERAGE(G265:G266)</f>
        <v/>
      </c>
      <c r="Q265" s="9">
        <f>(N265-J265)/L265</f>
        <v/>
      </c>
      <c r="R265" s="8">
        <f>+O265/(N265-J265)*100</f>
        <v/>
      </c>
      <c r="S265" s="8">
        <f>+SQRT((3.47-LOG(Q265))^2+(1.22+LOG(R265))^2)</f>
        <v/>
      </c>
      <c r="T265" s="1">
        <f>(IF(S265&lt;1.31, "gravelly sand to dense sand", IF(S265&lt;2.05, "sands", IF(S265&lt;2.6, "sand mixtures", IF(S265&lt;2.95, "silt mixtures", IF(S265&lt;3.6, "clays","organic clay"))))))</f>
        <v/>
      </c>
      <c r="U265" s="98">
        <f>IF(S265&lt;2.6,DEGREES(ATAN(0.373*(LOG(N265/L265)+0.29))),"")</f>
        <v/>
      </c>
      <c r="V265" s="98">
        <f>IF(S265&lt;2.6, 17.6+11*LOG(Q265),"")</f>
        <v/>
      </c>
      <c r="W265" s="98">
        <f>IF(S265&lt;2.6, IF(M265/100&lt;20, 30,IF(M265/100&lt;40,30+5/20*(M265/100-20),IF(M265/100&lt;120, 35+5/80*(M265/100-40), IF(M265/100&lt;200, 40+5/80*(M265/100-120),45)))),"")</f>
        <v/>
      </c>
      <c r="X265" s="98">
        <f>IF(S265&gt;2.59, (M265-J265)/$I$1,"")</f>
        <v/>
      </c>
      <c r="Y265" s="1">
        <f>+($Y$600-$Y$3)/($A$600-$A$3)*(A265-$A$3)+$Y$3</f>
        <v/>
      </c>
      <c r="Z265" s="99">
        <f>+B265*4</f>
        <v/>
      </c>
      <c r="AA265" s="1">
        <f>+($AA$600-$AA$3)/($A$600-$A$3)*(A265-$A$3)+$AA$3</f>
        <v/>
      </c>
    </row>
    <row r="266">
      <c r="A266" s="11" t="n">
        <v>5.26</v>
      </c>
      <c r="B266" s="11" t="n">
        <v>3.978</v>
      </c>
      <c r="C266" s="11" t="n">
        <v>33</v>
      </c>
      <c r="D266" s="11" t="n">
        <v>34</v>
      </c>
      <c r="E266" s="5">
        <f>+B266*1000+D266*(1-$F$1)</f>
        <v/>
      </c>
      <c r="F266" s="5">
        <f>+F265+1</f>
        <v/>
      </c>
      <c r="G266" s="5">
        <f>+A267-A266</f>
        <v/>
      </c>
      <c r="H266" s="5">
        <f>+A266+G266/2</f>
        <v/>
      </c>
      <c r="I266" s="8">
        <f>9.81*(0.27*LOG(C266/E266*100)+0.36*LOG(E266/100)+1.236)</f>
        <v/>
      </c>
      <c r="J266" s="5">
        <f>+J265+I266*G266</f>
        <v/>
      </c>
      <c r="K266" s="5">
        <f>IF(H266&lt;$C$1,0,9.81*(H266-$C$1))</f>
        <v/>
      </c>
      <c r="L266" s="8">
        <f>+J266-K266</f>
        <v/>
      </c>
      <c r="M266" s="8">
        <f>AVERAGE(B266:B267)*1000</f>
        <v/>
      </c>
      <c r="N266" s="8">
        <f>AVERAGE(E266:E267)</f>
        <v/>
      </c>
      <c r="O266" s="8">
        <f>AVERAGE(F266:F267)</f>
        <v/>
      </c>
      <c r="P266" s="8">
        <f>AVERAGE(G266:G267)</f>
        <v/>
      </c>
      <c r="Q266" s="9">
        <f>(N266-J266)/L266</f>
        <v/>
      </c>
      <c r="R266" s="8">
        <f>+O266/(N266-J266)*100</f>
        <v/>
      </c>
      <c r="S266" s="8">
        <f>+SQRT((3.47-LOG(Q266))^2+(1.22+LOG(R266))^2)</f>
        <v/>
      </c>
      <c r="T266" s="1">
        <f>(IF(S266&lt;1.31, "gravelly sand to dense sand", IF(S266&lt;2.05, "sands", IF(S266&lt;2.6, "sand mixtures", IF(S266&lt;2.95, "silt mixtures", IF(S266&lt;3.6, "clays","organic clay"))))))</f>
        <v/>
      </c>
      <c r="U266" s="98">
        <f>IF(S266&lt;2.6,DEGREES(ATAN(0.373*(LOG(N266/L266)+0.29))),"")</f>
        <v/>
      </c>
      <c r="V266" s="98">
        <f>IF(S266&lt;2.6, 17.6+11*LOG(Q266),"")</f>
        <v/>
      </c>
      <c r="W266" s="98">
        <f>IF(S266&lt;2.6, IF(M266/100&lt;20, 30,IF(M266/100&lt;40,30+5/20*(M266/100-20),IF(M266/100&lt;120, 35+5/80*(M266/100-40), IF(M266/100&lt;200, 40+5/80*(M266/100-120),45)))),"")</f>
        <v/>
      </c>
      <c r="X266" s="98">
        <f>IF(S266&gt;2.59, (M266-J266)/$I$1,"")</f>
        <v/>
      </c>
      <c r="Y266" s="1">
        <f>+($Y$600-$Y$3)/($A$600-$A$3)*(A266-$A$3)+$Y$3</f>
        <v/>
      </c>
      <c r="Z266" s="99">
        <f>+B266*4</f>
        <v/>
      </c>
      <c r="AA266" s="1">
        <f>+($AA$600-$AA$3)/($A$600-$A$3)*(A266-$A$3)+$AA$3</f>
        <v/>
      </c>
    </row>
    <row r="267">
      <c r="A267" s="11" t="n">
        <v>5.28</v>
      </c>
      <c r="B267" s="11" t="n">
        <v>3.277</v>
      </c>
      <c r="C267" s="11" t="n">
        <v>36</v>
      </c>
      <c r="D267" s="11" t="n">
        <v>34</v>
      </c>
      <c r="E267" s="5">
        <f>+B267*1000+D267*(1-$F$1)</f>
        <v/>
      </c>
      <c r="F267" s="5">
        <f>+F266+1</f>
        <v/>
      </c>
      <c r="G267" s="5">
        <f>+A268-A267</f>
        <v/>
      </c>
      <c r="H267" s="5">
        <f>+A267+G267/2</f>
        <v/>
      </c>
      <c r="I267" s="8">
        <f>9.81*(0.27*LOG(C267/E267*100)+0.36*LOG(E267/100)+1.236)</f>
        <v/>
      </c>
      <c r="J267" s="5">
        <f>+J266+I267*G267</f>
        <v/>
      </c>
      <c r="K267" s="5">
        <f>IF(H267&lt;$C$1,0,9.81*(H267-$C$1))</f>
        <v/>
      </c>
      <c r="L267" s="8">
        <f>+J267-K267</f>
        <v/>
      </c>
      <c r="M267" s="8">
        <f>AVERAGE(B267:B268)*1000</f>
        <v/>
      </c>
      <c r="N267" s="8">
        <f>AVERAGE(E267:E268)</f>
        <v/>
      </c>
      <c r="O267" s="8">
        <f>AVERAGE(F267:F268)</f>
        <v/>
      </c>
      <c r="P267" s="8">
        <f>AVERAGE(G267:G268)</f>
        <v/>
      </c>
      <c r="Q267" s="9">
        <f>(N267-J267)/L267</f>
        <v/>
      </c>
      <c r="R267" s="8">
        <f>+O267/(N267-J267)*100</f>
        <v/>
      </c>
      <c r="S267" s="8">
        <f>+SQRT((3.47-LOG(Q267))^2+(1.22+LOG(R267))^2)</f>
        <v/>
      </c>
      <c r="T267" s="1">
        <f>(IF(S267&lt;1.31, "gravelly sand to dense sand", IF(S267&lt;2.05, "sands", IF(S267&lt;2.6, "sand mixtures", IF(S267&lt;2.95, "silt mixtures", IF(S267&lt;3.6, "clays","organic clay"))))))</f>
        <v/>
      </c>
      <c r="U267" s="98">
        <f>IF(S267&lt;2.6,DEGREES(ATAN(0.373*(LOG(N267/L267)+0.29))),"")</f>
        <v/>
      </c>
      <c r="V267" s="98">
        <f>IF(S267&lt;2.6, 17.6+11*LOG(Q267),"")</f>
        <v/>
      </c>
      <c r="W267" s="98">
        <f>IF(S267&lt;2.6, IF(M267/100&lt;20, 30,IF(M267/100&lt;40,30+5/20*(M267/100-20),IF(M267/100&lt;120, 35+5/80*(M267/100-40), IF(M267/100&lt;200, 40+5/80*(M267/100-120),45)))),"")</f>
        <v/>
      </c>
      <c r="X267" s="98">
        <f>IF(S267&gt;2.59, (M267-J267)/$I$1,"")</f>
        <v/>
      </c>
      <c r="Y267" s="1">
        <f>+($Y$600-$Y$3)/($A$600-$A$3)*(A267-$A$3)+$Y$3</f>
        <v/>
      </c>
      <c r="Z267" s="99">
        <f>+B267*4</f>
        <v/>
      </c>
      <c r="AA267" s="1">
        <f>+($AA$600-$AA$3)/($A$600-$A$3)*(A267-$A$3)+$AA$3</f>
        <v/>
      </c>
    </row>
    <row r="268">
      <c r="A268" s="11" t="n">
        <v>5.3</v>
      </c>
      <c r="B268" s="11" t="n">
        <v>1.838</v>
      </c>
      <c r="C268" s="11" t="n">
        <v>35</v>
      </c>
      <c r="D268" s="11" t="n">
        <v>32</v>
      </c>
      <c r="E268" s="5">
        <f>+B268*1000+D268*(1-$F$1)</f>
        <v/>
      </c>
      <c r="F268" s="5">
        <f>+F267+1</f>
        <v/>
      </c>
      <c r="G268" s="5">
        <f>+A269-A268</f>
        <v/>
      </c>
      <c r="H268" s="5">
        <f>+A268+G268/2</f>
        <v/>
      </c>
      <c r="I268" s="8">
        <f>9.81*(0.27*LOG(C268/E268*100)+0.36*LOG(E268/100)+1.236)</f>
        <v/>
      </c>
      <c r="J268" s="5">
        <f>+J267+I268*G268</f>
        <v/>
      </c>
      <c r="K268" s="5">
        <f>IF(H268&lt;$C$1,0,9.81*(H268-$C$1))</f>
        <v/>
      </c>
      <c r="L268" s="8">
        <f>+J268-K268</f>
        <v/>
      </c>
      <c r="M268" s="8">
        <f>AVERAGE(B268:B269)*1000</f>
        <v/>
      </c>
      <c r="N268" s="8">
        <f>AVERAGE(E268:E269)</f>
        <v/>
      </c>
      <c r="O268" s="8">
        <f>AVERAGE(F268:F269)</f>
        <v/>
      </c>
      <c r="P268" s="8">
        <f>AVERAGE(G268:G269)</f>
        <v/>
      </c>
      <c r="Q268" s="9">
        <f>(N268-J268)/L268</f>
        <v/>
      </c>
      <c r="R268" s="8">
        <f>+O268/(N268-J268)*100</f>
        <v/>
      </c>
      <c r="S268" s="8">
        <f>+SQRT((3.47-LOG(Q268))^2+(1.22+LOG(R268))^2)</f>
        <v/>
      </c>
      <c r="T268" s="1">
        <f>(IF(S268&lt;1.31, "gravelly sand to dense sand", IF(S268&lt;2.05, "sands", IF(S268&lt;2.6, "sand mixtures", IF(S268&lt;2.95, "silt mixtures", IF(S268&lt;3.6, "clays","organic clay"))))))</f>
        <v/>
      </c>
      <c r="U268" s="98">
        <f>IF(S268&lt;2.6,DEGREES(ATAN(0.373*(LOG(N268/L268)+0.29))),"")</f>
        <v/>
      </c>
      <c r="V268" s="98">
        <f>IF(S268&lt;2.6, 17.6+11*LOG(Q268),"")</f>
        <v/>
      </c>
      <c r="W268" s="98">
        <f>IF(S268&lt;2.6, IF(M268/100&lt;20, 30,IF(M268/100&lt;40,30+5/20*(M268/100-20),IF(M268/100&lt;120, 35+5/80*(M268/100-40), IF(M268/100&lt;200, 40+5/80*(M268/100-120),45)))),"")</f>
        <v/>
      </c>
      <c r="X268" s="98">
        <f>IF(S268&gt;2.59, (M268-J268)/$I$1,"")</f>
        <v/>
      </c>
      <c r="Y268" s="1">
        <f>+($Y$600-$Y$3)/($A$600-$A$3)*(A268-$A$3)+$Y$3</f>
        <v/>
      </c>
      <c r="Z268" s="99">
        <f>+B268*4</f>
        <v/>
      </c>
      <c r="AA268" s="1">
        <f>+($AA$600-$AA$3)/($A$600-$A$3)*(A268-$A$3)+$AA$3</f>
        <v/>
      </c>
    </row>
    <row r="269">
      <c r="A269" s="11" t="n">
        <v>5.32</v>
      </c>
      <c r="B269" s="11" t="n">
        <v>1.383</v>
      </c>
      <c r="C269" s="11" t="n">
        <v>36</v>
      </c>
      <c r="D269" s="11" t="n">
        <v>27</v>
      </c>
      <c r="E269" s="5">
        <f>+B269*1000+D269*(1-$F$1)</f>
        <v/>
      </c>
      <c r="F269" s="5">
        <f>+F268+1</f>
        <v/>
      </c>
      <c r="G269" s="5">
        <f>+A270-A269</f>
        <v/>
      </c>
      <c r="H269" s="5">
        <f>+A269+G269/2</f>
        <v/>
      </c>
      <c r="I269" s="8">
        <f>9.81*(0.27*LOG(C269/E269*100)+0.36*LOG(E269/100)+1.236)</f>
        <v/>
      </c>
      <c r="J269" s="5">
        <f>+J268+I269*G269</f>
        <v/>
      </c>
      <c r="K269" s="5">
        <f>IF(H269&lt;$C$1,0,9.81*(H269-$C$1))</f>
        <v/>
      </c>
      <c r="L269" s="8">
        <f>+J269-K269</f>
        <v/>
      </c>
      <c r="M269" s="8">
        <f>AVERAGE(B269:B270)*1000</f>
        <v/>
      </c>
      <c r="N269" s="8">
        <f>AVERAGE(E269:E270)</f>
        <v/>
      </c>
      <c r="O269" s="8">
        <f>AVERAGE(F269:F270)</f>
        <v/>
      </c>
      <c r="P269" s="8">
        <f>AVERAGE(G269:G270)</f>
        <v/>
      </c>
      <c r="Q269" s="9">
        <f>(N269-J269)/L269</f>
        <v/>
      </c>
      <c r="R269" s="8">
        <f>+O269/(N269-J269)*100</f>
        <v/>
      </c>
      <c r="S269" s="8">
        <f>+SQRT((3.47-LOG(Q269))^2+(1.22+LOG(R269))^2)</f>
        <v/>
      </c>
      <c r="T269" s="1">
        <f>(IF(S269&lt;1.31, "gravelly sand to dense sand", IF(S269&lt;2.05, "sands", IF(S269&lt;2.6, "sand mixtures", IF(S269&lt;2.95, "silt mixtures", IF(S269&lt;3.6, "clays","organic clay"))))))</f>
        <v/>
      </c>
      <c r="U269" s="98">
        <f>IF(S269&lt;2.6,DEGREES(ATAN(0.373*(LOG(N269/L269)+0.29))),"")</f>
        <v/>
      </c>
      <c r="V269" s="98">
        <f>IF(S269&lt;2.6, 17.6+11*LOG(Q269),"")</f>
        <v/>
      </c>
      <c r="W269" s="98">
        <f>IF(S269&lt;2.6, IF(M269/100&lt;20, 30,IF(M269/100&lt;40,30+5/20*(M269/100-20),IF(M269/100&lt;120, 35+5/80*(M269/100-40), IF(M269/100&lt;200, 40+5/80*(M269/100-120),45)))),"")</f>
        <v/>
      </c>
      <c r="X269" s="98">
        <f>IF(S269&gt;2.59, (M269-J269)/$I$1,"")</f>
        <v/>
      </c>
      <c r="Y269" s="1">
        <f>+($Y$600-$Y$3)/($A$600-$A$3)*(A269-$A$3)+$Y$3</f>
        <v/>
      </c>
      <c r="Z269" s="99">
        <f>+B269*4</f>
        <v/>
      </c>
      <c r="AA269" s="1">
        <f>+($AA$600-$AA$3)/($A$600-$A$3)*(A269-$A$3)+$AA$3</f>
        <v/>
      </c>
    </row>
    <row r="270">
      <c r="A270" s="11" t="n">
        <v>5.34</v>
      </c>
      <c r="B270" s="11" t="n">
        <v>1.042</v>
      </c>
      <c r="C270" s="11" t="n">
        <v>37</v>
      </c>
      <c r="D270" s="11" t="n">
        <v>26</v>
      </c>
      <c r="E270" s="5">
        <f>+B270*1000+D270*(1-$F$1)</f>
        <v/>
      </c>
      <c r="F270" s="5">
        <f>+F269+1</f>
        <v/>
      </c>
      <c r="G270" s="5">
        <f>+A271-A270</f>
        <v/>
      </c>
      <c r="H270" s="5">
        <f>+A270+G270/2</f>
        <v/>
      </c>
      <c r="I270" s="8">
        <f>9.81*(0.27*LOG(C270/E270*100)+0.36*LOG(E270/100)+1.236)</f>
        <v/>
      </c>
      <c r="J270" s="5">
        <f>+J269+I270*G270</f>
        <v/>
      </c>
      <c r="K270" s="5">
        <f>IF(H270&lt;$C$1,0,9.81*(H270-$C$1))</f>
        <v/>
      </c>
      <c r="L270" s="8">
        <f>+J270-K270</f>
        <v/>
      </c>
      <c r="M270" s="8">
        <f>AVERAGE(B270:B271)*1000</f>
        <v/>
      </c>
      <c r="N270" s="8">
        <f>AVERAGE(E270:E271)</f>
        <v/>
      </c>
      <c r="O270" s="8">
        <f>AVERAGE(F270:F271)</f>
        <v/>
      </c>
      <c r="P270" s="8">
        <f>AVERAGE(G270:G271)</f>
        <v/>
      </c>
      <c r="Q270" s="9">
        <f>(N270-J270)/L270</f>
        <v/>
      </c>
      <c r="R270" s="8">
        <f>+O270/(N270-J270)*100</f>
        <v/>
      </c>
      <c r="S270" s="8">
        <f>+SQRT((3.47-LOG(Q270))^2+(1.22+LOG(R270))^2)</f>
        <v/>
      </c>
      <c r="T270" s="1">
        <f>(IF(S270&lt;1.31, "gravelly sand to dense sand", IF(S270&lt;2.05, "sands", IF(S270&lt;2.6, "sand mixtures", IF(S270&lt;2.95, "silt mixtures", IF(S270&lt;3.6, "clays","organic clay"))))))</f>
        <v/>
      </c>
      <c r="U270" s="98">
        <f>IF(S270&lt;2.6,DEGREES(ATAN(0.373*(LOG(N270/L270)+0.29))),"")</f>
        <v/>
      </c>
      <c r="V270" s="98">
        <f>IF(S270&lt;2.6, 17.6+11*LOG(Q270),"")</f>
        <v/>
      </c>
      <c r="W270" s="98">
        <f>IF(S270&lt;2.6, IF(M270/100&lt;20, 30,IF(M270/100&lt;40,30+5/20*(M270/100-20),IF(M270/100&lt;120, 35+5/80*(M270/100-40), IF(M270/100&lt;200, 40+5/80*(M270/100-120),45)))),"")</f>
        <v/>
      </c>
      <c r="X270" s="98">
        <f>IF(S270&gt;2.59, (M270-J270)/$I$1,"")</f>
        <v/>
      </c>
      <c r="Y270" s="1">
        <f>+($Y$600-$Y$3)/($A$600-$A$3)*(A270-$A$3)+$Y$3</f>
        <v/>
      </c>
      <c r="Z270" s="99">
        <f>+B270*4</f>
        <v/>
      </c>
      <c r="AA270" s="1">
        <f>+($AA$600-$AA$3)/($A$600-$A$3)*(A270-$A$3)+$AA$3</f>
        <v/>
      </c>
    </row>
    <row r="271">
      <c r="A271" s="11" t="n">
        <v>5.36</v>
      </c>
      <c r="B271" s="11" t="n">
        <v>0.985</v>
      </c>
      <c r="C271" s="11" t="n">
        <v>38</v>
      </c>
      <c r="D271" s="11" t="n">
        <v>25</v>
      </c>
      <c r="E271" s="5">
        <f>+B271*1000+D271*(1-$F$1)</f>
        <v/>
      </c>
      <c r="F271" s="5">
        <f>+F270+1</f>
        <v/>
      </c>
      <c r="G271" s="5">
        <f>+A272-A271</f>
        <v/>
      </c>
      <c r="H271" s="5">
        <f>+A271+G271/2</f>
        <v/>
      </c>
      <c r="I271" s="8">
        <f>9.81*(0.27*LOG(C271/E271*100)+0.36*LOG(E271/100)+1.236)</f>
        <v/>
      </c>
      <c r="J271" s="5">
        <f>+J270+I271*G271</f>
        <v/>
      </c>
      <c r="K271" s="5">
        <f>IF(H271&lt;$C$1,0,9.81*(H271-$C$1))</f>
        <v/>
      </c>
      <c r="L271" s="8">
        <f>+J271-K271</f>
        <v/>
      </c>
      <c r="M271" s="8">
        <f>AVERAGE(B271:B272)*1000</f>
        <v/>
      </c>
      <c r="N271" s="8">
        <f>AVERAGE(E271:E272)</f>
        <v/>
      </c>
      <c r="O271" s="8">
        <f>AVERAGE(F271:F272)</f>
        <v/>
      </c>
      <c r="P271" s="8">
        <f>AVERAGE(G271:G272)</f>
        <v/>
      </c>
      <c r="Q271" s="9">
        <f>(N271-J271)/L271</f>
        <v/>
      </c>
      <c r="R271" s="8">
        <f>+O271/(N271-J271)*100</f>
        <v/>
      </c>
      <c r="S271" s="8">
        <f>+SQRT((3.47-LOG(Q271))^2+(1.22+LOG(R271))^2)</f>
        <v/>
      </c>
      <c r="T271" s="1">
        <f>(IF(S271&lt;1.31, "gravelly sand to dense sand", IF(S271&lt;2.05, "sands", IF(S271&lt;2.6, "sand mixtures", IF(S271&lt;2.95, "silt mixtures", IF(S271&lt;3.6, "clays","organic clay"))))))</f>
        <v/>
      </c>
      <c r="U271" s="98">
        <f>IF(S271&lt;2.6,DEGREES(ATAN(0.373*(LOG(N271/L271)+0.29))),"")</f>
        <v/>
      </c>
      <c r="V271" s="98">
        <f>IF(S271&lt;2.6, 17.6+11*LOG(Q271),"")</f>
        <v/>
      </c>
      <c r="W271" s="98">
        <f>IF(S271&lt;2.6, IF(M271/100&lt;20, 30,IF(M271/100&lt;40,30+5/20*(M271/100-20),IF(M271/100&lt;120, 35+5/80*(M271/100-40), IF(M271/100&lt;200, 40+5/80*(M271/100-120),45)))),"")</f>
        <v/>
      </c>
      <c r="X271" s="98">
        <f>IF(S271&gt;2.59, (M271-J271)/$I$1,"")</f>
        <v/>
      </c>
      <c r="Y271" s="1">
        <f>+($Y$600-$Y$3)/($A$600-$A$3)*(A271-$A$3)+$Y$3</f>
        <v/>
      </c>
      <c r="Z271" s="99">
        <f>+B271*4</f>
        <v/>
      </c>
      <c r="AA271" s="1">
        <f>+($AA$600-$AA$3)/($A$600-$A$3)*(A271-$A$3)+$AA$3</f>
        <v/>
      </c>
    </row>
    <row r="272">
      <c r="A272" s="11" t="n">
        <v>5.38</v>
      </c>
      <c r="B272" s="11" t="n">
        <v>0.966</v>
      </c>
      <c r="C272" s="11" t="n">
        <v>39</v>
      </c>
      <c r="D272" s="11" t="n">
        <v>31</v>
      </c>
      <c r="E272" s="5">
        <f>+B272*1000+D272*(1-$F$1)</f>
        <v/>
      </c>
      <c r="F272" s="5">
        <f>+F271+1</f>
        <v/>
      </c>
      <c r="G272" s="5">
        <f>+A273-A272</f>
        <v/>
      </c>
      <c r="H272" s="5">
        <f>+A272+G272/2</f>
        <v/>
      </c>
      <c r="I272" s="8">
        <f>9.81*(0.27*LOG(C272/E272*100)+0.36*LOG(E272/100)+1.236)</f>
        <v/>
      </c>
      <c r="J272" s="5">
        <f>+J271+I272*G272</f>
        <v/>
      </c>
      <c r="K272" s="5">
        <f>IF(H272&lt;$C$1,0,9.81*(H272-$C$1))</f>
        <v/>
      </c>
      <c r="L272" s="8">
        <f>+J272-K272</f>
        <v/>
      </c>
      <c r="M272" s="8">
        <f>AVERAGE(B272:B273)*1000</f>
        <v/>
      </c>
      <c r="N272" s="8">
        <f>AVERAGE(E272:E273)</f>
        <v/>
      </c>
      <c r="O272" s="8">
        <f>AVERAGE(F272:F273)</f>
        <v/>
      </c>
      <c r="P272" s="8">
        <f>AVERAGE(G272:G273)</f>
        <v/>
      </c>
      <c r="Q272" s="9">
        <f>(N272-J272)/L272</f>
        <v/>
      </c>
      <c r="R272" s="8">
        <f>+O272/(N272-J272)*100</f>
        <v/>
      </c>
      <c r="S272" s="8">
        <f>+SQRT((3.47-LOG(Q272))^2+(1.22+LOG(R272))^2)</f>
        <v/>
      </c>
      <c r="T272" s="1">
        <f>(IF(S272&lt;1.31, "gravelly sand to dense sand", IF(S272&lt;2.05, "sands", IF(S272&lt;2.6, "sand mixtures", IF(S272&lt;2.95, "silt mixtures", IF(S272&lt;3.6, "clays","organic clay"))))))</f>
        <v/>
      </c>
      <c r="U272" s="98">
        <f>IF(S272&lt;2.6,DEGREES(ATAN(0.373*(LOG(N272/L272)+0.29))),"")</f>
        <v/>
      </c>
      <c r="V272" s="98">
        <f>IF(S272&lt;2.6, 17.6+11*LOG(Q272),"")</f>
        <v/>
      </c>
      <c r="W272" s="98">
        <f>IF(S272&lt;2.6, IF(M272/100&lt;20, 30,IF(M272/100&lt;40,30+5/20*(M272/100-20),IF(M272/100&lt;120, 35+5/80*(M272/100-40), IF(M272/100&lt;200, 40+5/80*(M272/100-120),45)))),"")</f>
        <v/>
      </c>
      <c r="X272" s="98">
        <f>IF(S272&gt;2.59, (M272-J272)/$I$1,"")</f>
        <v/>
      </c>
      <c r="Y272" s="1">
        <f>+($Y$600-$Y$3)/($A$600-$A$3)*(A272-$A$3)+$Y$3</f>
        <v/>
      </c>
      <c r="Z272" s="99">
        <f>+B272*4</f>
        <v/>
      </c>
      <c r="AA272" s="1">
        <f>+($AA$600-$AA$3)/($A$600-$A$3)*(A272-$A$3)+$AA$3</f>
        <v/>
      </c>
    </row>
    <row r="273">
      <c r="A273" s="11" t="n">
        <v>5.4</v>
      </c>
      <c r="B273" s="11" t="n">
        <v>0.777</v>
      </c>
      <c r="C273" s="11" t="n">
        <v>36</v>
      </c>
      <c r="D273" s="11" t="n">
        <v>31</v>
      </c>
      <c r="E273" s="5">
        <f>+B273*1000+D273*(1-$F$1)</f>
        <v/>
      </c>
      <c r="F273" s="5">
        <f>+F272+1</f>
        <v/>
      </c>
      <c r="G273" s="5">
        <f>+A274-A273</f>
        <v/>
      </c>
      <c r="H273" s="5">
        <f>+A273+G273/2</f>
        <v/>
      </c>
      <c r="I273" s="8">
        <f>9.81*(0.27*LOG(C273/E273*100)+0.36*LOG(E273/100)+1.236)</f>
        <v/>
      </c>
      <c r="J273" s="5">
        <f>+J272+I273*G273</f>
        <v/>
      </c>
      <c r="K273" s="5">
        <f>IF(H273&lt;$C$1,0,9.81*(H273-$C$1))</f>
        <v/>
      </c>
      <c r="L273" s="8">
        <f>+J273-K273</f>
        <v/>
      </c>
      <c r="M273" s="8">
        <f>AVERAGE(B273:B274)*1000</f>
        <v/>
      </c>
      <c r="N273" s="8">
        <f>AVERAGE(E273:E274)</f>
        <v/>
      </c>
      <c r="O273" s="8">
        <f>AVERAGE(F273:F274)</f>
        <v/>
      </c>
      <c r="P273" s="8">
        <f>AVERAGE(G273:G274)</f>
        <v/>
      </c>
      <c r="Q273" s="9">
        <f>(N273-J273)/L273</f>
        <v/>
      </c>
      <c r="R273" s="8">
        <f>+O273/(N273-J273)*100</f>
        <v/>
      </c>
      <c r="S273" s="8">
        <f>+SQRT((3.47-LOG(Q273))^2+(1.22+LOG(R273))^2)</f>
        <v/>
      </c>
      <c r="T273" s="1">
        <f>(IF(S273&lt;1.31, "gravelly sand to dense sand", IF(S273&lt;2.05, "sands", IF(S273&lt;2.6, "sand mixtures", IF(S273&lt;2.95, "silt mixtures", IF(S273&lt;3.6, "clays","organic clay"))))))</f>
        <v/>
      </c>
      <c r="U273" s="98">
        <f>IF(S273&lt;2.6,DEGREES(ATAN(0.373*(LOG(N273/L273)+0.29))),"")</f>
        <v/>
      </c>
      <c r="V273" s="98">
        <f>IF(S273&lt;2.6, 17.6+11*LOG(Q273),"")</f>
        <v/>
      </c>
      <c r="W273" s="98">
        <f>IF(S273&lt;2.6, IF(M273/100&lt;20, 30,IF(M273/100&lt;40,30+5/20*(M273/100-20),IF(M273/100&lt;120, 35+5/80*(M273/100-40), IF(M273/100&lt;200, 40+5/80*(M273/100-120),45)))),"")</f>
        <v/>
      </c>
      <c r="X273" s="98">
        <f>IF(S273&gt;2.59, (M273-J273)/$I$1,"")</f>
        <v/>
      </c>
      <c r="Y273" s="1">
        <f>+($Y$600-$Y$3)/($A$600-$A$3)*(A273-$A$3)+$Y$3</f>
        <v/>
      </c>
      <c r="Z273" s="99">
        <f>+B273*4</f>
        <v/>
      </c>
      <c r="AA273" s="1">
        <f>+($AA$600-$AA$3)/($A$600-$A$3)*(A273-$A$3)+$AA$3</f>
        <v/>
      </c>
    </row>
    <row r="274">
      <c r="A274" s="11" t="n">
        <v>5.42</v>
      </c>
      <c r="B274" s="11" t="n">
        <v>0.6820000000000001</v>
      </c>
      <c r="C274" s="11" t="n">
        <v>31</v>
      </c>
      <c r="D274" s="11" t="n">
        <v>32</v>
      </c>
      <c r="E274" s="5">
        <f>+B274*1000+D274*(1-$F$1)</f>
        <v/>
      </c>
      <c r="F274" s="5">
        <f>+F273+1</f>
        <v/>
      </c>
      <c r="G274" s="5">
        <f>+A275-A274</f>
        <v/>
      </c>
      <c r="H274" s="5">
        <f>+A274+G274/2</f>
        <v/>
      </c>
      <c r="I274" s="8">
        <f>9.81*(0.27*LOG(C274/E274*100)+0.36*LOG(E274/100)+1.236)</f>
        <v/>
      </c>
      <c r="J274" s="5">
        <f>+J273+I274*G274</f>
        <v/>
      </c>
      <c r="K274" s="5">
        <f>IF(H274&lt;$C$1,0,9.81*(H274-$C$1))</f>
        <v/>
      </c>
      <c r="L274" s="8">
        <f>+J274-K274</f>
        <v/>
      </c>
      <c r="M274" s="8">
        <f>AVERAGE(B274:B275)*1000</f>
        <v/>
      </c>
      <c r="N274" s="8">
        <f>AVERAGE(E274:E275)</f>
        <v/>
      </c>
      <c r="O274" s="8">
        <f>AVERAGE(F274:F275)</f>
        <v/>
      </c>
      <c r="P274" s="8">
        <f>AVERAGE(G274:G275)</f>
        <v/>
      </c>
      <c r="Q274" s="9">
        <f>(N274-J274)/L274</f>
        <v/>
      </c>
      <c r="R274" s="8">
        <f>+O274/(N274-J274)*100</f>
        <v/>
      </c>
      <c r="S274" s="8">
        <f>+SQRT((3.47-LOG(Q274))^2+(1.22+LOG(R274))^2)</f>
        <v/>
      </c>
      <c r="T274" s="1">
        <f>(IF(S274&lt;1.31, "gravelly sand to dense sand", IF(S274&lt;2.05, "sands", IF(S274&lt;2.6, "sand mixtures", IF(S274&lt;2.95, "silt mixtures", IF(S274&lt;3.6, "clays","organic clay"))))))</f>
        <v/>
      </c>
      <c r="U274" s="98">
        <f>IF(S274&lt;2.6,DEGREES(ATAN(0.373*(LOG(N274/L274)+0.29))),"")</f>
        <v/>
      </c>
      <c r="V274" s="98">
        <f>IF(S274&lt;2.6, 17.6+11*LOG(Q274),"")</f>
        <v/>
      </c>
      <c r="W274" s="98">
        <f>IF(S274&lt;2.6, IF(M274/100&lt;20, 30,IF(M274/100&lt;40,30+5/20*(M274/100-20),IF(M274/100&lt;120, 35+5/80*(M274/100-40), IF(M274/100&lt;200, 40+5/80*(M274/100-120),45)))),"")</f>
        <v/>
      </c>
      <c r="X274" s="98">
        <f>IF(S274&gt;2.59, (M274-J274)/$I$1,"")</f>
        <v/>
      </c>
      <c r="Y274" s="1">
        <f>+($Y$600-$Y$3)/($A$600-$A$3)*(A274-$A$3)+$Y$3</f>
        <v/>
      </c>
      <c r="Z274" s="99">
        <f>+B274*4</f>
        <v/>
      </c>
      <c r="AA274" s="1">
        <f>+($AA$600-$AA$3)/($A$600-$A$3)*(A274-$A$3)+$AA$3</f>
        <v/>
      </c>
    </row>
    <row r="275">
      <c r="A275" s="11" t="n">
        <v>5.44</v>
      </c>
      <c r="B275" s="11" t="n">
        <v>0.663</v>
      </c>
      <c r="C275" s="11" t="n">
        <v>29</v>
      </c>
      <c r="D275" s="11" t="n">
        <v>36</v>
      </c>
      <c r="E275" s="5">
        <f>+B275*1000+D275*(1-$F$1)</f>
        <v/>
      </c>
      <c r="F275" s="5">
        <f>+F274+1</f>
        <v/>
      </c>
      <c r="G275" s="5">
        <f>+A276-A275</f>
        <v/>
      </c>
      <c r="H275" s="5">
        <f>+A275+G275/2</f>
        <v/>
      </c>
      <c r="I275" s="8">
        <f>9.81*(0.27*LOG(C275/E275*100)+0.36*LOG(E275/100)+1.236)</f>
        <v/>
      </c>
      <c r="J275" s="5">
        <f>+J274+I275*G275</f>
        <v/>
      </c>
      <c r="K275" s="5">
        <f>IF(H275&lt;$C$1,0,9.81*(H275-$C$1))</f>
        <v/>
      </c>
      <c r="L275" s="8">
        <f>+J275-K275</f>
        <v/>
      </c>
      <c r="M275" s="8">
        <f>AVERAGE(B275:B276)*1000</f>
        <v/>
      </c>
      <c r="N275" s="8">
        <f>AVERAGE(E275:E276)</f>
        <v/>
      </c>
      <c r="O275" s="8">
        <f>AVERAGE(F275:F276)</f>
        <v/>
      </c>
      <c r="P275" s="8">
        <f>AVERAGE(G275:G276)</f>
        <v/>
      </c>
      <c r="Q275" s="9">
        <f>(N275-J275)/L275</f>
        <v/>
      </c>
      <c r="R275" s="8">
        <f>+O275/(N275-J275)*100</f>
        <v/>
      </c>
      <c r="S275" s="8">
        <f>+SQRT((3.47-LOG(Q275))^2+(1.22+LOG(R275))^2)</f>
        <v/>
      </c>
      <c r="T275" s="1">
        <f>(IF(S275&lt;1.31, "gravelly sand to dense sand", IF(S275&lt;2.05, "sands", IF(S275&lt;2.6, "sand mixtures", IF(S275&lt;2.95, "silt mixtures", IF(S275&lt;3.6, "clays","organic clay"))))))</f>
        <v/>
      </c>
      <c r="U275" s="98">
        <f>IF(S275&lt;2.6,DEGREES(ATAN(0.373*(LOG(N275/L275)+0.29))),"")</f>
        <v/>
      </c>
      <c r="V275" s="98">
        <f>IF(S275&lt;2.6, 17.6+11*LOG(Q275),"")</f>
        <v/>
      </c>
      <c r="W275" s="98">
        <f>IF(S275&lt;2.6, IF(M275/100&lt;20, 30,IF(M275/100&lt;40,30+5/20*(M275/100-20),IF(M275/100&lt;120, 35+5/80*(M275/100-40), IF(M275/100&lt;200, 40+5/80*(M275/100-120),45)))),"")</f>
        <v/>
      </c>
      <c r="X275" s="98">
        <f>IF(S275&gt;2.59, (M275-J275)/$I$1,"")</f>
        <v/>
      </c>
      <c r="Y275" s="1">
        <f>+($Y$600-$Y$3)/($A$600-$A$3)*(A275-$A$3)+$Y$3</f>
        <v/>
      </c>
      <c r="Z275" s="99">
        <f>+B275*4</f>
        <v/>
      </c>
      <c r="AA275" s="1">
        <f>+($AA$600-$AA$3)/($A$600-$A$3)*(A275-$A$3)+$AA$3</f>
        <v/>
      </c>
    </row>
    <row r="276">
      <c r="A276" s="11" t="n">
        <v>5.46</v>
      </c>
      <c r="B276" s="11" t="n">
        <v>1.099</v>
      </c>
      <c r="C276" s="11" t="n">
        <v>27</v>
      </c>
      <c r="D276" s="11" t="n">
        <v>69</v>
      </c>
      <c r="E276" s="5">
        <f>+B276*1000+D276*(1-$F$1)</f>
        <v/>
      </c>
      <c r="F276" s="5">
        <f>+F275+1</f>
        <v/>
      </c>
      <c r="G276" s="5">
        <f>+A277-A276</f>
        <v/>
      </c>
      <c r="H276" s="5">
        <f>+A276+G276/2</f>
        <v/>
      </c>
      <c r="I276" s="8">
        <f>9.81*(0.27*LOG(C276/E276*100)+0.36*LOG(E276/100)+1.236)</f>
        <v/>
      </c>
      <c r="J276" s="5">
        <f>+J275+I276*G276</f>
        <v/>
      </c>
      <c r="K276" s="5">
        <f>IF(H276&lt;$C$1,0,9.81*(H276-$C$1))</f>
        <v/>
      </c>
      <c r="L276" s="8">
        <f>+J276-K276</f>
        <v/>
      </c>
      <c r="M276" s="8">
        <f>AVERAGE(B276:B277)*1000</f>
        <v/>
      </c>
      <c r="N276" s="8">
        <f>AVERAGE(E276:E277)</f>
        <v/>
      </c>
      <c r="O276" s="8">
        <f>AVERAGE(F276:F277)</f>
        <v/>
      </c>
      <c r="P276" s="8">
        <f>AVERAGE(G276:G277)</f>
        <v/>
      </c>
      <c r="Q276" s="9">
        <f>(N276-J276)/L276</f>
        <v/>
      </c>
      <c r="R276" s="8">
        <f>+O276/(N276-J276)*100</f>
        <v/>
      </c>
      <c r="S276" s="8">
        <f>+SQRT((3.47-LOG(Q276))^2+(1.22+LOG(R276))^2)</f>
        <v/>
      </c>
      <c r="T276" s="1">
        <f>(IF(S276&lt;1.31, "gravelly sand to dense sand", IF(S276&lt;2.05, "sands", IF(S276&lt;2.6, "sand mixtures", IF(S276&lt;2.95, "silt mixtures", IF(S276&lt;3.6, "clays","organic clay"))))))</f>
        <v/>
      </c>
      <c r="U276" s="98">
        <f>IF(S276&lt;2.6,DEGREES(ATAN(0.373*(LOG(N276/L276)+0.29))),"")</f>
        <v/>
      </c>
      <c r="V276" s="98">
        <f>IF(S276&lt;2.6, 17.6+11*LOG(Q276),"")</f>
        <v/>
      </c>
      <c r="W276" s="98">
        <f>IF(S276&lt;2.6, IF(M276/100&lt;20, 30,IF(M276/100&lt;40,30+5/20*(M276/100-20),IF(M276/100&lt;120, 35+5/80*(M276/100-40), IF(M276/100&lt;200, 40+5/80*(M276/100-120),45)))),"")</f>
        <v/>
      </c>
      <c r="X276" s="98">
        <f>IF(S276&gt;2.59, (M276-J276)/$I$1,"")</f>
        <v/>
      </c>
      <c r="Y276" s="1">
        <f>+($Y$600-$Y$3)/($A$600-$A$3)*(A276-$A$3)+$Y$3</f>
        <v/>
      </c>
      <c r="Z276" s="99">
        <f>+B276*4</f>
        <v/>
      </c>
      <c r="AA276" s="1">
        <f>+($AA$600-$AA$3)/($A$600-$A$3)*(A276-$A$3)+$AA$3</f>
        <v/>
      </c>
    </row>
    <row r="277">
      <c r="A277" s="11" t="n">
        <v>5.48</v>
      </c>
      <c r="B277" s="11" t="n">
        <v>1.629</v>
      </c>
      <c r="C277" s="11" t="n">
        <v>23</v>
      </c>
      <c r="D277" s="11" t="n">
        <v>85</v>
      </c>
      <c r="E277" s="5">
        <f>+B277*1000+D277*(1-$F$1)</f>
        <v/>
      </c>
      <c r="F277" s="5">
        <f>+F276+1</f>
        <v/>
      </c>
      <c r="G277" s="5">
        <f>+A278-A277</f>
        <v/>
      </c>
      <c r="H277" s="5">
        <f>+A277+G277/2</f>
        <v/>
      </c>
      <c r="I277" s="8">
        <f>9.81*(0.27*LOG(C277/E277*100)+0.36*LOG(E277/100)+1.236)</f>
        <v/>
      </c>
      <c r="J277" s="5">
        <f>+J276+I277*G277</f>
        <v/>
      </c>
      <c r="K277" s="5">
        <f>IF(H277&lt;$C$1,0,9.81*(H277-$C$1))</f>
        <v/>
      </c>
      <c r="L277" s="8">
        <f>+J277-K277</f>
        <v/>
      </c>
      <c r="M277" s="8">
        <f>AVERAGE(B277:B278)*1000</f>
        <v/>
      </c>
      <c r="N277" s="8">
        <f>AVERAGE(E277:E278)</f>
        <v/>
      </c>
      <c r="O277" s="8">
        <f>AVERAGE(F277:F278)</f>
        <v/>
      </c>
      <c r="P277" s="8">
        <f>AVERAGE(G277:G278)</f>
        <v/>
      </c>
      <c r="Q277" s="9">
        <f>(N277-J277)/L277</f>
        <v/>
      </c>
      <c r="R277" s="8">
        <f>+O277/(N277-J277)*100</f>
        <v/>
      </c>
      <c r="S277" s="8">
        <f>+SQRT((3.47-LOG(Q277))^2+(1.22+LOG(R277))^2)</f>
        <v/>
      </c>
      <c r="T277" s="1">
        <f>(IF(S277&lt;1.31, "gravelly sand to dense sand", IF(S277&lt;2.05, "sands", IF(S277&lt;2.6, "sand mixtures", IF(S277&lt;2.95, "silt mixtures", IF(S277&lt;3.6, "clays","organic clay"))))))</f>
        <v/>
      </c>
      <c r="U277" s="98">
        <f>IF(S277&lt;2.6,DEGREES(ATAN(0.373*(LOG(N277/L277)+0.29))),"")</f>
        <v/>
      </c>
      <c r="V277" s="98">
        <f>IF(S277&lt;2.6, 17.6+11*LOG(Q277),"")</f>
        <v/>
      </c>
      <c r="W277" s="98">
        <f>IF(S277&lt;2.6, IF(M277/100&lt;20, 30,IF(M277/100&lt;40,30+5/20*(M277/100-20),IF(M277/100&lt;120, 35+5/80*(M277/100-40), IF(M277/100&lt;200, 40+5/80*(M277/100-120),45)))),"")</f>
        <v/>
      </c>
      <c r="X277" s="98">
        <f>IF(S277&gt;2.59, (M277-J277)/$I$1,"")</f>
        <v/>
      </c>
      <c r="Y277" s="1">
        <f>+($Y$600-$Y$3)/($A$600-$A$3)*(A277-$A$3)+$Y$3</f>
        <v/>
      </c>
      <c r="Z277" s="99">
        <f>+B277*4</f>
        <v/>
      </c>
      <c r="AA277" s="1">
        <f>+($AA$600-$AA$3)/($A$600-$A$3)*(A277-$A$3)+$AA$3</f>
        <v/>
      </c>
    </row>
    <row r="278">
      <c r="A278" s="11" t="n">
        <v>5.5</v>
      </c>
      <c r="B278" s="11" t="n">
        <v>2.463</v>
      </c>
      <c r="C278" s="11" t="n">
        <v>28</v>
      </c>
      <c r="D278" s="11" t="n">
        <v>87</v>
      </c>
      <c r="E278" s="5">
        <f>+B278*1000+D278*(1-$F$1)</f>
        <v/>
      </c>
      <c r="F278" s="5">
        <f>+F277+1</f>
        <v/>
      </c>
      <c r="G278" s="5">
        <f>+A279-A278</f>
        <v/>
      </c>
      <c r="H278" s="5">
        <f>+A278+G278/2</f>
        <v/>
      </c>
      <c r="I278" s="8">
        <f>9.81*(0.27*LOG(C278/E278*100)+0.36*LOG(E278/100)+1.236)</f>
        <v/>
      </c>
      <c r="J278" s="5">
        <f>+J277+I278*G278</f>
        <v/>
      </c>
      <c r="K278" s="5">
        <f>IF(H278&lt;$C$1,0,9.81*(H278-$C$1))</f>
        <v/>
      </c>
      <c r="L278" s="8">
        <f>+J278-K278</f>
        <v/>
      </c>
      <c r="M278" s="8">
        <f>AVERAGE(B278:B279)*1000</f>
        <v/>
      </c>
      <c r="N278" s="8">
        <f>AVERAGE(E278:E279)</f>
        <v/>
      </c>
      <c r="O278" s="8">
        <f>AVERAGE(F278:F279)</f>
        <v/>
      </c>
      <c r="P278" s="8">
        <f>AVERAGE(G278:G279)</f>
        <v/>
      </c>
      <c r="Q278" s="9">
        <f>(N278-J278)/L278</f>
        <v/>
      </c>
      <c r="R278" s="8">
        <f>+O278/(N278-J278)*100</f>
        <v/>
      </c>
      <c r="S278" s="8">
        <f>+SQRT((3.47-LOG(Q278))^2+(1.22+LOG(R278))^2)</f>
        <v/>
      </c>
      <c r="T278" s="1">
        <f>(IF(S278&lt;1.31, "gravelly sand to dense sand", IF(S278&lt;2.05, "sands", IF(S278&lt;2.6, "sand mixtures", IF(S278&lt;2.95, "silt mixtures", IF(S278&lt;3.6, "clays","organic clay"))))))</f>
        <v/>
      </c>
      <c r="U278" s="98">
        <f>IF(S278&lt;2.6,DEGREES(ATAN(0.373*(LOG(N278/L278)+0.29))),"")</f>
        <v/>
      </c>
      <c r="V278" s="98">
        <f>IF(S278&lt;2.6, 17.6+11*LOG(Q278),"")</f>
        <v/>
      </c>
      <c r="W278" s="98">
        <f>IF(S278&lt;2.6, IF(M278/100&lt;20, 30,IF(M278/100&lt;40,30+5/20*(M278/100-20),IF(M278/100&lt;120, 35+5/80*(M278/100-40), IF(M278/100&lt;200, 40+5/80*(M278/100-120),45)))),"")</f>
        <v/>
      </c>
      <c r="X278" s="98">
        <f>IF(S278&gt;2.59, (M278-J278)/$I$1,"")</f>
        <v/>
      </c>
      <c r="Y278" s="1">
        <f>+($Y$600-$Y$3)/($A$600-$A$3)*(A278-$A$3)+$Y$3</f>
        <v/>
      </c>
      <c r="Z278" s="99">
        <f>+B278*4</f>
        <v/>
      </c>
      <c r="AA278" s="1">
        <f>+($AA$600-$AA$3)/($A$600-$A$3)*(A278-$A$3)+$AA$3</f>
        <v/>
      </c>
    </row>
    <row r="279">
      <c r="A279" s="11" t="n">
        <v>5.52</v>
      </c>
      <c r="B279" s="11" t="n">
        <v>2.955</v>
      </c>
      <c r="C279" s="11" t="n">
        <v>27</v>
      </c>
      <c r="D279" s="11" t="n">
        <v>65</v>
      </c>
      <c r="E279" s="5">
        <f>+B279*1000+D279*(1-$F$1)</f>
        <v/>
      </c>
      <c r="F279" s="5">
        <f>+F278+1</f>
        <v/>
      </c>
      <c r="G279" s="5">
        <f>+A280-A279</f>
        <v/>
      </c>
      <c r="H279" s="5">
        <f>+A279+G279/2</f>
        <v/>
      </c>
      <c r="I279" s="8">
        <f>9.81*(0.27*LOG(C279/E279*100)+0.36*LOG(E279/100)+1.236)</f>
        <v/>
      </c>
      <c r="J279" s="5">
        <f>+J278+I279*G279</f>
        <v/>
      </c>
      <c r="K279" s="5">
        <f>IF(H279&lt;$C$1,0,9.81*(H279-$C$1))</f>
        <v/>
      </c>
      <c r="L279" s="8">
        <f>+J279-K279</f>
        <v/>
      </c>
      <c r="M279" s="8">
        <f>AVERAGE(B279:B280)*1000</f>
        <v/>
      </c>
      <c r="N279" s="8">
        <f>AVERAGE(E279:E280)</f>
        <v/>
      </c>
      <c r="O279" s="8">
        <f>AVERAGE(F279:F280)</f>
        <v/>
      </c>
      <c r="P279" s="8">
        <f>AVERAGE(G279:G280)</f>
        <v/>
      </c>
      <c r="Q279" s="9">
        <f>(N279-J279)/L279</f>
        <v/>
      </c>
      <c r="R279" s="8">
        <f>+O279/(N279-J279)*100</f>
        <v/>
      </c>
      <c r="S279" s="8">
        <f>+SQRT((3.47-LOG(Q279))^2+(1.22+LOG(R279))^2)</f>
        <v/>
      </c>
      <c r="T279" s="1">
        <f>(IF(S279&lt;1.31, "gravelly sand to dense sand", IF(S279&lt;2.05, "sands", IF(S279&lt;2.6, "sand mixtures", IF(S279&lt;2.95, "silt mixtures", IF(S279&lt;3.6, "clays","organic clay"))))))</f>
        <v/>
      </c>
      <c r="U279" s="98">
        <f>IF(S279&lt;2.6,DEGREES(ATAN(0.373*(LOG(N279/L279)+0.29))),"")</f>
        <v/>
      </c>
      <c r="V279" s="98">
        <f>IF(S279&lt;2.6, 17.6+11*LOG(Q279),"")</f>
        <v/>
      </c>
      <c r="W279" s="98">
        <f>IF(S279&lt;2.6, IF(M279/100&lt;20, 30,IF(M279/100&lt;40,30+5/20*(M279/100-20),IF(M279/100&lt;120, 35+5/80*(M279/100-40), IF(M279/100&lt;200, 40+5/80*(M279/100-120),45)))),"")</f>
        <v/>
      </c>
      <c r="X279" s="98">
        <f>IF(S279&gt;2.59, (M279-J279)/$I$1,"")</f>
        <v/>
      </c>
      <c r="Y279" s="1">
        <f>+($Y$600-$Y$3)/($A$600-$A$3)*(A279-$A$3)+$Y$3</f>
        <v/>
      </c>
      <c r="Z279" s="99">
        <f>+B279*4</f>
        <v/>
      </c>
      <c r="AA279" s="1">
        <f>+($AA$600-$AA$3)/($A$600-$A$3)*(A279-$A$3)+$AA$3</f>
        <v/>
      </c>
    </row>
    <row r="280">
      <c r="A280" s="11" t="n">
        <v>5.54</v>
      </c>
      <c r="B280" s="11" t="n">
        <v>2.52</v>
      </c>
      <c r="C280" s="11" t="n">
        <v>20</v>
      </c>
      <c r="D280" s="11" t="n">
        <v>48</v>
      </c>
      <c r="E280" s="5">
        <f>+B280*1000+D280*(1-$F$1)</f>
        <v/>
      </c>
      <c r="F280" s="5">
        <f>+F279+1</f>
        <v/>
      </c>
      <c r="G280" s="5">
        <f>+A281-A280</f>
        <v/>
      </c>
      <c r="H280" s="5">
        <f>+A280+G280/2</f>
        <v/>
      </c>
      <c r="I280" s="8">
        <f>9.81*(0.27*LOG(C280/E280*100)+0.36*LOG(E280/100)+1.236)</f>
        <v/>
      </c>
      <c r="J280" s="5">
        <f>+J279+I280*G280</f>
        <v/>
      </c>
      <c r="K280" s="5">
        <f>IF(H280&lt;$C$1,0,9.81*(H280-$C$1))</f>
        <v/>
      </c>
      <c r="L280" s="8">
        <f>+J280-K280</f>
        <v/>
      </c>
      <c r="M280" s="8">
        <f>AVERAGE(B280:B281)*1000</f>
        <v/>
      </c>
      <c r="N280" s="8">
        <f>AVERAGE(E280:E281)</f>
        <v/>
      </c>
      <c r="O280" s="8">
        <f>AVERAGE(F280:F281)</f>
        <v/>
      </c>
      <c r="P280" s="8">
        <f>AVERAGE(G280:G281)</f>
        <v/>
      </c>
      <c r="Q280" s="9">
        <f>(N280-J280)/L280</f>
        <v/>
      </c>
      <c r="R280" s="8">
        <f>+O280/(N280-J280)*100</f>
        <v/>
      </c>
      <c r="S280" s="8">
        <f>+SQRT((3.47-LOG(Q280))^2+(1.22+LOG(R280))^2)</f>
        <v/>
      </c>
      <c r="T280" s="1">
        <f>(IF(S280&lt;1.31, "gravelly sand to dense sand", IF(S280&lt;2.05, "sands", IF(S280&lt;2.6, "sand mixtures", IF(S280&lt;2.95, "silt mixtures", IF(S280&lt;3.6, "clays","organic clay"))))))</f>
        <v/>
      </c>
      <c r="U280" s="98">
        <f>IF(S280&lt;2.6,DEGREES(ATAN(0.373*(LOG(N280/L280)+0.29))),"")</f>
        <v/>
      </c>
      <c r="V280" s="98">
        <f>IF(S280&lt;2.6, 17.6+11*LOG(Q280),"")</f>
        <v/>
      </c>
      <c r="W280" s="98">
        <f>IF(S280&lt;2.6, IF(M280/100&lt;20, 30,IF(M280/100&lt;40,30+5/20*(M280/100-20),IF(M280/100&lt;120, 35+5/80*(M280/100-40), IF(M280/100&lt;200, 40+5/80*(M280/100-120),45)))),"")</f>
        <v/>
      </c>
      <c r="X280" s="98">
        <f>IF(S280&gt;2.59, (M280-J280)/$I$1,"")</f>
        <v/>
      </c>
      <c r="Y280" s="1">
        <f>+($Y$600-$Y$3)/($A$600-$A$3)*(A280-$A$3)+$Y$3</f>
        <v/>
      </c>
      <c r="Z280" s="99">
        <f>+B280*4</f>
        <v/>
      </c>
      <c r="AA280" s="1">
        <f>+($AA$600-$AA$3)/($A$600-$A$3)*(A280-$A$3)+$AA$3</f>
        <v/>
      </c>
    </row>
    <row r="281">
      <c r="A281" s="11" t="n">
        <v>5.56</v>
      </c>
      <c r="B281" s="11" t="n">
        <v>2.046</v>
      </c>
      <c r="C281" s="11" t="n">
        <v>13</v>
      </c>
      <c r="D281" s="11" t="n">
        <v>42</v>
      </c>
      <c r="E281" s="5">
        <f>+B281*1000+D281*(1-$F$1)</f>
        <v/>
      </c>
      <c r="F281" s="5">
        <f>+F280+1</f>
        <v/>
      </c>
      <c r="G281" s="5">
        <f>+A282-A281</f>
        <v/>
      </c>
      <c r="H281" s="5">
        <f>+A281+G281/2</f>
        <v/>
      </c>
      <c r="I281" s="8">
        <f>9.81*(0.27*LOG(C281/E281*100)+0.36*LOG(E281/100)+1.236)</f>
        <v/>
      </c>
      <c r="J281" s="5">
        <f>+J280+I281*G281</f>
        <v/>
      </c>
      <c r="K281" s="5">
        <f>IF(H281&lt;$C$1,0,9.81*(H281-$C$1))</f>
        <v/>
      </c>
      <c r="L281" s="8">
        <f>+J281-K281</f>
        <v/>
      </c>
      <c r="M281" s="8">
        <f>AVERAGE(B281:B282)*1000</f>
        <v/>
      </c>
      <c r="N281" s="8">
        <f>AVERAGE(E281:E282)</f>
        <v/>
      </c>
      <c r="O281" s="8">
        <f>AVERAGE(F281:F282)</f>
        <v/>
      </c>
      <c r="P281" s="8">
        <f>AVERAGE(G281:G282)</f>
        <v/>
      </c>
      <c r="Q281" s="9">
        <f>(N281-J281)/L281</f>
        <v/>
      </c>
      <c r="R281" s="8">
        <f>+O281/(N281-J281)*100</f>
        <v/>
      </c>
      <c r="S281" s="8">
        <f>+SQRT((3.47-LOG(Q281))^2+(1.22+LOG(R281))^2)</f>
        <v/>
      </c>
      <c r="T281" s="1">
        <f>(IF(S281&lt;1.31, "gravelly sand to dense sand", IF(S281&lt;2.05, "sands", IF(S281&lt;2.6, "sand mixtures", IF(S281&lt;2.95, "silt mixtures", IF(S281&lt;3.6, "clays","organic clay"))))))</f>
        <v/>
      </c>
      <c r="U281" s="98">
        <f>IF(S281&lt;2.6,DEGREES(ATAN(0.373*(LOG(N281/L281)+0.29))),"")</f>
        <v/>
      </c>
      <c r="V281" s="98">
        <f>IF(S281&lt;2.6, 17.6+11*LOG(Q281),"")</f>
        <v/>
      </c>
      <c r="W281" s="98">
        <f>IF(S281&lt;2.6, IF(M281/100&lt;20, 30,IF(M281/100&lt;40,30+5/20*(M281/100-20),IF(M281/100&lt;120, 35+5/80*(M281/100-40), IF(M281/100&lt;200, 40+5/80*(M281/100-120),45)))),"")</f>
        <v/>
      </c>
      <c r="X281" s="98">
        <f>IF(S281&gt;2.59, (M281-J281)/$I$1,"")</f>
        <v/>
      </c>
      <c r="Y281" s="1">
        <f>+($Y$600-$Y$3)/($A$600-$A$3)*(A281-$A$3)+$Y$3</f>
        <v/>
      </c>
      <c r="Z281" s="99">
        <f>+B281*4</f>
        <v/>
      </c>
      <c r="AA281" s="1">
        <f>+($AA$600-$AA$3)/($A$600-$A$3)*(A281-$A$3)+$AA$3</f>
        <v/>
      </c>
    </row>
    <row r="282">
      <c r="A282" s="11" t="n">
        <v>5.58</v>
      </c>
      <c r="B282" s="11" t="n">
        <v>1.269</v>
      </c>
      <c r="C282" s="11" t="n">
        <v>9</v>
      </c>
      <c r="D282" s="11" t="n">
        <v>41</v>
      </c>
      <c r="E282" s="5">
        <f>+B282*1000+D282*(1-$F$1)</f>
        <v/>
      </c>
      <c r="F282" s="5">
        <f>+F281+1</f>
        <v/>
      </c>
      <c r="G282" s="5">
        <f>+A283-A282</f>
        <v/>
      </c>
      <c r="H282" s="5">
        <f>+A282+G282/2</f>
        <v/>
      </c>
      <c r="I282" s="8">
        <f>9.81*(0.27*LOG(C282/E282*100)+0.36*LOG(E282/100)+1.236)</f>
        <v/>
      </c>
      <c r="J282" s="5">
        <f>+J281+I282*G282</f>
        <v/>
      </c>
      <c r="K282" s="5">
        <f>IF(H282&lt;$C$1,0,9.81*(H282-$C$1))</f>
        <v/>
      </c>
      <c r="L282" s="8">
        <f>+J282-K282</f>
        <v/>
      </c>
      <c r="M282" s="8">
        <f>AVERAGE(B282:B283)*1000</f>
        <v/>
      </c>
      <c r="N282" s="8">
        <f>AVERAGE(E282:E283)</f>
        <v/>
      </c>
      <c r="O282" s="8">
        <f>AVERAGE(F282:F283)</f>
        <v/>
      </c>
      <c r="P282" s="8">
        <f>AVERAGE(G282:G283)</f>
        <v/>
      </c>
      <c r="Q282" s="9">
        <f>(N282-J282)/L282</f>
        <v/>
      </c>
      <c r="R282" s="8">
        <f>+O282/(N282-J282)*100</f>
        <v/>
      </c>
      <c r="S282" s="8">
        <f>+SQRT((3.47-LOG(Q282))^2+(1.22+LOG(R282))^2)</f>
        <v/>
      </c>
      <c r="T282" s="1">
        <f>(IF(S282&lt;1.31, "gravelly sand to dense sand", IF(S282&lt;2.05, "sands", IF(S282&lt;2.6, "sand mixtures", IF(S282&lt;2.95, "silt mixtures", IF(S282&lt;3.6, "clays","organic clay"))))))</f>
        <v/>
      </c>
      <c r="U282" s="98">
        <f>IF(S282&lt;2.6,DEGREES(ATAN(0.373*(LOG(N282/L282)+0.29))),"")</f>
        <v/>
      </c>
      <c r="V282" s="98">
        <f>IF(S282&lt;2.6, 17.6+11*LOG(Q282),"")</f>
        <v/>
      </c>
      <c r="W282" s="98">
        <f>IF(S282&lt;2.6, IF(M282/100&lt;20, 30,IF(M282/100&lt;40,30+5/20*(M282/100-20),IF(M282/100&lt;120, 35+5/80*(M282/100-40), IF(M282/100&lt;200, 40+5/80*(M282/100-120),45)))),"")</f>
        <v/>
      </c>
      <c r="X282" s="98">
        <f>IF(S282&gt;2.59, (M282-J282)/$I$1,"")</f>
        <v/>
      </c>
      <c r="Y282" s="1">
        <f>+($Y$600-$Y$3)/($A$600-$A$3)*(A282-$A$3)+$Y$3</f>
        <v/>
      </c>
      <c r="Z282" s="99">
        <f>+B282*4</f>
        <v/>
      </c>
      <c r="AA282" s="1">
        <f>+($AA$600-$AA$3)/($A$600-$A$3)*(A282-$A$3)+$AA$3</f>
        <v/>
      </c>
    </row>
    <row r="283">
      <c r="A283" s="11" t="n">
        <v>5.6</v>
      </c>
      <c r="B283" s="11" t="n">
        <v>1.042</v>
      </c>
      <c r="C283" s="11" t="n">
        <v>12</v>
      </c>
      <c r="D283" s="11" t="n">
        <v>35</v>
      </c>
      <c r="E283" s="5">
        <f>+B283*1000+D283*(1-$F$1)</f>
        <v/>
      </c>
      <c r="F283" s="5">
        <f>+F282+1</f>
        <v/>
      </c>
      <c r="G283" s="5">
        <f>+A284-A283</f>
        <v/>
      </c>
      <c r="H283" s="5">
        <f>+A283+G283/2</f>
        <v/>
      </c>
      <c r="I283" s="8">
        <f>9.81*(0.27*LOG(C283/E283*100)+0.36*LOG(E283/100)+1.236)</f>
        <v/>
      </c>
      <c r="J283" s="5">
        <f>+J282+I283*G283</f>
        <v/>
      </c>
      <c r="K283" s="5">
        <f>IF(H283&lt;$C$1,0,9.81*(H283-$C$1))</f>
        <v/>
      </c>
      <c r="L283" s="8">
        <f>+J283-K283</f>
        <v/>
      </c>
      <c r="M283" s="8">
        <f>AVERAGE(B283:B284)*1000</f>
        <v/>
      </c>
      <c r="N283" s="8">
        <f>AVERAGE(E283:E284)</f>
        <v/>
      </c>
      <c r="O283" s="8">
        <f>AVERAGE(F283:F284)</f>
        <v/>
      </c>
      <c r="P283" s="8">
        <f>AVERAGE(G283:G284)</f>
        <v/>
      </c>
      <c r="Q283" s="9">
        <f>(N283-J283)/L283</f>
        <v/>
      </c>
      <c r="R283" s="8">
        <f>+O283/(N283-J283)*100</f>
        <v/>
      </c>
      <c r="S283" s="8">
        <f>+SQRT((3.47-LOG(Q283))^2+(1.22+LOG(R283))^2)</f>
        <v/>
      </c>
      <c r="T283" s="1">
        <f>(IF(S283&lt;1.31, "gravelly sand to dense sand", IF(S283&lt;2.05, "sands", IF(S283&lt;2.6, "sand mixtures", IF(S283&lt;2.95, "silt mixtures", IF(S283&lt;3.6, "clays","organic clay"))))))</f>
        <v/>
      </c>
      <c r="U283" s="98">
        <f>IF(S283&lt;2.6,DEGREES(ATAN(0.373*(LOG(N283/L283)+0.29))),"")</f>
        <v/>
      </c>
      <c r="V283" s="98">
        <f>IF(S283&lt;2.6, 17.6+11*LOG(Q283),"")</f>
        <v/>
      </c>
      <c r="W283" s="98">
        <f>IF(S283&lt;2.6, IF(M283/100&lt;20, 30,IF(M283/100&lt;40,30+5/20*(M283/100-20),IF(M283/100&lt;120, 35+5/80*(M283/100-40), IF(M283/100&lt;200, 40+5/80*(M283/100-120),45)))),"")</f>
        <v/>
      </c>
      <c r="X283" s="98">
        <f>IF(S283&gt;2.59, (M283-J283)/$I$1,"")</f>
        <v/>
      </c>
      <c r="Y283" s="1">
        <f>+($Y$600-$Y$3)/($A$600-$A$3)*(A283-$A$3)+$Y$3</f>
        <v/>
      </c>
      <c r="Z283" s="99">
        <f>+B283*4</f>
        <v/>
      </c>
      <c r="AA283" s="1">
        <f>+($AA$600-$AA$3)/($A$600-$A$3)*(A283-$A$3)+$AA$3</f>
        <v/>
      </c>
    </row>
    <row r="284">
      <c r="A284" s="11" t="n">
        <v>5.62</v>
      </c>
      <c r="B284" s="11" t="n">
        <v>0.909</v>
      </c>
      <c r="C284" s="11" t="n">
        <v>13</v>
      </c>
      <c r="D284" s="11" t="n">
        <v>33</v>
      </c>
      <c r="E284" s="5">
        <f>+B284*1000+D284*(1-$F$1)</f>
        <v/>
      </c>
      <c r="F284" s="5">
        <f>+F283+1</f>
        <v/>
      </c>
      <c r="G284" s="5">
        <f>+A285-A284</f>
        <v/>
      </c>
      <c r="H284" s="5">
        <f>+A284+G284/2</f>
        <v/>
      </c>
      <c r="I284" s="8">
        <f>9.81*(0.27*LOG(C284/E284*100)+0.36*LOG(E284/100)+1.236)</f>
        <v/>
      </c>
      <c r="J284" s="5">
        <f>+J283+I284*G284</f>
        <v/>
      </c>
      <c r="K284" s="5">
        <f>IF(H284&lt;$C$1,0,9.81*(H284-$C$1))</f>
        <v/>
      </c>
      <c r="L284" s="8">
        <f>+J284-K284</f>
        <v/>
      </c>
      <c r="M284" s="8">
        <f>AVERAGE(B284:B285)*1000</f>
        <v/>
      </c>
      <c r="N284" s="8">
        <f>AVERAGE(E284:E285)</f>
        <v/>
      </c>
      <c r="O284" s="8">
        <f>AVERAGE(F284:F285)</f>
        <v/>
      </c>
      <c r="P284" s="8">
        <f>AVERAGE(G284:G285)</f>
        <v/>
      </c>
      <c r="Q284" s="9">
        <f>(N284-J284)/L284</f>
        <v/>
      </c>
      <c r="R284" s="8">
        <f>+O284/(N284-J284)*100</f>
        <v/>
      </c>
      <c r="S284" s="8">
        <f>+SQRT((3.47-LOG(Q284))^2+(1.22+LOG(R284))^2)</f>
        <v/>
      </c>
      <c r="T284" s="1">
        <f>(IF(S284&lt;1.31, "gravelly sand to dense sand", IF(S284&lt;2.05, "sands", IF(S284&lt;2.6, "sand mixtures", IF(S284&lt;2.95, "silt mixtures", IF(S284&lt;3.6, "clays","organic clay"))))))</f>
        <v/>
      </c>
      <c r="U284" s="98">
        <f>IF(S284&lt;2.6,DEGREES(ATAN(0.373*(LOG(N284/L284)+0.29))),"")</f>
        <v/>
      </c>
      <c r="V284" s="98">
        <f>IF(S284&lt;2.6, 17.6+11*LOG(Q284),"")</f>
        <v/>
      </c>
      <c r="W284" s="98">
        <f>IF(S284&lt;2.6, IF(M284/100&lt;20, 30,IF(M284/100&lt;40,30+5/20*(M284/100-20),IF(M284/100&lt;120, 35+5/80*(M284/100-40), IF(M284/100&lt;200, 40+5/80*(M284/100-120),45)))),"")</f>
        <v/>
      </c>
      <c r="X284" s="98">
        <f>IF(S284&gt;2.59, (M284-J284)/$I$1,"")</f>
        <v/>
      </c>
      <c r="Y284" s="1">
        <f>+($Y$600-$Y$3)/($A$600-$A$3)*(A284-$A$3)+$Y$3</f>
        <v/>
      </c>
      <c r="Z284" s="99">
        <f>+B284*4</f>
        <v/>
      </c>
      <c r="AA284" s="1">
        <f>+($AA$600-$AA$3)/($A$600-$A$3)*(A284-$A$3)+$AA$3</f>
        <v/>
      </c>
    </row>
    <row r="285">
      <c r="A285" s="11" t="n">
        <v>5.64</v>
      </c>
      <c r="B285" s="11" t="n">
        <v>0.72</v>
      </c>
      <c r="C285" s="11" t="n">
        <v>16</v>
      </c>
      <c r="D285" s="11" t="n">
        <v>30</v>
      </c>
      <c r="E285" s="5">
        <f>+B285*1000+D285*(1-$F$1)</f>
        <v/>
      </c>
      <c r="F285" s="5">
        <f>+F284+1</f>
        <v/>
      </c>
      <c r="G285" s="5">
        <f>+A286-A285</f>
        <v/>
      </c>
      <c r="H285" s="5">
        <f>+A285+G285/2</f>
        <v/>
      </c>
      <c r="I285" s="8">
        <f>9.81*(0.27*LOG(C285/E285*100)+0.36*LOG(E285/100)+1.236)</f>
        <v/>
      </c>
      <c r="J285" s="5">
        <f>+J284+I285*G285</f>
        <v/>
      </c>
      <c r="K285" s="5">
        <f>IF(H285&lt;$C$1,0,9.81*(H285-$C$1))</f>
        <v/>
      </c>
      <c r="L285" s="8">
        <f>+J285-K285</f>
        <v/>
      </c>
      <c r="M285" s="8">
        <f>AVERAGE(B285:B286)*1000</f>
        <v/>
      </c>
      <c r="N285" s="8">
        <f>AVERAGE(E285:E286)</f>
        <v/>
      </c>
      <c r="O285" s="8">
        <f>AVERAGE(F285:F286)</f>
        <v/>
      </c>
      <c r="P285" s="8">
        <f>AVERAGE(G285:G286)</f>
        <v/>
      </c>
      <c r="Q285" s="9">
        <f>(N285-J285)/L285</f>
        <v/>
      </c>
      <c r="R285" s="8">
        <f>+O285/(N285-J285)*100</f>
        <v/>
      </c>
      <c r="S285" s="8">
        <f>+SQRT((3.47-LOG(Q285))^2+(1.22+LOG(R285))^2)</f>
        <v/>
      </c>
      <c r="T285" s="1">
        <f>(IF(S285&lt;1.31, "gravelly sand to dense sand", IF(S285&lt;2.05, "sands", IF(S285&lt;2.6, "sand mixtures", IF(S285&lt;2.95, "silt mixtures", IF(S285&lt;3.6, "clays","organic clay"))))))</f>
        <v/>
      </c>
      <c r="U285" s="98">
        <f>IF(S285&lt;2.6,DEGREES(ATAN(0.373*(LOG(N285/L285)+0.29))),"")</f>
        <v/>
      </c>
      <c r="V285" s="98">
        <f>IF(S285&lt;2.6, 17.6+11*LOG(Q285),"")</f>
        <v/>
      </c>
      <c r="W285" s="98">
        <f>IF(S285&lt;2.6, IF(M285/100&lt;20, 30,IF(M285/100&lt;40,30+5/20*(M285/100-20),IF(M285/100&lt;120, 35+5/80*(M285/100-40), IF(M285/100&lt;200, 40+5/80*(M285/100-120),45)))),"")</f>
        <v/>
      </c>
      <c r="X285" s="98">
        <f>IF(S285&gt;2.59, (M285-J285)/$I$1,"")</f>
        <v/>
      </c>
      <c r="Y285" s="1">
        <f>+($Y$600-$Y$3)/($A$600-$A$3)*(A285-$A$3)+$Y$3</f>
        <v/>
      </c>
      <c r="Z285" s="99">
        <f>+B285*4</f>
        <v/>
      </c>
      <c r="AA285" s="1">
        <f>+($AA$600-$AA$3)/($A$600-$A$3)*(A285-$A$3)+$AA$3</f>
        <v/>
      </c>
    </row>
    <row r="286">
      <c r="A286" s="11" t="n">
        <v>5.66</v>
      </c>
      <c r="B286" s="11" t="n">
        <v>0.663</v>
      </c>
      <c r="C286" s="11" t="n">
        <v>17</v>
      </c>
      <c r="D286" s="11" t="n">
        <v>41</v>
      </c>
      <c r="E286" s="5">
        <f>+B286*1000+D286*(1-$F$1)</f>
        <v/>
      </c>
      <c r="F286" s="5">
        <f>+F285+1</f>
        <v/>
      </c>
      <c r="G286" s="5">
        <f>+A287-A286</f>
        <v/>
      </c>
      <c r="H286" s="5">
        <f>+A286+G286/2</f>
        <v/>
      </c>
      <c r="I286" s="8">
        <f>9.81*(0.27*LOG(C286/E286*100)+0.36*LOG(E286/100)+1.236)</f>
        <v/>
      </c>
      <c r="J286" s="5">
        <f>+J285+I286*G286</f>
        <v/>
      </c>
      <c r="K286" s="5">
        <f>IF(H286&lt;$C$1,0,9.81*(H286-$C$1))</f>
        <v/>
      </c>
      <c r="L286" s="8">
        <f>+J286-K286</f>
        <v/>
      </c>
      <c r="M286" s="8">
        <f>AVERAGE(B286:B287)*1000</f>
        <v/>
      </c>
      <c r="N286" s="8">
        <f>AVERAGE(E286:E287)</f>
        <v/>
      </c>
      <c r="O286" s="8">
        <f>AVERAGE(F286:F287)</f>
        <v/>
      </c>
      <c r="P286" s="8">
        <f>AVERAGE(G286:G287)</f>
        <v/>
      </c>
      <c r="Q286" s="9">
        <f>(N286-J286)/L286</f>
        <v/>
      </c>
      <c r="R286" s="8">
        <f>+O286/(N286-J286)*100</f>
        <v/>
      </c>
      <c r="S286" s="8">
        <f>+SQRT((3.47-LOG(Q286))^2+(1.22+LOG(R286))^2)</f>
        <v/>
      </c>
      <c r="T286" s="1">
        <f>(IF(S286&lt;1.31, "gravelly sand to dense sand", IF(S286&lt;2.05, "sands", IF(S286&lt;2.6, "sand mixtures", IF(S286&lt;2.95, "silt mixtures", IF(S286&lt;3.6, "clays","organic clay"))))))</f>
        <v/>
      </c>
      <c r="U286" s="98">
        <f>IF(S286&lt;2.6,DEGREES(ATAN(0.373*(LOG(N286/L286)+0.29))),"")</f>
        <v/>
      </c>
      <c r="V286" s="98">
        <f>IF(S286&lt;2.6, 17.6+11*LOG(Q286),"")</f>
        <v/>
      </c>
      <c r="W286" s="98">
        <f>IF(S286&lt;2.6, IF(M286/100&lt;20, 30,IF(M286/100&lt;40,30+5/20*(M286/100-20),IF(M286/100&lt;120, 35+5/80*(M286/100-40), IF(M286/100&lt;200, 40+5/80*(M286/100-120),45)))),"")</f>
        <v/>
      </c>
      <c r="X286" s="98">
        <f>IF(S286&gt;2.59, (M286-J286)/$I$1,"")</f>
        <v/>
      </c>
      <c r="Y286" s="1">
        <f>+($Y$600-$Y$3)/($A$600-$A$3)*(A286-$A$3)+$Y$3</f>
        <v/>
      </c>
      <c r="Z286" s="99">
        <f>+B286*4</f>
        <v/>
      </c>
      <c r="AA286" s="1">
        <f>+($AA$600-$AA$3)/($A$600-$A$3)*(A286-$A$3)+$AA$3</f>
        <v/>
      </c>
    </row>
    <row r="287">
      <c r="A287" s="11" t="n">
        <v>5.68</v>
      </c>
      <c r="B287" s="11" t="n">
        <v>0.606</v>
      </c>
      <c r="C287" s="11" t="n">
        <v>15</v>
      </c>
      <c r="D287" s="11" t="n">
        <v>83</v>
      </c>
      <c r="E287" s="5">
        <f>+B287*1000+D287*(1-$F$1)</f>
        <v/>
      </c>
      <c r="F287" s="5">
        <f>+F286+1</f>
        <v/>
      </c>
      <c r="G287" s="5">
        <f>+A288-A287</f>
        <v/>
      </c>
      <c r="H287" s="5">
        <f>+A287+G287/2</f>
        <v/>
      </c>
      <c r="I287" s="8">
        <f>9.81*(0.27*LOG(C287/E287*100)+0.36*LOG(E287/100)+1.236)</f>
        <v/>
      </c>
      <c r="J287" s="5">
        <f>+J286+I287*G287</f>
        <v/>
      </c>
      <c r="K287" s="5">
        <f>IF(H287&lt;$C$1,0,9.81*(H287-$C$1))</f>
        <v/>
      </c>
      <c r="L287" s="8">
        <f>+J287-K287</f>
        <v/>
      </c>
      <c r="M287" s="8">
        <f>AVERAGE(B287:B288)*1000</f>
        <v/>
      </c>
      <c r="N287" s="8">
        <f>AVERAGE(E287:E288)</f>
        <v/>
      </c>
      <c r="O287" s="8">
        <f>AVERAGE(F287:F288)</f>
        <v/>
      </c>
      <c r="P287" s="8">
        <f>AVERAGE(G287:G288)</f>
        <v/>
      </c>
      <c r="Q287" s="9">
        <f>(N287-J287)/L287</f>
        <v/>
      </c>
      <c r="R287" s="8">
        <f>+O287/(N287-J287)*100</f>
        <v/>
      </c>
      <c r="S287" s="8">
        <f>+SQRT((3.47-LOG(Q287))^2+(1.22+LOG(R287))^2)</f>
        <v/>
      </c>
      <c r="T287" s="1">
        <f>(IF(S287&lt;1.31, "gravelly sand to dense sand", IF(S287&lt;2.05, "sands", IF(S287&lt;2.6, "sand mixtures", IF(S287&lt;2.95, "silt mixtures", IF(S287&lt;3.6, "clays","organic clay"))))))</f>
        <v/>
      </c>
      <c r="U287" s="98">
        <f>IF(S287&lt;2.6,DEGREES(ATAN(0.373*(LOG(N287/L287)+0.29))),"")</f>
        <v/>
      </c>
      <c r="V287" s="98">
        <f>IF(S287&lt;2.6, 17.6+11*LOG(Q287),"")</f>
        <v/>
      </c>
      <c r="W287" s="98">
        <f>IF(S287&lt;2.6, IF(M287/100&lt;20, 30,IF(M287/100&lt;40,30+5/20*(M287/100-20),IF(M287/100&lt;120, 35+5/80*(M287/100-40), IF(M287/100&lt;200, 40+5/80*(M287/100-120),45)))),"")</f>
        <v/>
      </c>
      <c r="X287" s="98">
        <f>IF(S287&gt;2.59, (M287-J287)/$I$1,"")</f>
        <v/>
      </c>
      <c r="Y287" s="1">
        <f>+($Y$600-$Y$3)/($A$600-$A$3)*(A287-$A$3)+$Y$3</f>
        <v/>
      </c>
      <c r="Z287" s="99">
        <f>+B287*4</f>
        <v/>
      </c>
      <c r="AA287" s="1">
        <f>+($AA$600-$AA$3)/($A$600-$A$3)*(A287-$A$3)+$AA$3</f>
        <v/>
      </c>
    </row>
    <row r="288">
      <c r="A288" s="11" t="n">
        <v>5.7</v>
      </c>
      <c r="B288" s="11" t="n">
        <v>0.587</v>
      </c>
      <c r="C288" s="11" t="n">
        <v>14</v>
      </c>
      <c r="D288" s="11" t="n">
        <v>100</v>
      </c>
      <c r="E288" s="5">
        <f>+B288*1000+D288*(1-$F$1)</f>
        <v/>
      </c>
      <c r="F288" s="5">
        <f>+F287+1</f>
        <v/>
      </c>
      <c r="G288" s="5">
        <f>+A289-A288</f>
        <v/>
      </c>
      <c r="H288" s="5">
        <f>+A288+G288/2</f>
        <v/>
      </c>
      <c r="I288" s="8">
        <f>9.81*(0.27*LOG(C288/E288*100)+0.36*LOG(E288/100)+1.236)</f>
        <v/>
      </c>
      <c r="J288" s="5">
        <f>+J287+I288*G288</f>
        <v/>
      </c>
      <c r="K288" s="5">
        <f>IF(H288&lt;$C$1,0,9.81*(H288-$C$1))</f>
        <v/>
      </c>
      <c r="L288" s="8">
        <f>+J288-K288</f>
        <v/>
      </c>
      <c r="M288" s="8">
        <f>AVERAGE(B288:B289)*1000</f>
        <v/>
      </c>
      <c r="N288" s="8">
        <f>AVERAGE(E288:E289)</f>
        <v/>
      </c>
      <c r="O288" s="8">
        <f>AVERAGE(F288:F289)</f>
        <v/>
      </c>
      <c r="P288" s="8">
        <f>AVERAGE(G288:G289)</f>
        <v/>
      </c>
      <c r="Q288" s="9">
        <f>(N288-J288)/L288</f>
        <v/>
      </c>
      <c r="R288" s="8">
        <f>+O288/(N288-J288)*100</f>
        <v/>
      </c>
      <c r="S288" s="8">
        <f>+SQRT((3.47-LOG(Q288))^2+(1.22+LOG(R288))^2)</f>
        <v/>
      </c>
      <c r="T288" s="1">
        <f>(IF(S288&lt;1.31, "gravelly sand to dense sand", IF(S288&lt;2.05, "sands", IF(S288&lt;2.6, "sand mixtures", IF(S288&lt;2.95, "silt mixtures", IF(S288&lt;3.6, "clays","organic clay"))))))</f>
        <v/>
      </c>
      <c r="U288" s="98">
        <f>IF(S288&lt;2.6,DEGREES(ATAN(0.373*(LOG(N288/L288)+0.29))),"")</f>
        <v/>
      </c>
      <c r="V288" s="98">
        <f>IF(S288&lt;2.6, 17.6+11*LOG(Q288),"")</f>
        <v/>
      </c>
      <c r="W288" s="98">
        <f>IF(S288&lt;2.6, IF(M288/100&lt;20, 30,IF(M288/100&lt;40,30+5/20*(M288/100-20),IF(M288/100&lt;120, 35+5/80*(M288/100-40), IF(M288/100&lt;200, 40+5/80*(M288/100-120),45)))),"")</f>
        <v/>
      </c>
      <c r="X288" s="98">
        <f>IF(S288&gt;2.59, (M288-J288)/$I$1,"")</f>
        <v/>
      </c>
      <c r="Y288" s="1">
        <f>+($Y$600-$Y$3)/($A$600-$A$3)*(A288-$A$3)+$Y$3</f>
        <v/>
      </c>
      <c r="Z288" s="99">
        <f>+B288*4</f>
        <v/>
      </c>
      <c r="AA288" s="1">
        <f>+($AA$600-$AA$3)/($A$600-$A$3)*(A288-$A$3)+$AA$3</f>
        <v/>
      </c>
    </row>
    <row r="289">
      <c r="A289" s="11" t="n">
        <v>5.72</v>
      </c>
      <c r="B289" s="11" t="n">
        <v>0.587</v>
      </c>
      <c r="C289" s="11" t="n">
        <v>13</v>
      </c>
      <c r="D289" s="11" t="n">
        <v>104</v>
      </c>
      <c r="E289" s="5">
        <f>+B289*1000+D289*(1-$F$1)</f>
        <v/>
      </c>
      <c r="F289" s="5">
        <f>+F288+1</f>
        <v/>
      </c>
      <c r="G289" s="5">
        <f>+A290-A289</f>
        <v/>
      </c>
      <c r="H289" s="5">
        <f>+A289+G289/2</f>
        <v/>
      </c>
      <c r="I289" s="8">
        <f>9.81*(0.27*LOG(C289/E289*100)+0.36*LOG(E289/100)+1.236)</f>
        <v/>
      </c>
      <c r="J289" s="5">
        <f>+J288+I289*G289</f>
        <v/>
      </c>
      <c r="K289" s="5">
        <f>IF(H289&lt;$C$1,0,9.81*(H289-$C$1))</f>
        <v/>
      </c>
      <c r="L289" s="8">
        <f>+J289-K289</f>
        <v/>
      </c>
      <c r="M289" s="8">
        <f>AVERAGE(B289:B290)*1000</f>
        <v/>
      </c>
      <c r="N289" s="8">
        <f>AVERAGE(E289:E290)</f>
        <v/>
      </c>
      <c r="O289" s="8">
        <f>AVERAGE(F289:F290)</f>
        <v/>
      </c>
      <c r="P289" s="8">
        <f>AVERAGE(G289:G290)</f>
        <v/>
      </c>
      <c r="Q289" s="9">
        <f>(N289-J289)/L289</f>
        <v/>
      </c>
      <c r="R289" s="8">
        <f>+O289/(N289-J289)*100</f>
        <v/>
      </c>
      <c r="S289" s="8">
        <f>+SQRT((3.47-LOG(Q289))^2+(1.22+LOG(R289))^2)</f>
        <v/>
      </c>
      <c r="T289" s="1">
        <f>(IF(S289&lt;1.31, "gravelly sand to dense sand", IF(S289&lt;2.05, "sands", IF(S289&lt;2.6, "sand mixtures", IF(S289&lt;2.95, "silt mixtures", IF(S289&lt;3.6, "clays","organic clay"))))))</f>
        <v/>
      </c>
      <c r="U289" s="98">
        <f>IF(S289&lt;2.6,DEGREES(ATAN(0.373*(LOG(N289/L289)+0.29))),"")</f>
        <v/>
      </c>
      <c r="V289" s="98">
        <f>IF(S289&lt;2.6, 17.6+11*LOG(Q289),"")</f>
        <v/>
      </c>
      <c r="W289" s="98">
        <f>IF(S289&lt;2.6, IF(M289/100&lt;20, 30,IF(M289/100&lt;40,30+5/20*(M289/100-20),IF(M289/100&lt;120, 35+5/80*(M289/100-40), IF(M289/100&lt;200, 40+5/80*(M289/100-120),45)))),"")</f>
        <v/>
      </c>
      <c r="X289" s="98">
        <f>IF(S289&gt;2.59, (M289-J289)/$I$1,"")</f>
        <v/>
      </c>
      <c r="Y289" s="1">
        <f>+($Y$600-$Y$3)/($A$600-$A$3)*(A289-$A$3)+$Y$3</f>
        <v/>
      </c>
      <c r="Z289" s="99">
        <f>+B289*4</f>
        <v/>
      </c>
      <c r="AA289" s="1">
        <f>+($AA$600-$AA$3)/($A$600-$A$3)*(A289-$A$3)+$AA$3</f>
        <v/>
      </c>
    </row>
    <row r="290">
      <c r="A290" s="11" t="n">
        <v>5.74</v>
      </c>
      <c r="B290" s="11" t="n">
        <v>0.549</v>
      </c>
      <c r="C290" s="11" t="n">
        <v>10</v>
      </c>
      <c r="D290" s="11" t="n">
        <v>114</v>
      </c>
      <c r="E290" s="5">
        <f>+B290*1000+D290*(1-$F$1)</f>
        <v/>
      </c>
      <c r="F290" s="5">
        <f>+F289+1</f>
        <v/>
      </c>
      <c r="G290" s="5">
        <f>+A291-A290</f>
        <v/>
      </c>
      <c r="H290" s="5">
        <f>+A290+G290/2</f>
        <v/>
      </c>
      <c r="I290" s="8">
        <f>9.81*(0.27*LOG(C290/E290*100)+0.36*LOG(E290/100)+1.236)</f>
        <v/>
      </c>
      <c r="J290" s="5">
        <f>+J289+I290*G290</f>
        <v/>
      </c>
      <c r="K290" s="5">
        <f>IF(H290&lt;$C$1,0,9.81*(H290-$C$1))</f>
        <v/>
      </c>
      <c r="L290" s="8">
        <f>+J290-K290</f>
        <v/>
      </c>
      <c r="M290" s="8">
        <f>AVERAGE(B290:B291)*1000</f>
        <v/>
      </c>
      <c r="N290" s="8">
        <f>AVERAGE(E290:E291)</f>
        <v/>
      </c>
      <c r="O290" s="8">
        <f>AVERAGE(F290:F291)</f>
        <v/>
      </c>
      <c r="P290" s="8">
        <f>AVERAGE(G290:G291)</f>
        <v/>
      </c>
      <c r="Q290" s="9">
        <f>(N290-J290)/L290</f>
        <v/>
      </c>
      <c r="R290" s="8">
        <f>+O290/(N290-J290)*100</f>
        <v/>
      </c>
      <c r="S290" s="8">
        <f>+SQRT((3.47-LOG(Q290))^2+(1.22+LOG(R290))^2)</f>
        <v/>
      </c>
      <c r="T290" s="1">
        <f>(IF(S290&lt;1.31, "gravelly sand to dense sand", IF(S290&lt;2.05, "sands", IF(S290&lt;2.6, "sand mixtures", IF(S290&lt;2.95, "silt mixtures", IF(S290&lt;3.6, "clays","organic clay"))))))</f>
        <v/>
      </c>
      <c r="U290" s="98">
        <f>IF(S290&lt;2.6,DEGREES(ATAN(0.373*(LOG(N290/L290)+0.29))),"")</f>
        <v/>
      </c>
      <c r="V290" s="98">
        <f>IF(S290&lt;2.6, 17.6+11*LOG(Q290),"")</f>
        <v/>
      </c>
      <c r="W290" s="98">
        <f>IF(S290&lt;2.6, IF(M290/100&lt;20, 30,IF(M290/100&lt;40,30+5/20*(M290/100-20),IF(M290/100&lt;120, 35+5/80*(M290/100-40), IF(M290/100&lt;200, 40+5/80*(M290/100-120),45)))),"")</f>
        <v/>
      </c>
      <c r="X290" s="98">
        <f>IF(S290&gt;2.59, (M290-J290)/$I$1,"")</f>
        <v/>
      </c>
      <c r="Y290" s="1">
        <f>+($Y$600-$Y$3)/($A$600-$A$3)*(A290-$A$3)+$Y$3</f>
        <v/>
      </c>
      <c r="Z290" s="99">
        <f>+B290*4</f>
        <v/>
      </c>
      <c r="AA290" s="1">
        <f>+($AA$600-$AA$3)/($A$600-$A$3)*(A290-$A$3)+$AA$3</f>
        <v/>
      </c>
    </row>
    <row r="291">
      <c r="A291" s="11" t="n">
        <v>5.76</v>
      </c>
      <c r="B291" s="11" t="n">
        <v>0.663</v>
      </c>
      <c r="C291" s="11" t="n">
        <v>7</v>
      </c>
      <c r="D291" s="11" t="n">
        <v>121</v>
      </c>
      <c r="E291" s="5">
        <f>+B291*1000+D291*(1-$F$1)</f>
        <v/>
      </c>
      <c r="F291" s="5">
        <f>+F290+1</f>
        <v/>
      </c>
      <c r="G291" s="5">
        <f>+A292-A291</f>
        <v/>
      </c>
      <c r="H291" s="5">
        <f>+A291+G291/2</f>
        <v/>
      </c>
      <c r="I291" s="8">
        <f>9.81*(0.27*LOG(C291/E291*100)+0.36*LOG(E291/100)+1.236)</f>
        <v/>
      </c>
      <c r="J291" s="5">
        <f>+J290+I291*G291</f>
        <v/>
      </c>
      <c r="K291" s="5">
        <f>IF(H291&lt;$C$1,0,9.81*(H291-$C$1))</f>
        <v/>
      </c>
      <c r="L291" s="8">
        <f>+J291-K291</f>
        <v/>
      </c>
      <c r="M291" s="8">
        <f>AVERAGE(B291:B292)*1000</f>
        <v/>
      </c>
      <c r="N291" s="8">
        <f>AVERAGE(E291:E292)</f>
        <v/>
      </c>
      <c r="O291" s="8">
        <f>AVERAGE(F291:F292)</f>
        <v/>
      </c>
      <c r="P291" s="8">
        <f>AVERAGE(G291:G292)</f>
        <v/>
      </c>
      <c r="Q291" s="9">
        <f>(N291-J291)/L291</f>
        <v/>
      </c>
      <c r="R291" s="8">
        <f>+O291/(N291-J291)*100</f>
        <v/>
      </c>
      <c r="S291" s="8">
        <f>+SQRT((3.47-LOG(Q291))^2+(1.22+LOG(R291))^2)</f>
        <v/>
      </c>
      <c r="T291" s="1">
        <f>(IF(S291&lt;1.31, "gravelly sand to dense sand", IF(S291&lt;2.05, "sands", IF(S291&lt;2.6, "sand mixtures", IF(S291&lt;2.95, "silt mixtures", IF(S291&lt;3.6, "clays","organic clay"))))))</f>
        <v/>
      </c>
      <c r="U291" s="98">
        <f>IF(S291&lt;2.6,DEGREES(ATAN(0.373*(LOG(N291/L291)+0.29))),"")</f>
        <v/>
      </c>
      <c r="V291" s="98">
        <f>IF(S291&lt;2.6, 17.6+11*LOG(Q291),"")</f>
        <v/>
      </c>
      <c r="W291" s="98">
        <f>IF(S291&lt;2.6, IF(M291/100&lt;20, 30,IF(M291/100&lt;40,30+5/20*(M291/100-20),IF(M291/100&lt;120, 35+5/80*(M291/100-40), IF(M291/100&lt;200, 40+5/80*(M291/100-120),45)))),"")</f>
        <v/>
      </c>
      <c r="X291" s="98">
        <f>IF(S291&gt;2.59, (M291-J291)/$I$1,"")</f>
        <v/>
      </c>
      <c r="Y291" s="1">
        <f>+($Y$600-$Y$3)/($A$600-$A$3)*(A291-$A$3)+$Y$3</f>
        <v/>
      </c>
      <c r="Z291" s="99">
        <f>+B291*4</f>
        <v/>
      </c>
      <c r="AA291" s="1">
        <f>+($AA$600-$AA$3)/($A$600-$A$3)*(A291-$A$3)+$AA$3</f>
        <v/>
      </c>
    </row>
    <row r="292">
      <c r="A292" s="11" t="n">
        <v>5.78</v>
      </c>
      <c r="B292" s="11" t="n">
        <v>1.591</v>
      </c>
      <c r="C292" s="11" t="n">
        <v>8</v>
      </c>
      <c r="D292" s="11" t="n">
        <v>183</v>
      </c>
      <c r="E292" s="5">
        <f>+B292*1000+D292*(1-$F$1)</f>
        <v/>
      </c>
      <c r="F292" s="5">
        <f>+F291+1</f>
        <v/>
      </c>
      <c r="G292" s="5">
        <f>+A293-A292</f>
        <v/>
      </c>
      <c r="H292" s="5">
        <f>+A292+G292/2</f>
        <v/>
      </c>
      <c r="I292" s="8">
        <f>9.81*(0.27*LOG(C292/E292*100)+0.36*LOG(E292/100)+1.236)</f>
        <v/>
      </c>
      <c r="J292" s="5">
        <f>+J291+I292*G292</f>
        <v/>
      </c>
      <c r="K292" s="5">
        <f>IF(H292&lt;$C$1,0,9.81*(H292-$C$1))</f>
        <v/>
      </c>
      <c r="L292" s="8">
        <f>+J292-K292</f>
        <v/>
      </c>
      <c r="M292" s="8">
        <f>AVERAGE(B292:B293)*1000</f>
        <v/>
      </c>
      <c r="N292" s="8">
        <f>AVERAGE(E292:E293)</f>
        <v/>
      </c>
      <c r="O292" s="8">
        <f>AVERAGE(F292:F293)</f>
        <v/>
      </c>
      <c r="P292" s="8">
        <f>AVERAGE(G292:G293)</f>
        <v/>
      </c>
      <c r="Q292" s="9">
        <f>(N292-J292)/L292</f>
        <v/>
      </c>
      <c r="R292" s="8">
        <f>+O292/(N292-J292)*100</f>
        <v/>
      </c>
      <c r="S292" s="8">
        <f>+SQRT((3.47-LOG(Q292))^2+(1.22+LOG(R292))^2)</f>
        <v/>
      </c>
      <c r="T292" s="1">
        <f>(IF(S292&lt;1.31, "gravelly sand to dense sand", IF(S292&lt;2.05, "sands", IF(S292&lt;2.6, "sand mixtures", IF(S292&lt;2.95, "silt mixtures", IF(S292&lt;3.6, "clays","organic clay"))))))</f>
        <v/>
      </c>
      <c r="U292" s="98">
        <f>IF(S292&lt;2.6,DEGREES(ATAN(0.373*(LOG(N292/L292)+0.29))),"")</f>
        <v/>
      </c>
      <c r="V292" s="98">
        <f>IF(S292&lt;2.6, 17.6+11*LOG(Q292),"")</f>
        <v/>
      </c>
      <c r="W292" s="98">
        <f>IF(S292&lt;2.6, IF(M292/100&lt;20, 30,IF(M292/100&lt;40,30+5/20*(M292/100-20),IF(M292/100&lt;120, 35+5/80*(M292/100-40), IF(M292/100&lt;200, 40+5/80*(M292/100-120),45)))),"")</f>
        <v/>
      </c>
      <c r="X292" s="98">
        <f>IF(S292&gt;2.59, (M292-J292)/$I$1,"")</f>
        <v/>
      </c>
      <c r="Y292" s="1">
        <f>+($Y$600-$Y$3)/($A$600-$A$3)*(A292-$A$3)+$Y$3</f>
        <v/>
      </c>
      <c r="Z292" s="99">
        <f>+B292*4</f>
        <v/>
      </c>
      <c r="AA292" s="1">
        <f>+($AA$600-$AA$3)/($A$600-$A$3)*(A292-$A$3)+$AA$3</f>
        <v/>
      </c>
    </row>
    <row r="293">
      <c r="A293" s="11" t="n">
        <v>5.8</v>
      </c>
      <c r="B293" s="11" t="n">
        <v>3.107</v>
      </c>
      <c r="C293" s="11" t="n">
        <v>8</v>
      </c>
      <c r="D293" s="11" t="n">
        <v>101</v>
      </c>
      <c r="E293" s="5">
        <f>+B293*1000+D293*(1-$F$1)</f>
        <v/>
      </c>
      <c r="F293" s="5">
        <f>+F292+1</f>
        <v/>
      </c>
      <c r="G293" s="5">
        <f>+A294-A293</f>
        <v/>
      </c>
      <c r="H293" s="5">
        <f>+A293+G293/2</f>
        <v/>
      </c>
      <c r="I293" s="8">
        <f>9.81*(0.27*LOG(C293/E293*100)+0.36*LOG(E293/100)+1.236)</f>
        <v/>
      </c>
      <c r="J293" s="5">
        <f>+J292+I293*G293</f>
        <v/>
      </c>
      <c r="K293" s="5">
        <f>IF(H293&lt;$C$1,0,9.81*(H293-$C$1))</f>
        <v/>
      </c>
      <c r="L293" s="8">
        <f>+J293-K293</f>
        <v/>
      </c>
      <c r="M293" s="8">
        <f>AVERAGE(B293:B294)*1000</f>
        <v/>
      </c>
      <c r="N293" s="8">
        <f>AVERAGE(E293:E294)</f>
        <v/>
      </c>
      <c r="O293" s="8">
        <f>AVERAGE(F293:F294)</f>
        <v/>
      </c>
      <c r="P293" s="8">
        <f>AVERAGE(G293:G294)</f>
        <v/>
      </c>
      <c r="Q293" s="9">
        <f>(N293-J293)/L293</f>
        <v/>
      </c>
      <c r="R293" s="8">
        <f>+O293/(N293-J293)*100</f>
        <v/>
      </c>
      <c r="S293" s="8">
        <f>+SQRT((3.47-LOG(Q293))^2+(1.22+LOG(R293))^2)</f>
        <v/>
      </c>
      <c r="T293" s="1">
        <f>(IF(S293&lt;1.31, "gravelly sand to dense sand", IF(S293&lt;2.05, "sands", IF(S293&lt;2.6, "sand mixtures", IF(S293&lt;2.95, "silt mixtures", IF(S293&lt;3.6, "clays","organic clay"))))))</f>
        <v/>
      </c>
      <c r="U293" s="98">
        <f>IF(S293&lt;2.6,DEGREES(ATAN(0.373*(LOG(N293/L293)+0.29))),"")</f>
        <v/>
      </c>
      <c r="V293" s="98">
        <f>IF(S293&lt;2.6, 17.6+11*LOG(Q293),"")</f>
        <v/>
      </c>
      <c r="W293" s="98">
        <f>IF(S293&lt;2.6, IF(M293/100&lt;20, 30,IF(M293/100&lt;40,30+5/20*(M293/100-20),IF(M293/100&lt;120, 35+5/80*(M293/100-40), IF(M293/100&lt;200, 40+5/80*(M293/100-120),45)))),"")</f>
        <v/>
      </c>
      <c r="X293" s="98">
        <f>IF(S293&gt;2.59, (M293-J293)/$I$1,"")</f>
        <v/>
      </c>
      <c r="Y293" s="1">
        <f>+($Y$600-$Y$3)/($A$600-$A$3)*(A293-$A$3)+$Y$3</f>
        <v/>
      </c>
      <c r="Z293" s="99">
        <f>+B293*4</f>
        <v/>
      </c>
      <c r="AA293" s="1">
        <f>+($AA$600-$AA$3)/($A$600-$A$3)*(A293-$A$3)+$AA$3</f>
        <v/>
      </c>
    </row>
    <row r="294">
      <c r="A294" s="11" t="n">
        <v>5.82</v>
      </c>
      <c r="B294" s="11" t="n">
        <v>4.793</v>
      </c>
      <c r="C294" s="11" t="n">
        <v>3</v>
      </c>
      <c r="D294" s="11" t="n">
        <v>50</v>
      </c>
      <c r="E294" s="5">
        <f>+B294*1000+D294*(1-$F$1)</f>
        <v/>
      </c>
      <c r="F294" s="5">
        <f>+F293+1</f>
        <v/>
      </c>
      <c r="G294" s="5">
        <f>+A295-A294</f>
        <v/>
      </c>
      <c r="H294" s="5">
        <f>+A294+G294/2</f>
        <v/>
      </c>
      <c r="I294" s="8">
        <f>9.81*(0.27*LOG(C294/E294*100)+0.36*LOG(E294/100)+1.236)</f>
        <v/>
      </c>
      <c r="J294" s="5">
        <f>+J293+I294*G294</f>
        <v/>
      </c>
      <c r="K294" s="5">
        <f>IF(H294&lt;$C$1,0,9.81*(H294-$C$1))</f>
        <v/>
      </c>
      <c r="L294" s="8">
        <f>+J294-K294</f>
        <v/>
      </c>
      <c r="M294" s="8">
        <f>AVERAGE(B294:B295)*1000</f>
        <v/>
      </c>
      <c r="N294" s="8">
        <f>AVERAGE(E294:E295)</f>
        <v/>
      </c>
      <c r="O294" s="8">
        <f>AVERAGE(F294:F295)</f>
        <v/>
      </c>
      <c r="P294" s="8">
        <f>AVERAGE(G294:G295)</f>
        <v/>
      </c>
      <c r="Q294" s="9">
        <f>(N294-J294)/L294</f>
        <v/>
      </c>
      <c r="R294" s="8">
        <f>+O294/(N294-J294)*100</f>
        <v/>
      </c>
      <c r="S294" s="8">
        <f>+SQRT((3.47-LOG(Q294))^2+(1.22+LOG(R294))^2)</f>
        <v/>
      </c>
      <c r="T294" s="1">
        <f>(IF(S294&lt;1.31, "gravelly sand to dense sand", IF(S294&lt;2.05, "sands", IF(S294&lt;2.6, "sand mixtures", IF(S294&lt;2.95, "silt mixtures", IF(S294&lt;3.6, "clays","organic clay"))))))</f>
        <v/>
      </c>
      <c r="U294" s="98">
        <f>IF(S294&lt;2.6,DEGREES(ATAN(0.373*(LOG(N294/L294)+0.29))),"")</f>
        <v/>
      </c>
      <c r="V294" s="98">
        <f>IF(S294&lt;2.6, 17.6+11*LOG(Q294),"")</f>
        <v/>
      </c>
      <c r="W294" s="98">
        <f>IF(S294&lt;2.6, IF(M294/100&lt;20, 30,IF(M294/100&lt;40,30+5/20*(M294/100-20),IF(M294/100&lt;120, 35+5/80*(M294/100-40), IF(M294/100&lt;200, 40+5/80*(M294/100-120),45)))),"")</f>
        <v/>
      </c>
      <c r="X294" s="98">
        <f>IF(S294&gt;2.59, (M294-J294)/$I$1,"")</f>
        <v/>
      </c>
      <c r="Y294" s="1">
        <f>+($Y$600-$Y$3)/($A$600-$A$3)*(A294-$A$3)+$Y$3</f>
        <v/>
      </c>
      <c r="Z294" s="99">
        <f>+B294*4</f>
        <v/>
      </c>
      <c r="AA294" s="1">
        <f>+($AA$600-$AA$3)/($A$600-$A$3)*(A294-$A$3)+$AA$3</f>
        <v/>
      </c>
    </row>
    <row r="295">
      <c r="A295" s="11" t="n">
        <v>5.84</v>
      </c>
      <c r="B295" s="11" t="n">
        <v>5.589</v>
      </c>
      <c r="C295" s="11" t="n">
        <v>4</v>
      </c>
      <c r="D295" s="11" t="n">
        <v>49</v>
      </c>
      <c r="E295" s="5">
        <f>+B295*1000+D295*(1-$F$1)</f>
        <v/>
      </c>
      <c r="F295" s="5">
        <f>+F294+1</f>
        <v/>
      </c>
      <c r="G295" s="5">
        <f>+A296-A295</f>
        <v/>
      </c>
      <c r="H295" s="5">
        <f>+A295+G295/2</f>
        <v/>
      </c>
      <c r="I295" s="8">
        <f>9.81*(0.27*LOG(C295/E295*100)+0.36*LOG(E295/100)+1.236)</f>
        <v/>
      </c>
      <c r="J295" s="5">
        <f>+J294+I295*G295</f>
        <v/>
      </c>
      <c r="K295" s="5">
        <f>IF(H295&lt;$C$1,0,9.81*(H295-$C$1))</f>
        <v/>
      </c>
      <c r="L295" s="8">
        <f>+J295-K295</f>
        <v/>
      </c>
      <c r="M295" s="8">
        <f>AVERAGE(B295:B296)*1000</f>
        <v/>
      </c>
      <c r="N295" s="8">
        <f>AVERAGE(E295:E296)</f>
        <v/>
      </c>
      <c r="O295" s="8">
        <f>AVERAGE(F295:F296)</f>
        <v/>
      </c>
      <c r="P295" s="8">
        <f>AVERAGE(G295:G296)</f>
        <v/>
      </c>
      <c r="Q295" s="9">
        <f>(N295-J295)/L295</f>
        <v/>
      </c>
      <c r="R295" s="8">
        <f>+O295/(N295-J295)*100</f>
        <v/>
      </c>
      <c r="S295" s="8">
        <f>+SQRT((3.47-LOG(Q295))^2+(1.22+LOG(R295))^2)</f>
        <v/>
      </c>
      <c r="T295" s="1">
        <f>(IF(S295&lt;1.31, "gravelly sand to dense sand", IF(S295&lt;2.05, "sands", IF(S295&lt;2.6, "sand mixtures", IF(S295&lt;2.95, "silt mixtures", IF(S295&lt;3.6, "clays","organic clay"))))))</f>
        <v/>
      </c>
      <c r="U295" s="98">
        <f>IF(S295&lt;2.6,DEGREES(ATAN(0.373*(LOG(N295/L295)+0.29))),"")</f>
        <v/>
      </c>
      <c r="V295" s="98">
        <f>IF(S295&lt;2.6, 17.6+11*LOG(Q295),"")</f>
        <v/>
      </c>
      <c r="W295" s="98">
        <f>IF(S295&lt;2.6, IF(M295/100&lt;20, 30,IF(M295/100&lt;40,30+5/20*(M295/100-20),IF(M295/100&lt;120, 35+5/80*(M295/100-40), IF(M295/100&lt;200, 40+5/80*(M295/100-120),45)))),"")</f>
        <v/>
      </c>
      <c r="X295" s="98">
        <f>IF(S295&gt;2.59, (M295-J295)/$I$1,"")</f>
        <v/>
      </c>
      <c r="Y295" s="1">
        <f>+($Y$600-$Y$3)/($A$600-$A$3)*(A295-$A$3)+$Y$3</f>
        <v/>
      </c>
      <c r="Z295" s="99">
        <f>+B295*4</f>
        <v/>
      </c>
      <c r="AA295" s="1">
        <f>+($AA$600-$AA$3)/($A$600-$A$3)*(A295-$A$3)+$AA$3</f>
        <v/>
      </c>
    </row>
    <row r="296">
      <c r="A296" s="11" t="n">
        <v>5.86</v>
      </c>
      <c r="B296" s="11" t="n">
        <v>6.574</v>
      </c>
      <c r="C296" s="11" t="n">
        <v>7</v>
      </c>
      <c r="D296" s="11" t="n">
        <v>50</v>
      </c>
      <c r="E296" s="5">
        <f>+B296*1000+D296*(1-$F$1)</f>
        <v/>
      </c>
      <c r="F296" s="5">
        <f>+F295+1</f>
        <v/>
      </c>
      <c r="G296" s="5">
        <f>+A297-A296</f>
        <v/>
      </c>
      <c r="H296" s="5">
        <f>+A296+G296/2</f>
        <v/>
      </c>
      <c r="I296" s="8">
        <f>9.81*(0.27*LOG(C296/E296*100)+0.36*LOG(E296/100)+1.236)</f>
        <v/>
      </c>
      <c r="J296" s="5">
        <f>+J295+I296*G296</f>
        <v/>
      </c>
      <c r="K296" s="5">
        <f>IF(H296&lt;$C$1,0,9.81*(H296-$C$1))</f>
        <v/>
      </c>
      <c r="L296" s="8">
        <f>+J296-K296</f>
        <v/>
      </c>
      <c r="M296" s="8">
        <f>AVERAGE(B296:B297)*1000</f>
        <v/>
      </c>
      <c r="N296" s="8">
        <f>AVERAGE(E296:E297)</f>
        <v/>
      </c>
      <c r="O296" s="8">
        <f>AVERAGE(F296:F297)</f>
        <v/>
      </c>
      <c r="P296" s="8">
        <f>AVERAGE(G296:G297)</f>
        <v/>
      </c>
      <c r="Q296" s="9">
        <f>(N296-J296)/L296</f>
        <v/>
      </c>
      <c r="R296" s="8">
        <f>+O296/(N296-J296)*100</f>
        <v/>
      </c>
      <c r="S296" s="8">
        <f>+SQRT((3.47-LOG(Q296))^2+(1.22+LOG(R296))^2)</f>
        <v/>
      </c>
      <c r="T296" s="1">
        <f>(IF(S296&lt;1.31, "gravelly sand to dense sand", IF(S296&lt;2.05, "sands", IF(S296&lt;2.6, "sand mixtures", IF(S296&lt;2.95, "silt mixtures", IF(S296&lt;3.6, "clays","organic clay"))))))</f>
        <v/>
      </c>
      <c r="U296" s="98">
        <f>IF(S296&lt;2.6,DEGREES(ATAN(0.373*(LOG(N296/L296)+0.29))),"")</f>
        <v/>
      </c>
      <c r="V296" s="98">
        <f>IF(S296&lt;2.6, 17.6+11*LOG(Q296),"")</f>
        <v/>
      </c>
      <c r="W296" s="98">
        <f>IF(S296&lt;2.6, IF(M296/100&lt;20, 30,IF(M296/100&lt;40,30+5/20*(M296/100-20),IF(M296/100&lt;120, 35+5/80*(M296/100-40), IF(M296/100&lt;200, 40+5/80*(M296/100-120),45)))),"")</f>
        <v/>
      </c>
      <c r="X296" s="98">
        <f>IF(S296&gt;2.59, (M296-J296)/$I$1,"")</f>
        <v/>
      </c>
      <c r="Y296" s="1">
        <f>+($Y$600-$Y$3)/($A$600-$A$3)*(A296-$A$3)+$Y$3</f>
        <v/>
      </c>
      <c r="Z296" s="99">
        <f>+B296*4</f>
        <v/>
      </c>
      <c r="AA296" s="1">
        <f>+($AA$600-$AA$3)/($A$600-$A$3)*(A296-$A$3)+$AA$3</f>
        <v/>
      </c>
    </row>
    <row r="297">
      <c r="A297" s="11" t="n">
        <v>5.88</v>
      </c>
      <c r="B297" s="11" t="n">
        <v>8.127000000000001</v>
      </c>
      <c r="C297" s="11" t="n">
        <v>9</v>
      </c>
      <c r="D297" s="11" t="n">
        <v>49</v>
      </c>
      <c r="E297" s="5">
        <f>+B297*1000+D297*(1-$F$1)</f>
        <v/>
      </c>
      <c r="F297" s="5">
        <f>+F296+1</f>
        <v/>
      </c>
      <c r="G297" s="5">
        <f>+A298-A297</f>
        <v/>
      </c>
      <c r="H297" s="5">
        <f>+A297+G297/2</f>
        <v/>
      </c>
      <c r="I297" s="8">
        <f>9.81*(0.27*LOG(C297/E297*100)+0.36*LOG(E297/100)+1.236)</f>
        <v/>
      </c>
      <c r="J297" s="5">
        <f>+J296+I297*G297</f>
        <v/>
      </c>
      <c r="K297" s="5">
        <f>IF(H297&lt;$C$1,0,9.81*(H297-$C$1))</f>
        <v/>
      </c>
      <c r="L297" s="8">
        <f>+J297-K297</f>
        <v/>
      </c>
      <c r="M297" s="8">
        <f>AVERAGE(B297:B298)*1000</f>
        <v/>
      </c>
      <c r="N297" s="8">
        <f>AVERAGE(E297:E298)</f>
        <v/>
      </c>
      <c r="O297" s="8">
        <f>AVERAGE(F297:F298)</f>
        <v/>
      </c>
      <c r="P297" s="8">
        <f>AVERAGE(G297:G298)</f>
        <v/>
      </c>
      <c r="Q297" s="9">
        <f>(N297-J297)/L297</f>
        <v/>
      </c>
      <c r="R297" s="8">
        <f>+O297/(N297-J297)*100</f>
        <v/>
      </c>
      <c r="S297" s="8">
        <f>+SQRT((3.47-LOG(Q297))^2+(1.22+LOG(R297))^2)</f>
        <v/>
      </c>
      <c r="T297" s="1">
        <f>(IF(S297&lt;1.31, "gravelly sand to dense sand", IF(S297&lt;2.05, "sands", IF(S297&lt;2.6, "sand mixtures", IF(S297&lt;2.95, "silt mixtures", IF(S297&lt;3.6, "clays","organic clay"))))))</f>
        <v/>
      </c>
      <c r="U297" s="98">
        <f>IF(S297&lt;2.6,DEGREES(ATAN(0.373*(LOG(N297/L297)+0.29))),"")</f>
        <v/>
      </c>
      <c r="V297" s="98">
        <f>IF(S297&lt;2.6, 17.6+11*LOG(Q297),"")</f>
        <v/>
      </c>
      <c r="W297" s="98">
        <f>IF(S297&lt;2.6, IF(M297/100&lt;20, 30,IF(M297/100&lt;40,30+5/20*(M297/100-20),IF(M297/100&lt;120, 35+5/80*(M297/100-40), IF(M297/100&lt;200, 40+5/80*(M297/100-120),45)))),"")</f>
        <v/>
      </c>
      <c r="X297" s="98">
        <f>IF(S297&gt;2.59, (M297-J297)/$I$1,"")</f>
        <v/>
      </c>
      <c r="Y297" s="1">
        <f>+($Y$600-$Y$3)/($A$600-$A$3)*(A297-$A$3)+$Y$3</f>
        <v/>
      </c>
      <c r="Z297" s="99">
        <f>+B297*4</f>
        <v/>
      </c>
      <c r="AA297" s="1">
        <f>+($AA$600-$AA$3)/($A$600-$A$3)*(A297-$A$3)+$AA$3</f>
        <v/>
      </c>
    </row>
    <row r="298">
      <c r="A298" s="11" t="n">
        <v>5.9</v>
      </c>
      <c r="B298" s="11" t="n">
        <v>8.789999999999999</v>
      </c>
      <c r="C298" s="11" t="n">
        <v>12</v>
      </c>
      <c r="D298" s="11" t="n">
        <v>47</v>
      </c>
      <c r="E298" s="5">
        <f>+B298*1000+D298*(1-$F$1)</f>
        <v/>
      </c>
      <c r="F298" s="5">
        <f>+F297+1</f>
        <v/>
      </c>
      <c r="G298" s="5">
        <f>+A299-A298</f>
        <v/>
      </c>
      <c r="H298" s="5">
        <f>+A298+G298/2</f>
        <v/>
      </c>
      <c r="I298" s="8">
        <f>9.81*(0.27*LOG(C298/E298*100)+0.36*LOG(E298/100)+1.236)</f>
        <v/>
      </c>
      <c r="J298" s="5">
        <f>+J297+I298*G298</f>
        <v/>
      </c>
      <c r="K298" s="5">
        <f>IF(H298&lt;$C$1,0,9.81*(H298-$C$1))</f>
        <v/>
      </c>
      <c r="L298" s="8">
        <f>+J298-K298</f>
        <v/>
      </c>
      <c r="M298" s="8">
        <f>AVERAGE(B298:B299)*1000</f>
        <v/>
      </c>
      <c r="N298" s="8">
        <f>AVERAGE(E298:E299)</f>
        <v/>
      </c>
      <c r="O298" s="8">
        <f>AVERAGE(F298:F299)</f>
        <v/>
      </c>
      <c r="P298" s="8">
        <f>AVERAGE(G298:G299)</f>
        <v/>
      </c>
      <c r="Q298" s="9">
        <f>(N298-J298)/L298</f>
        <v/>
      </c>
      <c r="R298" s="8">
        <f>+O298/(N298-J298)*100</f>
        <v/>
      </c>
      <c r="S298" s="8">
        <f>+SQRT((3.47-LOG(Q298))^2+(1.22+LOG(R298))^2)</f>
        <v/>
      </c>
      <c r="T298" s="1">
        <f>(IF(S298&lt;1.31, "gravelly sand to dense sand", IF(S298&lt;2.05, "sands", IF(S298&lt;2.6, "sand mixtures", IF(S298&lt;2.95, "silt mixtures", IF(S298&lt;3.6, "clays","organic clay"))))))</f>
        <v/>
      </c>
      <c r="U298" s="98">
        <f>IF(S298&lt;2.6,DEGREES(ATAN(0.373*(LOG(N298/L298)+0.29))),"")</f>
        <v/>
      </c>
      <c r="V298" s="98">
        <f>IF(S298&lt;2.6, 17.6+11*LOG(Q298),"")</f>
        <v/>
      </c>
      <c r="W298" s="98">
        <f>IF(S298&lt;2.6, IF(M298/100&lt;20, 30,IF(M298/100&lt;40,30+5/20*(M298/100-20),IF(M298/100&lt;120, 35+5/80*(M298/100-40), IF(M298/100&lt;200, 40+5/80*(M298/100-120),45)))),"")</f>
        <v/>
      </c>
      <c r="X298" s="98">
        <f>IF(S298&gt;2.59, (M298-J298)/$I$1,"")</f>
        <v/>
      </c>
      <c r="Y298" s="1">
        <f>+($Y$600-$Y$3)/($A$600-$A$3)*(A298-$A$3)+$Y$3</f>
        <v/>
      </c>
      <c r="Z298" s="99">
        <f>+B298*4</f>
        <v/>
      </c>
      <c r="AA298" s="1">
        <f>+($AA$600-$AA$3)/($A$600-$A$3)*(A298-$A$3)+$AA$3</f>
        <v/>
      </c>
    </row>
    <row r="299">
      <c r="A299" s="11" t="n">
        <v>5.92</v>
      </c>
      <c r="B299" s="11" t="n">
        <v>10.04</v>
      </c>
      <c r="C299" s="11" t="n">
        <v>14</v>
      </c>
      <c r="D299" s="11" t="n">
        <v>46</v>
      </c>
      <c r="E299" s="5">
        <f>+B299*1000+D299*(1-$F$1)</f>
        <v/>
      </c>
      <c r="F299" s="5">
        <f>+F298+1</f>
        <v/>
      </c>
      <c r="G299" s="5">
        <f>+A300-A299</f>
        <v/>
      </c>
      <c r="H299" s="5">
        <f>+A299+G299/2</f>
        <v/>
      </c>
      <c r="I299" s="8">
        <f>9.81*(0.27*LOG(C299/E299*100)+0.36*LOG(E299/100)+1.236)</f>
        <v/>
      </c>
      <c r="J299" s="5">
        <f>+J298+I299*G299</f>
        <v/>
      </c>
      <c r="K299" s="5">
        <f>IF(H299&lt;$C$1,0,9.81*(H299-$C$1))</f>
        <v/>
      </c>
      <c r="L299" s="8">
        <f>+J299-K299</f>
        <v/>
      </c>
      <c r="M299" s="8">
        <f>AVERAGE(B299:B300)*1000</f>
        <v/>
      </c>
      <c r="N299" s="8">
        <f>AVERAGE(E299:E300)</f>
        <v/>
      </c>
      <c r="O299" s="8">
        <f>AVERAGE(F299:F300)</f>
        <v/>
      </c>
      <c r="P299" s="8">
        <f>AVERAGE(G299:G300)</f>
        <v/>
      </c>
      <c r="Q299" s="9">
        <f>(N299-J299)/L299</f>
        <v/>
      </c>
      <c r="R299" s="8">
        <f>+O299/(N299-J299)*100</f>
        <v/>
      </c>
      <c r="S299" s="8">
        <f>+SQRT((3.47-LOG(Q299))^2+(1.22+LOG(R299))^2)</f>
        <v/>
      </c>
      <c r="T299" s="1">
        <f>(IF(S299&lt;1.31, "gravelly sand to dense sand", IF(S299&lt;2.05, "sands", IF(S299&lt;2.6, "sand mixtures", IF(S299&lt;2.95, "silt mixtures", IF(S299&lt;3.6, "clays","organic clay"))))))</f>
        <v/>
      </c>
      <c r="U299" s="98">
        <f>IF(S299&lt;2.6,DEGREES(ATAN(0.373*(LOG(N299/L299)+0.29))),"")</f>
        <v/>
      </c>
      <c r="V299" s="98">
        <f>IF(S299&lt;2.6, 17.6+11*LOG(Q299),"")</f>
        <v/>
      </c>
      <c r="W299" s="98">
        <f>IF(S299&lt;2.6, IF(M299/100&lt;20, 30,IF(M299/100&lt;40,30+5/20*(M299/100-20),IF(M299/100&lt;120, 35+5/80*(M299/100-40), IF(M299/100&lt;200, 40+5/80*(M299/100-120),45)))),"")</f>
        <v/>
      </c>
      <c r="X299" s="98">
        <f>IF(S299&gt;2.59, (M299-J299)/$I$1,"")</f>
        <v/>
      </c>
      <c r="Y299" s="1">
        <f>+($Y$600-$Y$3)/($A$600-$A$3)*(A299-$A$3)+$Y$3</f>
        <v/>
      </c>
      <c r="Z299" s="99">
        <f>+B299*4</f>
        <v/>
      </c>
      <c r="AA299" s="1">
        <f>+($AA$600-$AA$3)/($A$600-$A$3)*(A299-$A$3)+$AA$3</f>
        <v/>
      </c>
    </row>
    <row r="300">
      <c r="A300" s="11" t="n">
        <v>5.94</v>
      </c>
      <c r="B300" s="11" t="n">
        <v>10.476</v>
      </c>
      <c r="C300" s="11" t="n">
        <v>14</v>
      </c>
      <c r="D300" s="11" t="n">
        <v>46</v>
      </c>
      <c r="E300" s="5">
        <f>+B300*1000+D300*(1-$F$1)</f>
        <v/>
      </c>
      <c r="F300" s="5">
        <f>+F299+1</f>
        <v/>
      </c>
      <c r="G300" s="5">
        <f>+A301-A300</f>
        <v/>
      </c>
      <c r="H300" s="5">
        <f>+A300+G300/2</f>
        <v/>
      </c>
      <c r="I300" s="8">
        <f>9.81*(0.27*LOG(C300/E300*100)+0.36*LOG(E300/100)+1.236)</f>
        <v/>
      </c>
      <c r="J300" s="5">
        <f>+J299+I300*G300</f>
        <v/>
      </c>
      <c r="K300" s="5">
        <f>IF(H300&lt;$C$1,0,9.81*(H300-$C$1))</f>
        <v/>
      </c>
      <c r="L300" s="8">
        <f>+J300-K300</f>
        <v/>
      </c>
      <c r="M300" s="8">
        <f>AVERAGE(B300:B301)*1000</f>
        <v/>
      </c>
      <c r="N300" s="8">
        <f>AVERAGE(E300:E301)</f>
        <v/>
      </c>
      <c r="O300" s="8">
        <f>AVERAGE(F300:F301)</f>
        <v/>
      </c>
      <c r="P300" s="8">
        <f>AVERAGE(G300:G301)</f>
        <v/>
      </c>
      <c r="Q300" s="9">
        <f>(N300-J300)/L300</f>
        <v/>
      </c>
      <c r="R300" s="8">
        <f>+O300/(N300-J300)*100</f>
        <v/>
      </c>
      <c r="S300" s="8">
        <f>+SQRT((3.47-LOG(Q300))^2+(1.22+LOG(R300))^2)</f>
        <v/>
      </c>
      <c r="T300" s="1">
        <f>(IF(S300&lt;1.31, "gravelly sand to dense sand", IF(S300&lt;2.05, "sands", IF(S300&lt;2.6, "sand mixtures", IF(S300&lt;2.95, "silt mixtures", IF(S300&lt;3.6, "clays","organic clay"))))))</f>
        <v/>
      </c>
      <c r="U300" s="98">
        <f>IF(S300&lt;2.6,DEGREES(ATAN(0.373*(LOG(N300/L300)+0.29))),"")</f>
        <v/>
      </c>
      <c r="V300" s="98">
        <f>IF(S300&lt;2.6, 17.6+11*LOG(Q300),"")</f>
        <v/>
      </c>
      <c r="W300" s="98">
        <f>IF(S300&lt;2.6, IF(M300/100&lt;20, 30,IF(M300/100&lt;40,30+5/20*(M300/100-20),IF(M300/100&lt;120, 35+5/80*(M300/100-40), IF(M300/100&lt;200, 40+5/80*(M300/100-120),45)))),"")</f>
        <v/>
      </c>
      <c r="X300" s="98">
        <f>IF(S300&gt;2.59, (M300-J300)/$I$1,"")</f>
        <v/>
      </c>
      <c r="Y300" s="1">
        <f>+($Y$600-$Y$3)/($A$600-$A$3)*(A300-$A$3)+$Y$3</f>
        <v/>
      </c>
      <c r="Z300" s="99">
        <f>+B300*4</f>
        <v/>
      </c>
      <c r="AA300" s="1">
        <f>+($AA$600-$AA$3)/($A$600-$A$3)*(A300-$A$3)+$AA$3</f>
        <v/>
      </c>
    </row>
    <row r="301">
      <c r="A301" s="11" t="n">
        <v>5.96</v>
      </c>
      <c r="B301" s="11" t="n">
        <v>10.874</v>
      </c>
      <c r="C301" s="11" t="n">
        <v>22</v>
      </c>
      <c r="D301" s="11" t="n">
        <v>46</v>
      </c>
      <c r="E301" s="5">
        <f>+B301*1000+D301*(1-$F$1)</f>
        <v/>
      </c>
      <c r="F301" s="5">
        <f>+F300+1</f>
        <v/>
      </c>
      <c r="G301" s="5">
        <f>+A302-A301</f>
        <v/>
      </c>
      <c r="H301" s="5">
        <f>+A301+G301/2</f>
        <v/>
      </c>
      <c r="I301" s="8">
        <f>9.81*(0.27*LOG(C301/E301*100)+0.36*LOG(E301/100)+1.236)</f>
        <v/>
      </c>
      <c r="J301" s="5">
        <f>+J300+I301*G301</f>
        <v/>
      </c>
      <c r="K301" s="5">
        <f>IF(H301&lt;$C$1,0,9.81*(H301-$C$1))</f>
        <v/>
      </c>
      <c r="L301" s="8">
        <f>+J301-K301</f>
        <v/>
      </c>
      <c r="M301" s="8">
        <f>AVERAGE(B301:B302)*1000</f>
        <v/>
      </c>
      <c r="N301" s="8">
        <f>AVERAGE(E301:E302)</f>
        <v/>
      </c>
      <c r="O301" s="8">
        <f>AVERAGE(F301:F302)</f>
        <v/>
      </c>
      <c r="P301" s="8">
        <f>AVERAGE(G301:G302)</f>
        <v/>
      </c>
      <c r="Q301" s="9">
        <f>(N301-J301)/L301</f>
        <v/>
      </c>
      <c r="R301" s="8">
        <f>+O301/(N301-J301)*100</f>
        <v/>
      </c>
      <c r="S301" s="8">
        <f>+SQRT((3.47-LOG(Q301))^2+(1.22+LOG(R301))^2)</f>
        <v/>
      </c>
      <c r="T301" s="1">
        <f>(IF(S301&lt;1.31, "gravelly sand to dense sand", IF(S301&lt;2.05, "sands", IF(S301&lt;2.6, "sand mixtures", IF(S301&lt;2.95, "silt mixtures", IF(S301&lt;3.6, "clays","organic clay"))))))</f>
        <v/>
      </c>
      <c r="U301" s="98">
        <f>IF(S301&lt;2.6,DEGREES(ATAN(0.373*(LOG(N301/L301)+0.29))),"")</f>
        <v/>
      </c>
      <c r="V301" s="98">
        <f>IF(S301&lt;2.6, 17.6+11*LOG(Q301),"")</f>
        <v/>
      </c>
      <c r="W301" s="98">
        <f>IF(S301&lt;2.6, IF(M301/100&lt;20, 30,IF(M301/100&lt;40,30+5/20*(M301/100-20),IF(M301/100&lt;120, 35+5/80*(M301/100-40), IF(M301/100&lt;200, 40+5/80*(M301/100-120),45)))),"")</f>
        <v/>
      </c>
      <c r="X301" s="98">
        <f>IF(S301&gt;2.59, (M301-J301)/$I$1,"")</f>
        <v/>
      </c>
      <c r="Y301" s="1">
        <f>+($Y$600-$Y$3)/($A$600-$A$3)*(A301-$A$3)+$Y$3</f>
        <v/>
      </c>
      <c r="Z301" s="99">
        <f>+B301*4</f>
        <v/>
      </c>
      <c r="AA301" s="1">
        <f>+($AA$600-$AA$3)/($A$600-$A$3)*(A301-$A$3)+$AA$3</f>
        <v/>
      </c>
    </row>
    <row r="302">
      <c r="A302" s="11" t="n">
        <v>5.98</v>
      </c>
      <c r="B302" s="11" t="n">
        <v>11.651</v>
      </c>
      <c r="C302" s="11" t="n">
        <v>29</v>
      </c>
      <c r="D302" s="11" t="n">
        <v>46</v>
      </c>
      <c r="E302" s="5">
        <f>+B302*1000+D302*(1-$F$1)</f>
        <v/>
      </c>
      <c r="F302" s="5">
        <f>+F301+1</f>
        <v/>
      </c>
      <c r="G302" s="5">
        <f>+A303-A302</f>
        <v/>
      </c>
      <c r="H302" s="5">
        <f>+A302+G302/2</f>
        <v/>
      </c>
      <c r="I302" s="8">
        <f>9.81*(0.27*LOG(C302/E302*100)+0.36*LOG(E302/100)+1.236)</f>
        <v/>
      </c>
      <c r="J302" s="5">
        <f>+J301+I302*G302</f>
        <v/>
      </c>
      <c r="K302" s="5">
        <f>IF(H302&lt;$C$1,0,9.81*(H302-$C$1))</f>
        <v/>
      </c>
      <c r="L302" s="8">
        <f>+J302-K302</f>
        <v/>
      </c>
      <c r="M302" s="8">
        <f>AVERAGE(B302:B303)*1000</f>
        <v/>
      </c>
      <c r="N302" s="8">
        <f>AVERAGE(E302:E303)</f>
        <v/>
      </c>
      <c r="O302" s="8">
        <f>AVERAGE(F302:F303)</f>
        <v/>
      </c>
      <c r="P302" s="8">
        <f>AVERAGE(G302:G303)</f>
        <v/>
      </c>
      <c r="Q302" s="9">
        <f>(N302-J302)/L302</f>
        <v/>
      </c>
      <c r="R302" s="8">
        <f>+O302/(N302-J302)*100</f>
        <v/>
      </c>
      <c r="S302" s="8">
        <f>+SQRT((3.47-LOG(Q302))^2+(1.22+LOG(R302))^2)</f>
        <v/>
      </c>
      <c r="T302" s="1">
        <f>(IF(S302&lt;1.31, "gravelly sand to dense sand", IF(S302&lt;2.05, "sands", IF(S302&lt;2.6, "sand mixtures", IF(S302&lt;2.95, "silt mixtures", IF(S302&lt;3.6, "clays","organic clay"))))))</f>
        <v/>
      </c>
      <c r="U302" s="98">
        <f>IF(S302&lt;2.6,DEGREES(ATAN(0.373*(LOG(N302/L302)+0.29))),"")</f>
        <v/>
      </c>
      <c r="V302" s="98">
        <f>IF(S302&lt;2.6, 17.6+11*LOG(Q302),"")</f>
        <v/>
      </c>
      <c r="W302" s="98">
        <f>IF(S302&lt;2.6, IF(M302/100&lt;20, 30,IF(M302/100&lt;40,30+5/20*(M302/100-20),IF(M302/100&lt;120, 35+5/80*(M302/100-40), IF(M302/100&lt;200, 40+5/80*(M302/100-120),45)))),"")</f>
        <v/>
      </c>
      <c r="X302" s="98">
        <f>IF(S302&gt;2.59, (M302-J302)/$I$1,"")</f>
        <v/>
      </c>
      <c r="Y302" s="1">
        <f>+($Y$600-$Y$3)/($A$600-$A$3)*(A302-$A$3)+$Y$3</f>
        <v/>
      </c>
      <c r="Z302" s="99">
        <f>+B302*4</f>
        <v/>
      </c>
      <c r="AA302" s="1">
        <f>+($AA$600-$AA$3)/($A$600-$A$3)*(A302-$A$3)+$AA$3</f>
        <v/>
      </c>
    </row>
    <row r="303">
      <c r="A303" s="11" t="n">
        <v>6</v>
      </c>
      <c r="B303" s="11" t="n">
        <v>11.916</v>
      </c>
      <c r="C303" s="11" t="n">
        <v>32</v>
      </c>
      <c r="D303" s="11" t="n">
        <v>46</v>
      </c>
      <c r="E303" s="5">
        <f>+B303*1000+D303*(1-$F$1)</f>
        <v/>
      </c>
      <c r="F303" s="5">
        <f>+F302+1</f>
        <v/>
      </c>
      <c r="G303" s="5">
        <f>+A304-A303</f>
        <v/>
      </c>
      <c r="H303" s="5">
        <f>+A303+G303/2</f>
        <v/>
      </c>
      <c r="I303" s="8">
        <f>9.81*(0.27*LOG(C303/E303*100)+0.36*LOG(E303/100)+1.236)</f>
        <v/>
      </c>
      <c r="J303" s="5">
        <f>+J302+I303*G303</f>
        <v/>
      </c>
      <c r="K303" s="5">
        <f>IF(H303&lt;$C$1,0,9.81*(H303-$C$1))</f>
        <v/>
      </c>
      <c r="L303" s="8">
        <f>+J303-K303</f>
        <v/>
      </c>
      <c r="M303" s="8">
        <f>AVERAGE(B303:B304)*1000</f>
        <v/>
      </c>
      <c r="N303" s="8">
        <f>AVERAGE(E303:E304)</f>
        <v/>
      </c>
      <c r="O303" s="8">
        <f>AVERAGE(F303:F304)</f>
        <v/>
      </c>
      <c r="P303" s="8">
        <f>AVERAGE(G303:G304)</f>
        <v/>
      </c>
      <c r="Q303" s="9">
        <f>(N303-J303)/L303</f>
        <v/>
      </c>
      <c r="R303" s="8">
        <f>+O303/(N303-J303)*100</f>
        <v/>
      </c>
      <c r="S303" s="8">
        <f>+SQRT((3.47-LOG(Q303))^2+(1.22+LOG(R303))^2)</f>
        <v/>
      </c>
      <c r="T303" s="1">
        <f>(IF(S303&lt;1.31, "gravelly sand to dense sand", IF(S303&lt;2.05, "sands", IF(S303&lt;2.6, "sand mixtures", IF(S303&lt;2.95, "silt mixtures", IF(S303&lt;3.6, "clays","organic clay"))))))</f>
        <v/>
      </c>
      <c r="U303" s="98">
        <f>IF(S303&lt;2.6,DEGREES(ATAN(0.373*(LOG(N303/L303)+0.29))),"")</f>
        <v/>
      </c>
      <c r="V303" s="98">
        <f>IF(S303&lt;2.6, 17.6+11*LOG(Q303),"")</f>
        <v/>
      </c>
      <c r="W303" s="98">
        <f>IF(S303&lt;2.6, IF(M303/100&lt;20, 30,IF(M303/100&lt;40,30+5/20*(M303/100-20),IF(M303/100&lt;120, 35+5/80*(M303/100-40), IF(M303/100&lt;200, 40+5/80*(M303/100-120),45)))),"")</f>
        <v/>
      </c>
      <c r="X303" s="98">
        <f>IF(S303&gt;2.59, (M303-J303)/$I$1,"")</f>
        <v/>
      </c>
      <c r="Y303" s="1">
        <f>+($Y$600-$Y$3)/($A$600-$A$3)*(A303-$A$3)+$Y$3</f>
        <v/>
      </c>
      <c r="Z303" s="99">
        <f>+B303*4</f>
        <v/>
      </c>
      <c r="AA303" s="1">
        <f>+($AA$600-$AA$3)/($A$600-$A$3)*(A303-$A$3)+$AA$3</f>
        <v/>
      </c>
    </row>
    <row r="304">
      <c r="A304" s="11" t="n">
        <v>6.02</v>
      </c>
      <c r="B304" s="11" t="n">
        <v>11.973</v>
      </c>
      <c r="C304" s="11" t="n">
        <v>32</v>
      </c>
      <c r="D304" s="11" t="n">
        <v>46</v>
      </c>
      <c r="E304" s="5">
        <f>+B304*1000+D304*(1-$F$1)</f>
        <v/>
      </c>
      <c r="F304" s="5">
        <f>+F303+1</f>
        <v/>
      </c>
      <c r="G304" s="5">
        <f>+A305-A304</f>
        <v/>
      </c>
      <c r="H304" s="5">
        <f>+A304+G304/2</f>
        <v/>
      </c>
      <c r="I304" s="8">
        <f>9.81*(0.27*LOG(C304/E304*100)+0.36*LOG(E304/100)+1.236)</f>
        <v/>
      </c>
      <c r="J304" s="5">
        <f>+J303+I304*G304</f>
        <v/>
      </c>
      <c r="K304" s="5">
        <f>IF(H304&lt;$C$1,0,9.81*(H304-$C$1))</f>
        <v/>
      </c>
      <c r="L304" s="8">
        <f>+J304-K304</f>
        <v/>
      </c>
      <c r="M304" s="8">
        <f>AVERAGE(B304:B305)*1000</f>
        <v/>
      </c>
      <c r="N304" s="8">
        <f>AVERAGE(E304:E305)</f>
        <v/>
      </c>
      <c r="O304" s="8">
        <f>AVERAGE(F304:F305)</f>
        <v/>
      </c>
      <c r="P304" s="8">
        <f>AVERAGE(G304:G305)</f>
        <v/>
      </c>
      <c r="Q304" s="9">
        <f>(N304-J304)/L304</f>
        <v/>
      </c>
      <c r="R304" s="8">
        <f>+O304/(N304-J304)*100</f>
        <v/>
      </c>
      <c r="S304" s="8">
        <f>+SQRT((3.47-LOG(Q304))^2+(1.22+LOG(R304))^2)</f>
        <v/>
      </c>
      <c r="T304" s="1">
        <f>(IF(S304&lt;1.31, "gravelly sand to dense sand", IF(S304&lt;2.05, "sands", IF(S304&lt;2.6, "sand mixtures", IF(S304&lt;2.95, "silt mixtures", IF(S304&lt;3.6, "clays","organic clay"))))))</f>
        <v/>
      </c>
      <c r="U304" s="98">
        <f>IF(S304&lt;2.6,DEGREES(ATAN(0.373*(LOG(N304/L304)+0.29))),"")</f>
        <v/>
      </c>
      <c r="V304" s="98">
        <f>IF(S304&lt;2.6, 17.6+11*LOG(Q304),"")</f>
        <v/>
      </c>
      <c r="W304" s="98">
        <f>IF(S304&lt;2.6, IF(M304/100&lt;20, 30,IF(M304/100&lt;40,30+5/20*(M304/100-20),IF(M304/100&lt;120, 35+5/80*(M304/100-40), IF(M304/100&lt;200, 40+5/80*(M304/100-120),45)))),"")</f>
        <v/>
      </c>
      <c r="X304" s="98">
        <f>IF(S304&gt;2.59, (M304-J304)/$I$1,"")</f>
        <v/>
      </c>
      <c r="Y304" s="1">
        <f>+($Y$600-$Y$3)/($A$600-$A$3)*(A304-$A$3)+$Y$3</f>
        <v/>
      </c>
      <c r="Z304" s="99">
        <f>+B304*4</f>
        <v/>
      </c>
      <c r="AA304" s="1">
        <f>+($AA$600-$AA$3)/($A$600-$A$3)*(A304-$A$3)+$AA$3</f>
        <v/>
      </c>
    </row>
    <row r="305">
      <c r="A305" s="11" t="n">
        <v>6.04</v>
      </c>
      <c r="B305" s="11" t="n">
        <v>11.613</v>
      </c>
      <c r="C305" s="11" t="n">
        <v>33</v>
      </c>
      <c r="D305" s="11" t="n">
        <v>46</v>
      </c>
      <c r="E305" s="5">
        <f>+B305*1000+D305*(1-$F$1)</f>
        <v/>
      </c>
      <c r="F305" s="5">
        <f>+F304+1</f>
        <v/>
      </c>
      <c r="G305" s="5">
        <f>+A306-A305</f>
        <v/>
      </c>
      <c r="H305" s="5">
        <f>+A305+G305/2</f>
        <v/>
      </c>
      <c r="I305" s="8">
        <f>9.81*(0.27*LOG(C305/E305*100)+0.36*LOG(E305/100)+1.236)</f>
        <v/>
      </c>
      <c r="J305" s="5">
        <f>+J304+I305*G305</f>
        <v/>
      </c>
      <c r="K305" s="5">
        <f>IF(H305&lt;$C$1,0,9.81*(H305-$C$1))</f>
        <v/>
      </c>
      <c r="L305" s="8">
        <f>+J305-K305</f>
        <v/>
      </c>
      <c r="M305" s="8">
        <f>AVERAGE(B305:B306)*1000</f>
        <v/>
      </c>
      <c r="N305" s="8">
        <f>AVERAGE(E305:E306)</f>
        <v/>
      </c>
      <c r="O305" s="8">
        <f>AVERAGE(F305:F306)</f>
        <v/>
      </c>
      <c r="P305" s="8">
        <f>AVERAGE(G305:G306)</f>
        <v/>
      </c>
      <c r="Q305" s="9">
        <f>(N305-J305)/L305</f>
        <v/>
      </c>
      <c r="R305" s="8">
        <f>+O305/(N305-J305)*100</f>
        <v/>
      </c>
      <c r="S305" s="8">
        <f>+SQRT((3.47-LOG(Q305))^2+(1.22+LOG(R305))^2)</f>
        <v/>
      </c>
      <c r="T305" s="1">
        <f>(IF(S305&lt;1.31, "gravelly sand to dense sand", IF(S305&lt;2.05, "sands", IF(S305&lt;2.6, "sand mixtures", IF(S305&lt;2.95, "silt mixtures", IF(S305&lt;3.6, "clays","organic clay"))))))</f>
        <v/>
      </c>
      <c r="U305" s="98">
        <f>IF(S305&lt;2.6,DEGREES(ATAN(0.373*(LOG(N305/L305)+0.29))),"")</f>
        <v/>
      </c>
      <c r="V305" s="98">
        <f>IF(S305&lt;2.6, 17.6+11*LOG(Q305),"")</f>
        <v/>
      </c>
      <c r="W305" s="98">
        <f>IF(S305&lt;2.6, IF(M305/100&lt;20, 30,IF(M305/100&lt;40,30+5/20*(M305/100-20),IF(M305/100&lt;120, 35+5/80*(M305/100-40), IF(M305/100&lt;200, 40+5/80*(M305/100-120),45)))),"")</f>
        <v/>
      </c>
      <c r="X305" s="98">
        <f>IF(S305&gt;2.59, (M305-J305)/$I$1,"")</f>
        <v/>
      </c>
      <c r="Y305" s="1">
        <f>+($Y$600-$Y$3)/($A$600-$A$3)*(A305-$A$3)+$Y$3</f>
        <v/>
      </c>
      <c r="Z305" s="99">
        <f>+B305*4</f>
        <v/>
      </c>
      <c r="AA305" s="1">
        <f>+($AA$600-$AA$3)/($A$600-$A$3)*(A305-$A$3)+$AA$3</f>
        <v/>
      </c>
    </row>
    <row r="306">
      <c r="A306" s="11" t="n">
        <v>6.06</v>
      </c>
      <c r="B306" s="11" t="n">
        <v>11.442</v>
      </c>
      <c r="C306" s="11" t="n">
        <v>37</v>
      </c>
      <c r="D306" s="11" t="n">
        <v>47</v>
      </c>
      <c r="E306" s="5">
        <f>+B306*1000+D306*(1-$F$1)</f>
        <v/>
      </c>
      <c r="F306" s="5">
        <f>+F305+1</f>
        <v/>
      </c>
      <c r="G306" s="5">
        <f>+A307-A306</f>
        <v/>
      </c>
      <c r="H306" s="5">
        <f>+A306+G306/2</f>
        <v/>
      </c>
      <c r="I306" s="8">
        <f>9.81*(0.27*LOG(C306/E306*100)+0.36*LOG(E306/100)+1.236)</f>
        <v/>
      </c>
      <c r="J306" s="5">
        <f>+J305+I306*G306</f>
        <v/>
      </c>
      <c r="K306" s="5">
        <f>IF(H306&lt;$C$1,0,9.81*(H306-$C$1))</f>
        <v/>
      </c>
      <c r="L306" s="8">
        <f>+J306-K306</f>
        <v/>
      </c>
      <c r="M306" s="8">
        <f>AVERAGE(B306:B307)*1000</f>
        <v/>
      </c>
      <c r="N306" s="8">
        <f>AVERAGE(E306:E307)</f>
        <v/>
      </c>
      <c r="O306" s="8">
        <f>AVERAGE(F306:F307)</f>
        <v/>
      </c>
      <c r="P306" s="8">
        <f>AVERAGE(G306:G307)</f>
        <v/>
      </c>
      <c r="Q306" s="9">
        <f>(N306-J306)/L306</f>
        <v/>
      </c>
      <c r="R306" s="8">
        <f>+O306/(N306-J306)*100</f>
        <v/>
      </c>
      <c r="S306" s="8">
        <f>+SQRT((3.47-LOG(Q306))^2+(1.22+LOG(R306))^2)</f>
        <v/>
      </c>
      <c r="T306" s="1">
        <f>(IF(S306&lt;1.31, "gravelly sand to dense sand", IF(S306&lt;2.05, "sands", IF(S306&lt;2.6, "sand mixtures", IF(S306&lt;2.95, "silt mixtures", IF(S306&lt;3.6, "clays","organic clay"))))))</f>
        <v/>
      </c>
      <c r="U306" s="98">
        <f>IF(S306&lt;2.6,DEGREES(ATAN(0.373*(LOG(N306/L306)+0.29))),"")</f>
        <v/>
      </c>
      <c r="V306" s="98">
        <f>IF(S306&lt;2.6, 17.6+11*LOG(Q306),"")</f>
        <v/>
      </c>
      <c r="W306" s="98">
        <f>IF(S306&lt;2.6, IF(M306/100&lt;20, 30,IF(M306/100&lt;40,30+5/20*(M306/100-20),IF(M306/100&lt;120, 35+5/80*(M306/100-40), IF(M306/100&lt;200, 40+5/80*(M306/100-120),45)))),"")</f>
        <v/>
      </c>
      <c r="X306" s="98">
        <f>IF(S306&gt;2.59, (M306-J306)/$I$1,"")</f>
        <v/>
      </c>
      <c r="Y306" s="1">
        <f>+($Y$600-$Y$3)/($A$600-$A$3)*(A306-$A$3)+$Y$3</f>
        <v/>
      </c>
      <c r="Z306" s="99">
        <f>+B306*4</f>
        <v/>
      </c>
      <c r="AA306" s="1">
        <f>+($AA$600-$AA$3)/($A$600-$A$3)*(A306-$A$3)+$AA$3</f>
        <v/>
      </c>
    </row>
    <row r="307">
      <c r="A307" s="11" t="n">
        <v>6.08</v>
      </c>
      <c r="B307" s="11" t="n">
        <v>11.101</v>
      </c>
      <c r="C307" s="11" t="n">
        <v>39</v>
      </c>
      <c r="D307" s="11" t="n">
        <v>47</v>
      </c>
      <c r="E307" s="5">
        <f>+B307*1000+D307*(1-$F$1)</f>
        <v/>
      </c>
      <c r="F307" s="5">
        <f>+F306+1</f>
        <v/>
      </c>
      <c r="G307" s="5">
        <f>+A308-A307</f>
        <v/>
      </c>
      <c r="H307" s="5">
        <f>+A307+G307/2</f>
        <v/>
      </c>
      <c r="I307" s="8">
        <f>9.81*(0.27*LOG(C307/E307*100)+0.36*LOG(E307/100)+1.236)</f>
        <v/>
      </c>
      <c r="J307" s="5">
        <f>+J306+I307*G307</f>
        <v/>
      </c>
      <c r="K307" s="5">
        <f>IF(H307&lt;$C$1,0,9.81*(H307-$C$1))</f>
        <v/>
      </c>
      <c r="L307" s="8">
        <f>+J307-K307</f>
        <v/>
      </c>
      <c r="M307" s="8">
        <f>AVERAGE(B307:B308)*1000</f>
        <v/>
      </c>
      <c r="N307" s="8">
        <f>AVERAGE(E307:E308)</f>
        <v/>
      </c>
      <c r="O307" s="8">
        <f>AVERAGE(F307:F308)</f>
        <v/>
      </c>
      <c r="P307" s="8">
        <f>AVERAGE(G307:G308)</f>
        <v/>
      </c>
      <c r="Q307" s="9">
        <f>(N307-J307)/L307</f>
        <v/>
      </c>
      <c r="R307" s="8">
        <f>+O307/(N307-J307)*100</f>
        <v/>
      </c>
      <c r="S307" s="8">
        <f>+SQRT((3.47-LOG(Q307))^2+(1.22+LOG(R307))^2)</f>
        <v/>
      </c>
      <c r="T307" s="1">
        <f>(IF(S307&lt;1.31, "gravelly sand to dense sand", IF(S307&lt;2.05, "sands", IF(S307&lt;2.6, "sand mixtures", IF(S307&lt;2.95, "silt mixtures", IF(S307&lt;3.6, "clays","organic clay"))))))</f>
        <v/>
      </c>
      <c r="U307" s="98">
        <f>IF(S307&lt;2.6,DEGREES(ATAN(0.373*(LOG(N307/L307)+0.29))),"")</f>
        <v/>
      </c>
      <c r="V307" s="98">
        <f>IF(S307&lt;2.6, 17.6+11*LOG(Q307),"")</f>
        <v/>
      </c>
      <c r="W307" s="98">
        <f>IF(S307&lt;2.6, IF(M307/100&lt;20, 30,IF(M307/100&lt;40,30+5/20*(M307/100-20),IF(M307/100&lt;120, 35+5/80*(M307/100-40), IF(M307/100&lt;200, 40+5/80*(M307/100-120),45)))),"")</f>
        <v/>
      </c>
      <c r="X307" s="98">
        <f>IF(S307&gt;2.59, (M307-J307)/$I$1,"")</f>
        <v/>
      </c>
      <c r="Y307" s="1">
        <f>+($Y$600-$Y$3)/($A$600-$A$3)*(A307-$A$3)+$Y$3</f>
        <v/>
      </c>
      <c r="Z307" s="99">
        <f>+B307*4</f>
        <v/>
      </c>
      <c r="AA307" s="1">
        <f>+($AA$600-$AA$3)/($A$600-$A$3)*(A307-$A$3)+$AA$3</f>
        <v/>
      </c>
    </row>
    <row r="308">
      <c r="A308" s="11" t="n">
        <v>6.1</v>
      </c>
      <c r="B308" s="11" t="n">
        <v>9.946</v>
      </c>
      <c r="C308" s="11" t="n">
        <v>40</v>
      </c>
      <c r="D308" s="11" t="n">
        <v>47</v>
      </c>
      <c r="E308" s="5">
        <f>+B308*1000+D308*(1-$F$1)</f>
        <v/>
      </c>
      <c r="F308" s="5">
        <f>+F307+1</f>
        <v/>
      </c>
      <c r="G308" s="5">
        <f>+A309-A308</f>
        <v/>
      </c>
      <c r="H308" s="5">
        <f>+A308+G308/2</f>
        <v/>
      </c>
      <c r="I308" s="8">
        <f>9.81*(0.27*LOG(C308/E308*100)+0.36*LOG(E308/100)+1.236)</f>
        <v/>
      </c>
      <c r="J308" s="5">
        <f>+J307+I308*G308</f>
        <v/>
      </c>
      <c r="K308" s="5">
        <f>IF(H308&lt;$C$1,0,9.81*(H308-$C$1))</f>
        <v/>
      </c>
      <c r="L308" s="8">
        <f>+J308-K308</f>
        <v/>
      </c>
      <c r="M308" s="8">
        <f>AVERAGE(B308:B309)*1000</f>
        <v/>
      </c>
      <c r="N308" s="8">
        <f>AVERAGE(E308:E309)</f>
        <v/>
      </c>
      <c r="O308" s="8">
        <f>AVERAGE(F308:F309)</f>
        <v/>
      </c>
      <c r="P308" s="8">
        <f>AVERAGE(G308:G309)</f>
        <v/>
      </c>
      <c r="Q308" s="9">
        <f>(N308-J308)/L308</f>
        <v/>
      </c>
      <c r="R308" s="8">
        <f>+O308/(N308-J308)*100</f>
        <v/>
      </c>
      <c r="S308" s="8">
        <f>+SQRT((3.47-LOG(Q308))^2+(1.22+LOG(R308))^2)</f>
        <v/>
      </c>
      <c r="T308" s="1">
        <f>(IF(S308&lt;1.31, "gravelly sand to dense sand", IF(S308&lt;2.05, "sands", IF(S308&lt;2.6, "sand mixtures", IF(S308&lt;2.95, "silt mixtures", IF(S308&lt;3.6, "clays","organic clay"))))))</f>
        <v/>
      </c>
      <c r="U308" s="98">
        <f>IF(S308&lt;2.6,DEGREES(ATAN(0.373*(LOG(N308/L308)+0.29))),"")</f>
        <v/>
      </c>
      <c r="V308" s="98">
        <f>IF(S308&lt;2.6, 17.6+11*LOG(Q308),"")</f>
        <v/>
      </c>
      <c r="W308" s="98">
        <f>IF(S308&lt;2.6, IF(M308/100&lt;20, 30,IF(M308/100&lt;40,30+5/20*(M308/100-20),IF(M308/100&lt;120, 35+5/80*(M308/100-40), IF(M308/100&lt;200, 40+5/80*(M308/100-120),45)))),"")</f>
        <v/>
      </c>
      <c r="X308" s="98">
        <f>IF(S308&gt;2.59, (M308-J308)/$I$1,"")</f>
        <v/>
      </c>
      <c r="Y308" s="1">
        <f>+($Y$600-$Y$3)/($A$600-$A$3)*(A308-$A$3)+$Y$3</f>
        <v/>
      </c>
      <c r="Z308" s="99">
        <f>+B308*4</f>
        <v/>
      </c>
      <c r="AA308" s="1">
        <f>+($AA$600-$AA$3)/($A$600-$A$3)*(A308-$A$3)+$AA$3</f>
        <v/>
      </c>
    </row>
    <row r="309">
      <c r="A309" s="11" t="n">
        <v>6.12</v>
      </c>
      <c r="B309" s="11" t="n">
        <v>9.207000000000001</v>
      </c>
      <c r="C309" s="11" t="n">
        <v>37</v>
      </c>
      <c r="D309" s="11" t="n">
        <v>46</v>
      </c>
      <c r="E309" s="5">
        <f>+B309*1000+D309*(1-$F$1)</f>
        <v/>
      </c>
      <c r="F309" s="5">
        <f>+F308+1</f>
        <v/>
      </c>
      <c r="G309" s="5">
        <f>+A310-A309</f>
        <v/>
      </c>
      <c r="H309" s="5">
        <f>+A309+G309/2</f>
        <v/>
      </c>
      <c r="I309" s="8">
        <f>9.81*(0.27*LOG(C309/E309*100)+0.36*LOG(E309/100)+1.236)</f>
        <v/>
      </c>
      <c r="J309" s="5">
        <f>+J308+I309*G309</f>
        <v/>
      </c>
      <c r="K309" s="5">
        <f>IF(H309&lt;$C$1,0,9.81*(H309-$C$1))</f>
        <v/>
      </c>
      <c r="L309" s="8">
        <f>+J309-K309</f>
        <v/>
      </c>
      <c r="M309" s="8">
        <f>AVERAGE(B309:B310)*1000</f>
        <v/>
      </c>
      <c r="N309" s="8">
        <f>AVERAGE(E309:E310)</f>
        <v/>
      </c>
      <c r="O309" s="8">
        <f>AVERAGE(F309:F310)</f>
        <v/>
      </c>
      <c r="P309" s="8">
        <f>AVERAGE(G309:G310)</f>
        <v/>
      </c>
      <c r="Q309" s="9">
        <f>(N309-J309)/L309</f>
        <v/>
      </c>
      <c r="R309" s="8">
        <f>+O309/(N309-J309)*100</f>
        <v/>
      </c>
      <c r="S309" s="8">
        <f>+SQRT((3.47-LOG(Q309))^2+(1.22+LOG(R309))^2)</f>
        <v/>
      </c>
      <c r="T309" s="1">
        <f>(IF(S309&lt;1.31, "gravelly sand to dense sand", IF(S309&lt;2.05, "sands", IF(S309&lt;2.6, "sand mixtures", IF(S309&lt;2.95, "silt mixtures", IF(S309&lt;3.6, "clays","organic clay"))))))</f>
        <v/>
      </c>
      <c r="U309" s="98">
        <f>IF(S309&lt;2.6,DEGREES(ATAN(0.373*(LOG(N309/L309)+0.29))),"")</f>
        <v/>
      </c>
      <c r="V309" s="98">
        <f>IF(S309&lt;2.6, 17.6+11*LOG(Q309),"")</f>
        <v/>
      </c>
      <c r="W309" s="98">
        <f>IF(S309&lt;2.6, IF(M309/100&lt;20, 30,IF(M309/100&lt;40,30+5/20*(M309/100-20),IF(M309/100&lt;120, 35+5/80*(M309/100-40), IF(M309/100&lt;200, 40+5/80*(M309/100-120),45)))),"")</f>
        <v/>
      </c>
      <c r="X309" s="98">
        <f>IF(S309&gt;2.59, (M309-J309)/$I$1,"")</f>
        <v/>
      </c>
      <c r="Y309" s="1">
        <f>+($Y$600-$Y$3)/($A$600-$A$3)*(A309-$A$3)+$Y$3</f>
        <v/>
      </c>
      <c r="Z309" s="99">
        <f>+B309*4</f>
        <v/>
      </c>
      <c r="AA309" s="1">
        <f>+($AA$600-$AA$3)/($A$600-$A$3)*(A309-$A$3)+$AA$3</f>
        <v/>
      </c>
    </row>
    <row r="310">
      <c r="A310" s="11" t="n">
        <v>6.14</v>
      </c>
      <c r="B310" s="11" t="n">
        <v>8.563000000000001</v>
      </c>
      <c r="C310" s="11" t="n">
        <v>34</v>
      </c>
      <c r="D310" s="11" t="n">
        <v>46</v>
      </c>
      <c r="E310" s="5">
        <f>+B310*1000+D310*(1-$F$1)</f>
        <v/>
      </c>
      <c r="F310" s="5">
        <f>+F309+1</f>
        <v/>
      </c>
      <c r="G310" s="5">
        <f>+A311-A310</f>
        <v/>
      </c>
      <c r="H310" s="5">
        <f>+A310+G310/2</f>
        <v/>
      </c>
      <c r="I310" s="8">
        <f>9.81*(0.27*LOG(C310/E310*100)+0.36*LOG(E310/100)+1.236)</f>
        <v/>
      </c>
      <c r="J310" s="5">
        <f>+J309+I310*G310</f>
        <v/>
      </c>
      <c r="K310" s="5">
        <f>IF(H310&lt;$C$1,0,9.81*(H310-$C$1))</f>
        <v/>
      </c>
      <c r="L310" s="8">
        <f>+J310-K310</f>
        <v/>
      </c>
      <c r="M310" s="8">
        <f>AVERAGE(B310:B311)*1000</f>
        <v/>
      </c>
      <c r="N310" s="8">
        <f>AVERAGE(E310:E311)</f>
        <v/>
      </c>
      <c r="O310" s="8">
        <f>AVERAGE(F310:F311)</f>
        <v/>
      </c>
      <c r="P310" s="8">
        <f>AVERAGE(G310:G311)</f>
        <v/>
      </c>
      <c r="Q310" s="9">
        <f>(N310-J310)/L310</f>
        <v/>
      </c>
      <c r="R310" s="8">
        <f>+O310/(N310-J310)*100</f>
        <v/>
      </c>
      <c r="S310" s="8">
        <f>+SQRT((3.47-LOG(Q310))^2+(1.22+LOG(R310))^2)</f>
        <v/>
      </c>
      <c r="T310" s="1">
        <f>(IF(S310&lt;1.31, "gravelly sand to dense sand", IF(S310&lt;2.05, "sands", IF(S310&lt;2.6, "sand mixtures", IF(S310&lt;2.95, "silt mixtures", IF(S310&lt;3.6, "clays","organic clay"))))))</f>
        <v/>
      </c>
      <c r="U310" s="98">
        <f>IF(S310&lt;2.6,DEGREES(ATAN(0.373*(LOG(N310/L310)+0.29))),"")</f>
        <v/>
      </c>
      <c r="V310" s="98">
        <f>IF(S310&lt;2.6, 17.6+11*LOG(Q310),"")</f>
        <v/>
      </c>
      <c r="W310" s="98">
        <f>IF(S310&lt;2.6, IF(M310/100&lt;20, 30,IF(M310/100&lt;40,30+5/20*(M310/100-20),IF(M310/100&lt;120, 35+5/80*(M310/100-40), IF(M310/100&lt;200, 40+5/80*(M310/100-120),45)))),"")</f>
        <v/>
      </c>
      <c r="X310" s="98">
        <f>IF(S310&gt;2.59, (M310-J310)/$I$1,"")</f>
        <v/>
      </c>
      <c r="Y310" s="1">
        <f>+($Y$600-$Y$3)/($A$600-$A$3)*(A310-$A$3)+$Y$3</f>
        <v/>
      </c>
      <c r="Z310" s="99">
        <f>+B310*4</f>
        <v/>
      </c>
      <c r="AA310" s="1">
        <f>+($AA$600-$AA$3)/($A$600-$A$3)*(A310-$A$3)+$AA$3</f>
        <v/>
      </c>
    </row>
    <row r="311">
      <c r="A311" s="11" t="n">
        <v>6.16</v>
      </c>
      <c r="B311" s="11" t="n">
        <v>7.616</v>
      </c>
      <c r="C311" s="11" t="n">
        <v>28</v>
      </c>
      <c r="D311" s="11" t="n">
        <v>48</v>
      </c>
      <c r="E311" s="5">
        <f>+B311*1000+D311*(1-$F$1)</f>
        <v/>
      </c>
      <c r="F311" s="5">
        <f>+F310+1</f>
        <v/>
      </c>
      <c r="G311" s="5">
        <f>+A312-A311</f>
        <v/>
      </c>
      <c r="H311" s="5">
        <f>+A311+G311/2</f>
        <v/>
      </c>
      <c r="I311" s="8">
        <f>9.81*(0.27*LOG(C311/E311*100)+0.36*LOG(E311/100)+1.236)</f>
        <v/>
      </c>
      <c r="J311" s="5">
        <f>+J310+I311*G311</f>
        <v/>
      </c>
      <c r="K311" s="5">
        <f>IF(H311&lt;$C$1,0,9.81*(H311-$C$1))</f>
        <v/>
      </c>
      <c r="L311" s="8">
        <f>+J311-K311</f>
        <v/>
      </c>
      <c r="M311" s="8">
        <f>AVERAGE(B311:B312)*1000</f>
        <v/>
      </c>
      <c r="N311" s="8">
        <f>AVERAGE(E311:E312)</f>
        <v/>
      </c>
      <c r="O311" s="8">
        <f>AVERAGE(F311:F312)</f>
        <v/>
      </c>
      <c r="P311" s="8">
        <f>AVERAGE(G311:G312)</f>
        <v/>
      </c>
      <c r="Q311" s="9">
        <f>(N311-J311)/L311</f>
        <v/>
      </c>
      <c r="R311" s="8">
        <f>+O311/(N311-J311)*100</f>
        <v/>
      </c>
      <c r="S311" s="8">
        <f>+SQRT((3.47-LOG(Q311))^2+(1.22+LOG(R311))^2)</f>
        <v/>
      </c>
      <c r="T311" s="1">
        <f>(IF(S311&lt;1.31, "gravelly sand to dense sand", IF(S311&lt;2.05, "sands", IF(S311&lt;2.6, "sand mixtures", IF(S311&lt;2.95, "silt mixtures", IF(S311&lt;3.6, "clays","organic clay"))))))</f>
        <v/>
      </c>
      <c r="U311" s="98">
        <f>IF(S311&lt;2.6,DEGREES(ATAN(0.373*(LOG(N311/L311)+0.29))),"")</f>
        <v/>
      </c>
      <c r="V311" s="98">
        <f>IF(S311&lt;2.6, 17.6+11*LOG(Q311),"")</f>
        <v/>
      </c>
      <c r="W311" s="98">
        <f>IF(S311&lt;2.6, IF(M311/100&lt;20, 30,IF(M311/100&lt;40,30+5/20*(M311/100-20),IF(M311/100&lt;120, 35+5/80*(M311/100-40), IF(M311/100&lt;200, 40+5/80*(M311/100-120),45)))),"")</f>
        <v/>
      </c>
      <c r="X311" s="98">
        <f>IF(S311&gt;2.59, (M311-J311)/$I$1,"")</f>
        <v/>
      </c>
      <c r="Y311" s="1">
        <f>+($Y$600-$Y$3)/($A$600-$A$3)*(A311-$A$3)+$Y$3</f>
        <v/>
      </c>
      <c r="Z311" s="99">
        <f>+B311*4</f>
        <v/>
      </c>
      <c r="AA311" s="1">
        <f>+($AA$600-$AA$3)/($A$600-$A$3)*(A311-$A$3)+$AA$3</f>
        <v/>
      </c>
    </row>
    <row r="312">
      <c r="A312" s="11" t="n">
        <v>6.18</v>
      </c>
      <c r="B312" s="11" t="n">
        <v>7.729</v>
      </c>
      <c r="C312" s="11" t="n">
        <v>29</v>
      </c>
      <c r="D312" s="11" t="n">
        <v>48</v>
      </c>
      <c r="E312" s="5">
        <f>+B312*1000+D312*(1-$F$1)</f>
        <v/>
      </c>
      <c r="F312" s="5">
        <f>+F311+1</f>
        <v/>
      </c>
      <c r="G312" s="5">
        <f>+A313-A312</f>
        <v/>
      </c>
      <c r="H312" s="5">
        <f>+A312+G312/2</f>
        <v/>
      </c>
      <c r="I312" s="8">
        <f>9.81*(0.27*LOG(C312/E312*100)+0.36*LOG(E312/100)+1.236)</f>
        <v/>
      </c>
      <c r="J312" s="5">
        <f>+J311+I312*G312</f>
        <v/>
      </c>
      <c r="K312" s="5">
        <f>IF(H312&lt;$C$1,0,9.81*(H312-$C$1))</f>
        <v/>
      </c>
      <c r="L312" s="8">
        <f>+J312-K312</f>
        <v/>
      </c>
      <c r="M312" s="8">
        <f>AVERAGE(B312:B313)*1000</f>
        <v/>
      </c>
      <c r="N312" s="8">
        <f>AVERAGE(E312:E313)</f>
        <v/>
      </c>
      <c r="O312" s="8">
        <f>AVERAGE(F312:F313)</f>
        <v/>
      </c>
      <c r="P312" s="8">
        <f>AVERAGE(G312:G313)</f>
        <v/>
      </c>
      <c r="Q312" s="9">
        <f>(N312-J312)/L312</f>
        <v/>
      </c>
      <c r="R312" s="8">
        <f>+O312/(N312-J312)*100</f>
        <v/>
      </c>
      <c r="S312" s="8">
        <f>+SQRT((3.47-LOG(Q312))^2+(1.22+LOG(R312))^2)</f>
        <v/>
      </c>
      <c r="T312" s="1">
        <f>(IF(S312&lt;1.31, "gravelly sand to dense sand", IF(S312&lt;2.05, "sands", IF(S312&lt;2.6, "sand mixtures", IF(S312&lt;2.95, "silt mixtures", IF(S312&lt;3.6, "clays","organic clay"))))))</f>
        <v/>
      </c>
      <c r="U312" s="98">
        <f>IF(S312&lt;2.6,DEGREES(ATAN(0.373*(LOG(N312/L312)+0.29))),"")</f>
        <v/>
      </c>
      <c r="V312" s="98">
        <f>IF(S312&lt;2.6, 17.6+11*LOG(Q312),"")</f>
        <v/>
      </c>
      <c r="W312" s="98">
        <f>IF(S312&lt;2.6, IF(M312/100&lt;20, 30,IF(M312/100&lt;40,30+5/20*(M312/100-20),IF(M312/100&lt;120, 35+5/80*(M312/100-40), IF(M312/100&lt;200, 40+5/80*(M312/100-120),45)))),"")</f>
        <v/>
      </c>
      <c r="X312" s="98">
        <f>IF(S312&gt;2.59, (M312-J312)/$I$1,"")</f>
        <v/>
      </c>
      <c r="Y312" s="1">
        <f>+($Y$600-$Y$3)/($A$600-$A$3)*(A312-$A$3)+$Y$3</f>
        <v/>
      </c>
      <c r="Z312" s="99">
        <f>+B312*4</f>
        <v/>
      </c>
      <c r="AA312" s="1">
        <f>+($AA$600-$AA$3)/($A$600-$A$3)*(A312-$A$3)+$AA$3</f>
        <v/>
      </c>
    </row>
    <row r="313">
      <c r="A313" s="11" t="n">
        <v>6.2</v>
      </c>
      <c r="B313" s="11" t="n">
        <v>7.805</v>
      </c>
      <c r="C313" s="11" t="n">
        <v>31</v>
      </c>
      <c r="D313" s="11" t="n">
        <v>48</v>
      </c>
      <c r="E313" s="5">
        <f>+B313*1000+D313*(1-$F$1)</f>
        <v/>
      </c>
      <c r="F313" s="5">
        <f>+F312+1</f>
        <v/>
      </c>
      <c r="G313" s="5">
        <f>+A314-A313</f>
        <v/>
      </c>
      <c r="H313" s="5">
        <f>+A313+G313/2</f>
        <v/>
      </c>
      <c r="I313" s="8">
        <f>9.81*(0.27*LOG(C313/E313*100)+0.36*LOG(E313/100)+1.236)</f>
        <v/>
      </c>
      <c r="J313" s="5">
        <f>+J312+I313*G313</f>
        <v/>
      </c>
      <c r="K313" s="5">
        <f>IF(H313&lt;$C$1,0,9.81*(H313-$C$1))</f>
        <v/>
      </c>
      <c r="L313" s="8">
        <f>+J313-K313</f>
        <v/>
      </c>
      <c r="M313" s="8">
        <f>AVERAGE(B313:B314)*1000</f>
        <v/>
      </c>
      <c r="N313" s="8">
        <f>AVERAGE(E313:E314)</f>
        <v/>
      </c>
      <c r="O313" s="8">
        <f>AVERAGE(F313:F314)</f>
        <v/>
      </c>
      <c r="P313" s="8">
        <f>AVERAGE(G313:G314)</f>
        <v/>
      </c>
      <c r="Q313" s="9">
        <f>(N313-J313)/L313</f>
        <v/>
      </c>
      <c r="R313" s="8">
        <f>+O313/(N313-J313)*100</f>
        <v/>
      </c>
      <c r="S313" s="8">
        <f>+SQRT((3.47-LOG(Q313))^2+(1.22+LOG(R313))^2)</f>
        <v/>
      </c>
      <c r="T313" s="1">
        <f>(IF(S313&lt;1.31, "gravelly sand to dense sand", IF(S313&lt;2.05, "sands", IF(S313&lt;2.6, "sand mixtures", IF(S313&lt;2.95, "silt mixtures", IF(S313&lt;3.6, "clays","organic clay"))))))</f>
        <v/>
      </c>
      <c r="U313" s="98">
        <f>IF(S313&lt;2.6,DEGREES(ATAN(0.373*(LOG(N313/L313)+0.29))),"")</f>
        <v/>
      </c>
      <c r="V313" s="98">
        <f>IF(S313&lt;2.6, 17.6+11*LOG(Q313),"")</f>
        <v/>
      </c>
      <c r="W313" s="98">
        <f>IF(S313&lt;2.6, IF(M313/100&lt;20, 30,IF(M313/100&lt;40,30+5/20*(M313/100-20),IF(M313/100&lt;120, 35+5/80*(M313/100-40), IF(M313/100&lt;200, 40+5/80*(M313/100-120),45)))),"")</f>
        <v/>
      </c>
      <c r="X313" s="98">
        <f>IF(S313&gt;2.59, (M313-J313)/$I$1,"")</f>
        <v/>
      </c>
      <c r="Y313" s="1">
        <f>+($Y$600-$Y$3)/($A$600-$A$3)*(A313-$A$3)+$Y$3</f>
        <v/>
      </c>
      <c r="Z313" s="99">
        <f>+B313*4</f>
        <v/>
      </c>
      <c r="AA313" s="1">
        <f>+($AA$600-$AA$3)/($A$600-$A$3)*(A313-$A$3)+$AA$3</f>
        <v/>
      </c>
    </row>
    <row r="314">
      <c r="A314" s="11" t="n">
        <v>6.22</v>
      </c>
      <c r="B314" s="11" t="n">
        <v>7.843</v>
      </c>
      <c r="C314" s="11" t="n">
        <v>36</v>
      </c>
      <c r="D314" s="11" t="n">
        <v>48</v>
      </c>
      <c r="E314" s="5">
        <f>+B314*1000+D314*(1-$F$1)</f>
        <v/>
      </c>
      <c r="F314" s="5">
        <f>+F313+1</f>
        <v/>
      </c>
      <c r="G314" s="5">
        <f>+A315-A314</f>
        <v/>
      </c>
      <c r="H314" s="5">
        <f>+A314+G314/2</f>
        <v/>
      </c>
      <c r="I314" s="8">
        <f>9.81*(0.27*LOG(C314/E314*100)+0.36*LOG(E314/100)+1.236)</f>
        <v/>
      </c>
      <c r="J314" s="5">
        <f>+J313+I314*G314</f>
        <v/>
      </c>
      <c r="K314" s="5">
        <f>IF(H314&lt;$C$1,0,9.81*(H314-$C$1))</f>
        <v/>
      </c>
      <c r="L314" s="8">
        <f>+J314-K314</f>
        <v/>
      </c>
      <c r="M314" s="8">
        <f>AVERAGE(B314:B315)*1000</f>
        <v/>
      </c>
      <c r="N314" s="8">
        <f>AVERAGE(E314:E315)</f>
        <v/>
      </c>
      <c r="O314" s="8">
        <f>AVERAGE(F314:F315)</f>
        <v/>
      </c>
      <c r="P314" s="8">
        <f>AVERAGE(G314:G315)</f>
        <v/>
      </c>
      <c r="Q314" s="9">
        <f>(N314-J314)/L314</f>
        <v/>
      </c>
      <c r="R314" s="8">
        <f>+O314/(N314-J314)*100</f>
        <v/>
      </c>
      <c r="S314" s="8">
        <f>+SQRT((3.47-LOG(Q314))^2+(1.22+LOG(R314))^2)</f>
        <v/>
      </c>
      <c r="T314" s="1">
        <f>(IF(S314&lt;1.31, "gravelly sand to dense sand", IF(S314&lt;2.05, "sands", IF(S314&lt;2.6, "sand mixtures", IF(S314&lt;2.95, "silt mixtures", IF(S314&lt;3.6, "clays","organic clay"))))))</f>
        <v/>
      </c>
      <c r="U314" s="98">
        <f>IF(S314&lt;2.6,DEGREES(ATAN(0.373*(LOG(N314/L314)+0.29))),"")</f>
        <v/>
      </c>
      <c r="V314" s="98">
        <f>IF(S314&lt;2.6, 17.6+11*LOG(Q314),"")</f>
        <v/>
      </c>
      <c r="W314" s="98">
        <f>IF(S314&lt;2.6, IF(M314/100&lt;20, 30,IF(M314/100&lt;40,30+5/20*(M314/100-20),IF(M314/100&lt;120, 35+5/80*(M314/100-40), IF(M314/100&lt;200, 40+5/80*(M314/100-120),45)))),"")</f>
        <v/>
      </c>
      <c r="X314" s="98">
        <f>IF(S314&gt;2.59, (M314-J314)/$I$1,"")</f>
        <v/>
      </c>
      <c r="Y314" s="1">
        <f>+($Y$600-$Y$3)/($A$600-$A$3)*(A314-$A$3)+$Y$3</f>
        <v/>
      </c>
      <c r="Z314" s="99">
        <f>+B314*4</f>
        <v/>
      </c>
      <c r="AA314" s="1">
        <f>+($AA$600-$AA$3)/($A$600-$A$3)*(A314-$A$3)+$AA$3</f>
        <v/>
      </c>
    </row>
    <row r="315">
      <c r="A315" s="11" t="n">
        <v>6.24</v>
      </c>
      <c r="B315" s="11" t="n">
        <v>7.502</v>
      </c>
      <c r="C315" s="11" t="n">
        <v>41</v>
      </c>
      <c r="D315" s="11" t="n">
        <v>48</v>
      </c>
      <c r="E315" s="5">
        <f>+B315*1000+D315*(1-$F$1)</f>
        <v/>
      </c>
      <c r="F315" s="5">
        <f>+F314+1</f>
        <v/>
      </c>
      <c r="G315" s="5">
        <f>+A316-A315</f>
        <v/>
      </c>
      <c r="H315" s="5">
        <f>+A315+G315/2</f>
        <v/>
      </c>
      <c r="I315" s="8">
        <f>9.81*(0.27*LOG(C315/E315*100)+0.36*LOG(E315/100)+1.236)</f>
        <v/>
      </c>
      <c r="J315" s="5">
        <f>+J314+I315*G315</f>
        <v/>
      </c>
      <c r="K315" s="5">
        <f>IF(H315&lt;$C$1,0,9.81*(H315-$C$1))</f>
        <v/>
      </c>
      <c r="L315" s="8">
        <f>+J315-K315</f>
        <v/>
      </c>
      <c r="M315" s="8">
        <f>AVERAGE(B315:B316)*1000</f>
        <v/>
      </c>
      <c r="N315" s="8">
        <f>AVERAGE(E315:E316)</f>
        <v/>
      </c>
      <c r="O315" s="8">
        <f>AVERAGE(F315:F316)</f>
        <v/>
      </c>
      <c r="P315" s="8">
        <f>AVERAGE(G315:G316)</f>
        <v/>
      </c>
      <c r="Q315" s="9">
        <f>(N315-J315)/L315</f>
        <v/>
      </c>
      <c r="R315" s="8">
        <f>+O315/(N315-J315)*100</f>
        <v/>
      </c>
      <c r="S315" s="8">
        <f>+SQRT((3.47-LOG(Q315))^2+(1.22+LOG(R315))^2)</f>
        <v/>
      </c>
      <c r="T315" s="1">
        <f>(IF(S315&lt;1.31, "gravelly sand to dense sand", IF(S315&lt;2.05, "sands", IF(S315&lt;2.6, "sand mixtures", IF(S315&lt;2.95, "silt mixtures", IF(S315&lt;3.6, "clays","organic clay"))))))</f>
        <v/>
      </c>
      <c r="U315" s="98">
        <f>IF(S315&lt;2.6,DEGREES(ATAN(0.373*(LOG(N315/L315)+0.29))),"")</f>
        <v/>
      </c>
      <c r="V315" s="98">
        <f>IF(S315&lt;2.6, 17.6+11*LOG(Q315),"")</f>
        <v/>
      </c>
      <c r="W315" s="98">
        <f>IF(S315&lt;2.6, IF(M315/100&lt;20, 30,IF(M315/100&lt;40,30+5/20*(M315/100-20),IF(M315/100&lt;120, 35+5/80*(M315/100-40), IF(M315/100&lt;200, 40+5/80*(M315/100-120),45)))),"")</f>
        <v/>
      </c>
      <c r="X315" s="98">
        <f>IF(S315&gt;2.59, (M315-J315)/$I$1,"")</f>
        <v/>
      </c>
      <c r="Y315" s="1">
        <f>+($Y$600-$Y$3)/($A$600-$A$3)*(A315-$A$3)+$Y$3</f>
        <v/>
      </c>
      <c r="Z315" s="99">
        <f>+B315*4</f>
        <v/>
      </c>
      <c r="AA315" s="1">
        <f>+($AA$600-$AA$3)/($A$600-$A$3)*(A315-$A$3)+$AA$3</f>
        <v/>
      </c>
    </row>
    <row r="316">
      <c r="A316" s="11" t="n">
        <v>6.26</v>
      </c>
      <c r="B316" s="11" t="n">
        <v>7.293</v>
      </c>
      <c r="C316" s="11" t="n">
        <v>41</v>
      </c>
      <c r="D316" s="11" t="n">
        <v>48</v>
      </c>
      <c r="E316" s="5">
        <f>+B316*1000+D316*(1-$F$1)</f>
        <v/>
      </c>
      <c r="F316" s="5">
        <f>+F315+1</f>
        <v/>
      </c>
      <c r="G316" s="5">
        <f>+A317-A316</f>
        <v/>
      </c>
      <c r="H316" s="5">
        <f>+A316+G316/2</f>
        <v/>
      </c>
      <c r="I316" s="8">
        <f>9.81*(0.27*LOG(C316/E316*100)+0.36*LOG(E316/100)+1.236)</f>
        <v/>
      </c>
      <c r="J316" s="5">
        <f>+J315+I316*G316</f>
        <v/>
      </c>
      <c r="K316" s="5">
        <f>IF(H316&lt;$C$1,0,9.81*(H316-$C$1))</f>
        <v/>
      </c>
      <c r="L316" s="8">
        <f>+J316-K316</f>
        <v/>
      </c>
      <c r="M316" s="8">
        <f>AVERAGE(B316:B317)*1000</f>
        <v/>
      </c>
      <c r="N316" s="8">
        <f>AVERAGE(E316:E317)</f>
        <v/>
      </c>
      <c r="O316" s="8">
        <f>AVERAGE(F316:F317)</f>
        <v/>
      </c>
      <c r="P316" s="8">
        <f>AVERAGE(G316:G317)</f>
        <v/>
      </c>
      <c r="Q316" s="9">
        <f>(N316-J316)/L316</f>
        <v/>
      </c>
      <c r="R316" s="8">
        <f>+O316/(N316-J316)*100</f>
        <v/>
      </c>
      <c r="S316" s="8">
        <f>+SQRT((3.47-LOG(Q316))^2+(1.22+LOG(R316))^2)</f>
        <v/>
      </c>
      <c r="T316" s="1">
        <f>(IF(S316&lt;1.31, "gravelly sand to dense sand", IF(S316&lt;2.05, "sands", IF(S316&lt;2.6, "sand mixtures", IF(S316&lt;2.95, "silt mixtures", IF(S316&lt;3.6, "clays","organic clay"))))))</f>
        <v/>
      </c>
      <c r="U316" s="98">
        <f>IF(S316&lt;2.6,DEGREES(ATAN(0.373*(LOG(N316/L316)+0.29))),"")</f>
        <v/>
      </c>
      <c r="V316" s="98">
        <f>IF(S316&lt;2.6, 17.6+11*LOG(Q316),"")</f>
        <v/>
      </c>
      <c r="W316" s="98">
        <f>IF(S316&lt;2.6, IF(M316/100&lt;20, 30,IF(M316/100&lt;40,30+5/20*(M316/100-20),IF(M316/100&lt;120, 35+5/80*(M316/100-40), IF(M316/100&lt;200, 40+5/80*(M316/100-120),45)))),"")</f>
        <v/>
      </c>
      <c r="X316" s="98">
        <f>IF(S316&gt;2.59, (M316-J316)/$I$1,"")</f>
        <v/>
      </c>
      <c r="Y316" s="1">
        <f>+($Y$600-$Y$3)/($A$600-$A$3)*(A316-$A$3)+$Y$3</f>
        <v/>
      </c>
      <c r="Z316" s="99">
        <f>+B316*4</f>
        <v/>
      </c>
      <c r="AA316" s="1">
        <f>+($AA$600-$AA$3)/($A$600-$A$3)*(A316-$A$3)+$AA$3</f>
        <v/>
      </c>
    </row>
    <row r="317">
      <c r="A317" s="11" t="n">
        <v>6.28</v>
      </c>
      <c r="B317" s="11" t="n">
        <v>7.028</v>
      </c>
      <c r="C317" s="11" t="n">
        <v>40</v>
      </c>
      <c r="D317" s="11" t="n">
        <v>48</v>
      </c>
      <c r="E317" s="5">
        <f>+B317*1000+D317*(1-$F$1)</f>
        <v/>
      </c>
      <c r="F317" s="5">
        <f>+F316+1</f>
        <v/>
      </c>
      <c r="G317" s="5">
        <f>+A318-A317</f>
        <v/>
      </c>
      <c r="H317" s="5">
        <f>+A317+G317/2</f>
        <v/>
      </c>
      <c r="I317" s="8">
        <f>9.81*(0.27*LOG(C317/E317*100)+0.36*LOG(E317/100)+1.236)</f>
        <v/>
      </c>
      <c r="J317" s="5">
        <f>+J316+I317*G317</f>
        <v/>
      </c>
      <c r="K317" s="5">
        <f>IF(H317&lt;$C$1,0,9.81*(H317-$C$1))</f>
        <v/>
      </c>
      <c r="L317" s="8">
        <f>+J317-K317</f>
        <v/>
      </c>
      <c r="M317" s="8">
        <f>AVERAGE(B317:B318)*1000</f>
        <v/>
      </c>
      <c r="N317" s="8">
        <f>AVERAGE(E317:E318)</f>
        <v/>
      </c>
      <c r="O317" s="8">
        <f>AVERAGE(F317:F318)</f>
        <v/>
      </c>
      <c r="P317" s="8">
        <f>AVERAGE(G317:G318)</f>
        <v/>
      </c>
      <c r="Q317" s="9">
        <f>(N317-J317)/L317</f>
        <v/>
      </c>
      <c r="R317" s="8">
        <f>+O317/(N317-J317)*100</f>
        <v/>
      </c>
      <c r="S317" s="8">
        <f>+SQRT((3.47-LOG(Q317))^2+(1.22+LOG(R317))^2)</f>
        <v/>
      </c>
      <c r="T317" s="1">
        <f>(IF(S317&lt;1.31, "gravelly sand to dense sand", IF(S317&lt;2.05, "sands", IF(S317&lt;2.6, "sand mixtures", IF(S317&lt;2.95, "silt mixtures", IF(S317&lt;3.6, "clays","organic clay"))))))</f>
        <v/>
      </c>
      <c r="U317" s="98">
        <f>IF(S317&lt;2.6,DEGREES(ATAN(0.373*(LOG(N317/L317)+0.29))),"")</f>
        <v/>
      </c>
      <c r="V317" s="98">
        <f>IF(S317&lt;2.6, 17.6+11*LOG(Q317),"")</f>
        <v/>
      </c>
      <c r="W317" s="98">
        <f>IF(S317&lt;2.6, IF(M317/100&lt;20, 30,IF(M317/100&lt;40,30+5/20*(M317/100-20),IF(M317/100&lt;120, 35+5/80*(M317/100-40), IF(M317/100&lt;200, 40+5/80*(M317/100-120),45)))),"")</f>
        <v/>
      </c>
      <c r="X317" s="98">
        <f>IF(S317&gt;2.59, (M317-J317)/$I$1,"")</f>
        <v/>
      </c>
      <c r="Y317" s="1">
        <f>+($Y$600-$Y$3)/($A$600-$A$3)*(A317-$A$3)+$Y$3</f>
        <v/>
      </c>
      <c r="Z317" s="99">
        <f>+B317*4</f>
        <v/>
      </c>
      <c r="AA317" s="1">
        <f>+($AA$600-$AA$3)/($A$600-$A$3)*(A317-$A$3)+$AA$3</f>
        <v/>
      </c>
    </row>
    <row r="318">
      <c r="A318" s="11" t="n">
        <v>6.3</v>
      </c>
      <c r="B318" s="11" t="n">
        <v>6.46</v>
      </c>
      <c r="C318" s="11" t="n">
        <v>39</v>
      </c>
      <c r="D318" s="11" t="n">
        <v>47</v>
      </c>
      <c r="E318" s="5">
        <f>+B318*1000+D318*(1-$F$1)</f>
        <v/>
      </c>
      <c r="F318" s="5">
        <f>+F317+1</f>
        <v/>
      </c>
      <c r="G318" s="5">
        <f>+A319-A318</f>
        <v/>
      </c>
      <c r="H318" s="5">
        <f>+A318+G318/2</f>
        <v/>
      </c>
      <c r="I318" s="8">
        <f>9.81*(0.27*LOG(C318/E318*100)+0.36*LOG(E318/100)+1.236)</f>
        <v/>
      </c>
      <c r="J318" s="5">
        <f>+J317+I318*G318</f>
        <v/>
      </c>
      <c r="K318" s="5">
        <f>IF(H318&lt;$C$1,0,9.81*(H318-$C$1))</f>
        <v/>
      </c>
      <c r="L318" s="8">
        <f>+J318-K318</f>
        <v/>
      </c>
      <c r="M318" s="8">
        <f>AVERAGE(B318:B319)*1000</f>
        <v/>
      </c>
      <c r="N318" s="8">
        <f>AVERAGE(E318:E319)</f>
        <v/>
      </c>
      <c r="O318" s="8">
        <f>AVERAGE(F318:F319)</f>
        <v/>
      </c>
      <c r="P318" s="8">
        <f>AVERAGE(G318:G319)</f>
        <v/>
      </c>
      <c r="Q318" s="9">
        <f>(N318-J318)/L318</f>
        <v/>
      </c>
      <c r="R318" s="8">
        <f>+O318/(N318-J318)*100</f>
        <v/>
      </c>
      <c r="S318" s="8">
        <f>+SQRT((3.47-LOG(Q318))^2+(1.22+LOG(R318))^2)</f>
        <v/>
      </c>
      <c r="T318" s="1">
        <f>(IF(S318&lt;1.31, "gravelly sand to dense sand", IF(S318&lt;2.05, "sands", IF(S318&lt;2.6, "sand mixtures", IF(S318&lt;2.95, "silt mixtures", IF(S318&lt;3.6, "clays","organic clay"))))))</f>
        <v/>
      </c>
      <c r="U318" s="98">
        <f>IF(S318&lt;2.6,DEGREES(ATAN(0.373*(LOG(N318/L318)+0.29))),"")</f>
        <v/>
      </c>
      <c r="V318" s="98">
        <f>IF(S318&lt;2.6, 17.6+11*LOG(Q318),"")</f>
        <v/>
      </c>
      <c r="W318" s="98">
        <f>IF(S318&lt;2.6, IF(M318/100&lt;20, 30,IF(M318/100&lt;40,30+5/20*(M318/100-20),IF(M318/100&lt;120, 35+5/80*(M318/100-40), IF(M318/100&lt;200, 40+5/80*(M318/100-120),45)))),"")</f>
        <v/>
      </c>
      <c r="X318" s="98">
        <f>IF(S318&gt;2.59, (M318-J318)/$I$1,"")</f>
        <v/>
      </c>
      <c r="Y318" s="1">
        <f>+($Y$600-$Y$3)/($A$600-$A$3)*(A318-$A$3)+$Y$3</f>
        <v/>
      </c>
      <c r="Z318" s="99">
        <f>+B318*4</f>
        <v/>
      </c>
      <c r="AA318" s="1">
        <f>+($AA$600-$AA$3)/($A$600-$A$3)*(A318-$A$3)+$AA$3</f>
        <v/>
      </c>
    </row>
    <row r="319">
      <c r="A319" s="11" t="n">
        <v>6.32</v>
      </c>
      <c r="B319" s="11" t="n">
        <v>6.308</v>
      </c>
      <c r="C319" s="11" t="n">
        <v>31</v>
      </c>
      <c r="D319" s="11" t="n">
        <v>47</v>
      </c>
      <c r="E319" s="5">
        <f>+B319*1000+D319*(1-$F$1)</f>
        <v/>
      </c>
      <c r="F319" s="5">
        <f>+F318+1</f>
        <v/>
      </c>
      <c r="G319" s="5">
        <f>+A320-A319</f>
        <v/>
      </c>
      <c r="H319" s="5">
        <f>+A319+G319/2</f>
        <v/>
      </c>
      <c r="I319" s="8">
        <f>9.81*(0.27*LOG(C319/E319*100)+0.36*LOG(E319/100)+1.236)</f>
        <v/>
      </c>
      <c r="J319" s="5">
        <f>+J318+I319*G319</f>
        <v/>
      </c>
      <c r="K319" s="5">
        <f>IF(H319&lt;$C$1,0,9.81*(H319-$C$1))</f>
        <v/>
      </c>
      <c r="L319" s="8">
        <f>+J319-K319</f>
        <v/>
      </c>
      <c r="M319" s="8">
        <f>AVERAGE(B319:B320)*1000</f>
        <v/>
      </c>
      <c r="N319" s="8">
        <f>AVERAGE(E319:E320)</f>
        <v/>
      </c>
      <c r="O319" s="8">
        <f>AVERAGE(F319:F320)</f>
        <v/>
      </c>
      <c r="P319" s="8">
        <f>AVERAGE(G319:G320)</f>
        <v/>
      </c>
      <c r="Q319" s="9">
        <f>(N319-J319)/L319</f>
        <v/>
      </c>
      <c r="R319" s="8">
        <f>+O319/(N319-J319)*100</f>
        <v/>
      </c>
      <c r="S319" s="8">
        <f>+SQRT((3.47-LOG(Q319))^2+(1.22+LOG(R319))^2)</f>
        <v/>
      </c>
      <c r="T319" s="1">
        <f>(IF(S319&lt;1.31, "gravelly sand to dense sand", IF(S319&lt;2.05, "sands", IF(S319&lt;2.6, "sand mixtures", IF(S319&lt;2.95, "silt mixtures", IF(S319&lt;3.6, "clays","organic clay"))))))</f>
        <v/>
      </c>
      <c r="U319" s="98">
        <f>IF(S319&lt;2.6,DEGREES(ATAN(0.373*(LOG(N319/L319)+0.29))),"")</f>
        <v/>
      </c>
      <c r="V319" s="98">
        <f>IF(S319&lt;2.6, 17.6+11*LOG(Q319),"")</f>
        <v/>
      </c>
      <c r="W319" s="98">
        <f>IF(S319&lt;2.6, IF(M319/100&lt;20, 30,IF(M319/100&lt;40,30+5/20*(M319/100-20),IF(M319/100&lt;120, 35+5/80*(M319/100-40), IF(M319/100&lt;200, 40+5/80*(M319/100-120),45)))),"")</f>
        <v/>
      </c>
      <c r="X319" s="98">
        <f>IF(S319&gt;2.59, (M319-J319)/$I$1,"")</f>
        <v/>
      </c>
      <c r="Y319" s="1">
        <f>+($Y$600-$Y$3)/($A$600-$A$3)*(A319-$A$3)+$Y$3</f>
        <v/>
      </c>
      <c r="Z319" s="99">
        <f>+B319*4</f>
        <v/>
      </c>
      <c r="AA319" s="1">
        <f>+($AA$600-$AA$3)/($A$600-$A$3)*(A319-$A$3)+$AA$3</f>
        <v/>
      </c>
    </row>
    <row r="320">
      <c r="A320" s="11" t="n">
        <v>6.34</v>
      </c>
      <c r="B320" s="11" t="n">
        <v>6.119</v>
      </c>
      <c r="C320" s="11" t="n">
        <v>28</v>
      </c>
      <c r="D320" s="11" t="n">
        <v>47</v>
      </c>
      <c r="E320" s="5">
        <f>+B320*1000+D320*(1-$F$1)</f>
        <v/>
      </c>
      <c r="F320" s="5">
        <f>+F319+1</f>
        <v/>
      </c>
      <c r="G320" s="5">
        <f>+A321-A320</f>
        <v/>
      </c>
      <c r="H320" s="5">
        <f>+A320+G320/2</f>
        <v/>
      </c>
      <c r="I320" s="8">
        <f>9.81*(0.27*LOG(C320/E320*100)+0.36*LOG(E320/100)+1.236)</f>
        <v/>
      </c>
      <c r="J320" s="5">
        <f>+J319+I320*G320</f>
        <v/>
      </c>
      <c r="K320" s="5">
        <f>IF(H320&lt;$C$1,0,9.81*(H320-$C$1))</f>
        <v/>
      </c>
      <c r="L320" s="8">
        <f>+J320-K320</f>
        <v/>
      </c>
      <c r="M320" s="8">
        <f>AVERAGE(B320:B321)*1000</f>
        <v/>
      </c>
      <c r="N320" s="8">
        <f>AVERAGE(E320:E321)</f>
        <v/>
      </c>
      <c r="O320" s="8">
        <f>AVERAGE(F320:F321)</f>
        <v/>
      </c>
      <c r="P320" s="8">
        <f>AVERAGE(G320:G321)</f>
        <v/>
      </c>
      <c r="Q320" s="9">
        <f>(N320-J320)/L320</f>
        <v/>
      </c>
      <c r="R320" s="8">
        <f>+O320/(N320-J320)*100</f>
        <v/>
      </c>
      <c r="S320" s="8">
        <f>+SQRT((3.47-LOG(Q320))^2+(1.22+LOG(R320))^2)</f>
        <v/>
      </c>
      <c r="T320" s="1">
        <f>(IF(S320&lt;1.31, "gravelly sand to dense sand", IF(S320&lt;2.05, "sands", IF(S320&lt;2.6, "sand mixtures", IF(S320&lt;2.95, "silt mixtures", IF(S320&lt;3.6, "clays","organic clay"))))))</f>
        <v/>
      </c>
      <c r="U320" s="98">
        <f>IF(S320&lt;2.6,DEGREES(ATAN(0.373*(LOG(N320/L320)+0.29))),"")</f>
        <v/>
      </c>
      <c r="V320" s="98">
        <f>IF(S320&lt;2.6, 17.6+11*LOG(Q320),"")</f>
        <v/>
      </c>
      <c r="W320" s="98">
        <f>IF(S320&lt;2.6, IF(M320/100&lt;20, 30,IF(M320/100&lt;40,30+5/20*(M320/100-20),IF(M320/100&lt;120, 35+5/80*(M320/100-40), IF(M320/100&lt;200, 40+5/80*(M320/100-120),45)))),"")</f>
        <v/>
      </c>
      <c r="X320" s="98">
        <f>IF(S320&gt;2.59, (M320-J320)/$I$1,"")</f>
        <v/>
      </c>
      <c r="Y320" s="1">
        <f>+($Y$600-$Y$3)/($A$600-$A$3)*(A320-$A$3)+$Y$3</f>
        <v/>
      </c>
      <c r="Z320" s="99">
        <f>+B320*4</f>
        <v/>
      </c>
      <c r="AA320" s="1">
        <f>+($AA$600-$AA$3)/($A$600-$A$3)*(A320-$A$3)+$AA$3</f>
        <v/>
      </c>
    </row>
    <row r="321">
      <c r="A321" s="11" t="n">
        <v>6.36</v>
      </c>
      <c r="B321" s="11" t="n">
        <v>6.005</v>
      </c>
      <c r="C321" s="11" t="n">
        <v>31</v>
      </c>
      <c r="D321" s="11" t="n">
        <v>47</v>
      </c>
      <c r="E321" s="5">
        <f>+B321*1000+D321*(1-$F$1)</f>
        <v/>
      </c>
      <c r="F321" s="5">
        <f>+F320+1</f>
        <v/>
      </c>
      <c r="G321" s="5">
        <f>+A322-A321</f>
        <v/>
      </c>
      <c r="H321" s="5">
        <f>+A321+G321/2</f>
        <v/>
      </c>
      <c r="I321" s="8">
        <f>9.81*(0.27*LOG(C321/E321*100)+0.36*LOG(E321/100)+1.236)</f>
        <v/>
      </c>
      <c r="J321" s="5">
        <f>+J320+I321*G321</f>
        <v/>
      </c>
      <c r="K321" s="5">
        <f>IF(H321&lt;$C$1,0,9.81*(H321-$C$1))</f>
        <v/>
      </c>
      <c r="L321" s="8">
        <f>+J321-K321</f>
        <v/>
      </c>
      <c r="M321" s="8">
        <f>AVERAGE(B321:B322)*1000</f>
        <v/>
      </c>
      <c r="N321" s="8">
        <f>AVERAGE(E321:E322)</f>
        <v/>
      </c>
      <c r="O321" s="8">
        <f>AVERAGE(F321:F322)</f>
        <v/>
      </c>
      <c r="P321" s="8">
        <f>AVERAGE(G321:G322)</f>
        <v/>
      </c>
      <c r="Q321" s="9">
        <f>(N321-J321)/L321</f>
        <v/>
      </c>
      <c r="R321" s="8">
        <f>+O321/(N321-J321)*100</f>
        <v/>
      </c>
      <c r="S321" s="8">
        <f>+SQRT((3.47-LOG(Q321))^2+(1.22+LOG(R321))^2)</f>
        <v/>
      </c>
      <c r="T321" s="1">
        <f>(IF(S321&lt;1.31, "gravelly sand to dense sand", IF(S321&lt;2.05, "sands", IF(S321&lt;2.6, "sand mixtures", IF(S321&lt;2.95, "silt mixtures", IF(S321&lt;3.6, "clays","organic clay"))))))</f>
        <v/>
      </c>
      <c r="U321" s="98">
        <f>IF(S321&lt;2.6,DEGREES(ATAN(0.373*(LOG(N321/L321)+0.29))),"")</f>
        <v/>
      </c>
      <c r="V321" s="98">
        <f>IF(S321&lt;2.6, 17.6+11*LOG(Q321),"")</f>
        <v/>
      </c>
      <c r="W321" s="98">
        <f>IF(S321&lt;2.6, IF(M321/100&lt;20, 30,IF(M321/100&lt;40,30+5/20*(M321/100-20),IF(M321/100&lt;120, 35+5/80*(M321/100-40), IF(M321/100&lt;200, 40+5/80*(M321/100-120),45)))),"")</f>
        <v/>
      </c>
      <c r="X321" s="98">
        <f>IF(S321&gt;2.59, (M321-J321)/$I$1,"")</f>
        <v/>
      </c>
      <c r="Y321" s="1">
        <f>+($Y$600-$Y$3)/($A$600-$A$3)*(A321-$A$3)+$Y$3</f>
        <v/>
      </c>
      <c r="Z321" s="99">
        <f>+B321*4</f>
        <v/>
      </c>
      <c r="AA321" s="1">
        <f>+($AA$600-$AA$3)/($A$600-$A$3)*(A321-$A$3)+$AA$3</f>
        <v/>
      </c>
    </row>
    <row r="322">
      <c r="A322" s="11" t="n">
        <v>6.38</v>
      </c>
      <c r="B322" s="11" t="n">
        <v>5.759</v>
      </c>
      <c r="C322" s="11" t="n">
        <v>31</v>
      </c>
      <c r="D322" s="11" t="n">
        <v>47</v>
      </c>
      <c r="E322" s="5">
        <f>+B322*1000+D322*(1-$F$1)</f>
        <v/>
      </c>
      <c r="F322" s="5">
        <f>+F321+1</f>
        <v/>
      </c>
      <c r="G322" s="5">
        <f>+A323-A322</f>
        <v/>
      </c>
      <c r="H322" s="5">
        <f>+A322+G322/2</f>
        <v/>
      </c>
      <c r="I322" s="8">
        <f>9.81*(0.27*LOG(C322/E322*100)+0.36*LOG(E322/100)+1.236)</f>
        <v/>
      </c>
      <c r="J322" s="5">
        <f>+J321+I322*G322</f>
        <v/>
      </c>
      <c r="K322" s="5">
        <f>IF(H322&lt;$C$1,0,9.81*(H322-$C$1))</f>
        <v/>
      </c>
      <c r="L322" s="8">
        <f>+J322-K322</f>
        <v/>
      </c>
      <c r="M322" s="8">
        <f>AVERAGE(B322:B323)*1000</f>
        <v/>
      </c>
      <c r="N322" s="8">
        <f>AVERAGE(E322:E323)</f>
        <v/>
      </c>
      <c r="O322" s="8">
        <f>AVERAGE(F322:F323)</f>
        <v/>
      </c>
      <c r="P322" s="8">
        <f>AVERAGE(G322:G323)</f>
        <v/>
      </c>
      <c r="Q322" s="9">
        <f>(N322-J322)/L322</f>
        <v/>
      </c>
      <c r="R322" s="8">
        <f>+O322/(N322-J322)*100</f>
        <v/>
      </c>
      <c r="S322" s="8">
        <f>+SQRT((3.47-LOG(Q322))^2+(1.22+LOG(R322))^2)</f>
        <v/>
      </c>
      <c r="T322" s="1">
        <f>(IF(S322&lt;1.31, "gravelly sand to dense sand", IF(S322&lt;2.05, "sands", IF(S322&lt;2.6, "sand mixtures", IF(S322&lt;2.95, "silt mixtures", IF(S322&lt;3.6, "clays","organic clay"))))))</f>
        <v/>
      </c>
      <c r="U322" s="98">
        <f>IF(S322&lt;2.6,DEGREES(ATAN(0.373*(LOG(N322/L322)+0.29))),"")</f>
        <v/>
      </c>
      <c r="V322" s="98">
        <f>IF(S322&lt;2.6, 17.6+11*LOG(Q322),"")</f>
        <v/>
      </c>
      <c r="W322" s="98">
        <f>IF(S322&lt;2.6, IF(M322/100&lt;20, 30,IF(M322/100&lt;40,30+5/20*(M322/100-20),IF(M322/100&lt;120, 35+5/80*(M322/100-40), IF(M322/100&lt;200, 40+5/80*(M322/100-120),45)))),"")</f>
        <v/>
      </c>
      <c r="X322" s="98">
        <f>IF(S322&gt;2.59, (M322-J322)/$I$1,"")</f>
        <v/>
      </c>
      <c r="Y322" s="1">
        <f>+($Y$600-$Y$3)/($A$600-$A$3)*(A322-$A$3)+$Y$3</f>
        <v/>
      </c>
      <c r="Z322" s="99">
        <f>+B322*4</f>
        <v/>
      </c>
      <c r="AA322" s="1">
        <f>+($AA$600-$AA$3)/($A$600-$A$3)*(A322-$A$3)+$AA$3</f>
        <v/>
      </c>
    </row>
    <row r="323">
      <c r="A323" s="11" t="n">
        <v>6.4</v>
      </c>
      <c r="B323" s="11" t="n">
        <v>5.323</v>
      </c>
      <c r="C323" s="11" t="n">
        <v>25</v>
      </c>
      <c r="D323" s="11" t="n">
        <v>47</v>
      </c>
      <c r="E323" s="5">
        <f>+B323*1000+D323*(1-$F$1)</f>
        <v/>
      </c>
      <c r="F323" s="5">
        <f>+F322+1</f>
        <v/>
      </c>
      <c r="G323" s="5">
        <f>+A324-A323</f>
        <v/>
      </c>
      <c r="H323" s="5">
        <f>+A323+G323/2</f>
        <v/>
      </c>
      <c r="I323" s="8">
        <f>9.81*(0.27*LOG(C323/E323*100)+0.36*LOG(E323/100)+1.236)</f>
        <v/>
      </c>
      <c r="J323" s="5">
        <f>+J322+I323*G323</f>
        <v/>
      </c>
      <c r="K323" s="5">
        <f>IF(H323&lt;$C$1,0,9.81*(H323-$C$1))</f>
        <v/>
      </c>
      <c r="L323" s="8">
        <f>+J323-K323</f>
        <v/>
      </c>
      <c r="M323" s="8">
        <f>AVERAGE(B323:B324)*1000</f>
        <v/>
      </c>
      <c r="N323" s="8">
        <f>AVERAGE(E323:E324)</f>
        <v/>
      </c>
      <c r="O323" s="8">
        <f>AVERAGE(F323:F324)</f>
        <v/>
      </c>
      <c r="P323" s="8">
        <f>AVERAGE(G323:G324)</f>
        <v/>
      </c>
      <c r="Q323" s="9">
        <f>(N323-J323)/L323</f>
        <v/>
      </c>
      <c r="R323" s="8">
        <f>+O323/(N323-J323)*100</f>
        <v/>
      </c>
      <c r="S323" s="8">
        <f>+SQRT((3.47-LOG(Q323))^2+(1.22+LOG(R323))^2)</f>
        <v/>
      </c>
      <c r="T323" s="1">
        <f>(IF(S323&lt;1.31, "gravelly sand to dense sand", IF(S323&lt;2.05, "sands", IF(S323&lt;2.6, "sand mixtures", IF(S323&lt;2.95, "silt mixtures", IF(S323&lt;3.6, "clays","organic clay"))))))</f>
        <v/>
      </c>
      <c r="U323" s="98">
        <f>IF(S323&lt;2.6,DEGREES(ATAN(0.373*(LOG(N323/L323)+0.29))),"")</f>
        <v/>
      </c>
      <c r="V323" s="98">
        <f>IF(S323&lt;2.6, 17.6+11*LOG(Q323),"")</f>
        <v/>
      </c>
      <c r="W323" s="98">
        <f>IF(S323&lt;2.6, IF(M323/100&lt;20, 30,IF(M323/100&lt;40,30+5/20*(M323/100-20),IF(M323/100&lt;120, 35+5/80*(M323/100-40), IF(M323/100&lt;200, 40+5/80*(M323/100-120),45)))),"")</f>
        <v/>
      </c>
      <c r="X323" s="98">
        <f>IF(S323&gt;2.59, (M323-J323)/$I$1,"")</f>
        <v/>
      </c>
      <c r="Y323" s="1">
        <f>+($Y$600-$Y$3)/($A$600-$A$3)*(A323-$A$3)+$Y$3</f>
        <v/>
      </c>
      <c r="Z323" s="99">
        <f>+B323*4</f>
        <v/>
      </c>
      <c r="AA323" s="1">
        <f>+($AA$600-$AA$3)/($A$600-$A$3)*(A323-$A$3)+$AA$3</f>
        <v/>
      </c>
    </row>
    <row r="324">
      <c r="A324" s="11" t="n">
        <v>6.42</v>
      </c>
      <c r="B324" s="11" t="n">
        <v>5.172</v>
      </c>
      <c r="C324" s="11" t="n">
        <v>30</v>
      </c>
      <c r="D324" s="11" t="n">
        <v>47</v>
      </c>
      <c r="E324" s="5">
        <f>+B324*1000+D324*(1-$F$1)</f>
        <v/>
      </c>
      <c r="F324" s="5">
        <f>+F323+1</f>
        <v/>
      </c>
      <c r="G324" s="5">
        <f>+A325-A324</f>
        <v/>
      </c>
      <c r="H324" s="5">
        <f>+A324+G324/2</f>
        <v/>
      </c>
      <c r="I324" s="8">
        <f>9.81*(0.27*LOG(C324/E324*100)+0.36*LOG(E324/100)+1.236)</f>
        <v/>
      </c>
      <c r="J324" s="5">
        <f>+J323+I324*G324</f>
        <v/>
      </c>
      <c r="K324" s="5">
        <f>IF(H324&lt;$C$1,0,9.81*(H324-$C$1))</f>
        <v/>
      </c>
      <c r="L324" s="8">
        <f>+J324-K324</f>
        <v/>
      </c>
      <c r="M324" s="8">
        <f>AVERAGE(B324:B325)*1000</f>
        <v/>
      </c>
      <c r="N324" s="8">
        <f>AVERAGE(E324:E325)</f>
        <v/>
      </c>
      <c r="O324" s="8">
        <f>AVERAGE(F324:F325)</f>
        <v/>
      </c>
      <c r="P324" s="8">
        <f>AVERAGE(G324:G325)</f>
        <v/>
      </c>
      <c r="Q324" s="9">
        <f>(N324-J324)/L324</f>
        <v/>
      </c>
      <c r="R324" s="8">
        <f>+O324/(N324-J324)*100</f>
        <v/>
      </c>
      <c r="S324" s="8">
        <f>+SQRT((3.47-LOG(Q324))^2+(1.22+LOG(R324))^2)</f>
        <v/>
      </c>
      <c r="T324" s="1">
        <f>(IF(S324&lt;1.31, "gravelly sand to dense sand", IF(S324&lt;2.05, "sands", IF(S324&lt;2.6, "sand mixtures", IF(S324&lt;2.95, "silt mixtures", IF(S324&lt;3.6, "clays","organic clay"))))))</f>
        <v/>
      </c>
      <c r="U324" s="98">
        <f>IF(S324&lt;2.6,DEGREES(ATAN(0.373*(LOG(N324/L324)+0.29))),"")</f>
        <v/>
      </c>
      <c r="V324" s="98">
        <f>IF(S324&lt;2.6, 17.6+11*LOG(Q324),"")</f>
        <v/>
      </c>
      <c r="W324" s="98">
        <f>IF(S324&lt;2.6, IF(M324/100&lt;20, 30,IF(M324/100&lt;40,30+5/20*(M324/100-20),IF(M324/100&lt;120, 35+5/80*(M324/100-40), IF(M324/100&lt;200, 40+5/80*(M324/100-120),45)))),"")</f>
        <v/>
      </c>
      <c r="X324" s="98">
        <f>IF(S324&gt;2.59, (M324-J324)/$I$1,"")</f>
        <v/>
      </c>
      <c r="Y324" s="1">
        <f>+($Y$600-$Y$3)/($A$600-$A$3)*(A324-$A$3)+$Y$3</f>
        <v/>
      </c>
      <c r="Z324" s="99">
        <f>+B324*4</f>
        <v/>
      </c>
      <c r="AA324" s="1">
        <f>+($AA$600-$AA$3)/($A$600-$A$3)*(A324-$A$3)+$AA$3</f>
        <v/>
      </c>
    </row>
    <row r="325">
      <c r="A325" s="11" t="n">
        <v>6.44</v>
      </c>
      <c r="B325" s="11" t="n">
        <v>4.944</v>
      </c>
      <c r="C325" s="11" t="n">
        <v>32</v>
      </c>
      <c r="D325" s="11" t="n">
        <v>47</v>
      </c>
      <c r="E325" s="5">
        <f>+B325*1000+D325*(1-$F$1)</f>
        <v/>
      </c>
      <c r="F325" s="5">
        <f>+F324+1</f>
        <v/>
      </c>
      <c r="G325" s="5">
        <f>+A326-A325</f>
        <v/>
      </c>
      <c r="H325" s="5">
        <f>+A325+G325/2</f>
        <v/>
      </c>
      <c r="I325" s="8">
        <f>9.81*(0.27*LOG(C325/E325*100)+0.36*LOG(E325/100)+1.236)</f>
        <v/>
      </c>
      <c r="J325" s="5">
        <f>+J324+I325*G325</f>
        <v/>
      </c>
      <c r="K325" s="5">
        <f>IF(H325&lt;$C$1,0,9.81*(H325-$C$1))</f>
        <v/>
      </c>
      <c r="L325" s="8">
        <f>+J325-K325</f>
        <v/>
      </c>
      <c r="M325" s="8">
        <f>AVERAGE(B325:B326)*1000</f>
        <v/>
      </c>
      <c r="N325" s="8">
        <f>AVERAGE(E325:E326)</f>
        <v/>
      </c>
      <c r="O325" s="8">
        <f>AVERAGE(F325:F326)</f>
        <v/>
      </c>
      <c r="P325" s="8">
        <f>AVERAGE(G325:G326)</f>
        <v/>
      </c>
      <c r="Q325" s="9">
        <f>(N325-J325)/L325</f>
        <v/>
      </c>
      <c r="R325" s="8">
        <f>+O325/(N325-J325)*100</f>
        <v/>
      </c>
      <c r="S325" s="8">
        <f>+SQRT((3.47-LOG(Q325))^2+(1.22+LOG(R325))^2)</f>
        <v/>
      </c>
      <c r="T325" s="1">
        <f>(IF(S325&lt;1.31, "gravelly sand to dense sand", IF(S325&lt;2.05, "sands", IF(S325&lt;2.6, "sand mixtures", IF(S325&lt;2.95, "silt mixtures", IF(S325&lt;3.6, "clays","organic clay"))))))</f>
        <v/>
      </c>
      <c r="U325" s="98">
        <f>IF(S325&lt;2.6,DEGREES(ATAN(0.373*(LOG(N325/L325)+0.29))),"")</f>
        <v/>
      </c>
      <c r="V325" s="98">
        <f>IF(S325&lt;2.6, 17.6+11*LOG(Q325),"")</f>
        <v/>
      </c>
      <c r="W325" s="98">
        <f>IF(S325&lt;2.6, IF(M325/100&lt;20, 30,IF(M325/100&lt;40,30+5/20*(M325/100-20),IF(M325/100&lt;120, 35+5/80*(M325/100-40), IF(M325/100&lt;200, 40+5/80*(M325/100-120),45)))),"")</f>
        <v/>
      </c>
      <c r="X325" s="98">
        <f>IF(S325&gt;2.59, (M325-J325)/$I$1,"")</f>
        <v/>
      </c>
      <c r="Y325" s="1">
        <f>+($Y$600-$Y$3)/($A$600-$A$3)*(A325-$A$3)+$Y$3</f>
        <v/>
      </c>
      <c r="Z325" s="99">
        <f>+B325*4</f>
        <v/>
      </c>
      <c r="AA325" s="1">
        <f>+($AA$600-$AA$3)/($A$600-$A$3)*(A325-$A$3)+$AA$3</f>
        <v/>
      </c>
    </row>
    <row r="326">
      <c r="A326" s="11" t="n">
        <v>6.46</v>
      </c>
      <c r="B326" s="11" t="n">
        <v>4.187</v>
      </c>
      <c r="C326" s="11" t="n">
        <v>31</v>
      </c>
      <c r="D326" s="11" t="n">
        <v>46</v>
      </c>
      <c r="E326" s="5">
        <f>+B326*1000+D326*(1-$F$1)</f>
        <v/>
      </c>
      <c r="F326" s="5">
        <f>+F325+1</f>
        <v/>
      </c>
      <c r="G326" s="5">
        <f>+A327-A326</f>
        <v/>
      </c>
      <c r="H326" s="5">
        <f>+A326+G326/2</f>
        <v/>
      </c>
      <c r="I326" s="8">
        <f>9.81*(0.27*LOG(C326/E326*100)+0.36*LOG(E326/100)+1.236)</f>
        <v/>
      </c>
      <c r="J326" s="5">
        <f>+J325+I326*G326</f>
        <v/>
      </c>
      <c r="K326" s="5">
        <f>IF(H326&lt;$C$1,0,9.81*(H326-$C$1))</f>
        <v/>
      </c>
      <c r="L326" s="8">
        <f>+J326-K326</f>
        <v/>
      </c>
      <c r="M326" s="8">
        <f>AVERAGE(B326:B327)*1000</f>
        <v/>
      </c>
      <c r="N326" s="8">
        <f>AVERAGE(E326:E327)</f>
        <v/>
      </c>
      <c r="O326" s="8">
        <f>AVERAGE(F326:F327)</f>
        <v/>
      </c>
      <c r="P326" s="8">
        <f>AVERAGE(G326:G327)</f>
        <v/>
      </c>
      <c r="Q326" s="9">
        <f>(N326-J326)/L326</f>
        <v/>
      </c>
      <c r="R326" s="8">
        <f>+O326/(N326-J326)*100</f>
        <v/>
      </c>
      <c r="S326" s="8">
        <f>+SQRT((3.47-LOG(Q326))^2+(1.22+LOG(R326))^2)</f>
        <v/>
      </c>
      <c r="T326" s="1">
        <f>(IF(S326&lt;1.31, "gravelly sand to dense sand", IF(S326&lt;2.05, "sands", IF(S326&lt;2.6, "sand mixtures", IF(S326&lt;2.95, "silt mixtures", IF(S326&lt;3.6, "clays","organic clay"))))))</f>
        <v/>
      </c>
      <c r="U326" s="98">
        <f>IF(S326&lt;2.6,DEGREES(ATAN(0.373*(LOG(N326/L326)+0.29))),"")</f>
        <v/>
      </c>
      <c r="V326" s="98">
        <f>IF(S326&lt;2.6, 17.6+11*LOG(Q326),"")</f>
        <v/>
      </c>
      <c r="W326" s="98">
        <f>IF(S326&lt;2.6, IF(M326/100&lt;20, 30,IF(M326/100&lt;40,30+5/20*(M326/100-20),IF(M326/100&lt;120, 35+5/80*(M326/100-40), IF(M326/100&lt;200, 40+5/80*(M326/100-120),45)))),"")</f>
        <v/>
      </c>
      <c r="X326" s="98">
        <f>IF(S326&gt;2.59, (M326-J326)/$I$1,"")</f>
        <v/>
      </c>
      <c r="Y326" s="1">
        <f>+($Y$600-$Y$3)/($A$600-$A$3)*(A326-$A$3)+$Y$3</f>
        <v/>
      </c>
      <c r="Z326" s="99">
        <f>+B326*4</f>
        <v/>
      </c>
      <c r="AA326" s="1">
        <f>+($AA$600-$AA$3)/($A$600-$A$3)*(A326-$A$3)+$AA$3</f>
        <v/>
      </c>
    </row>
    <row r="327">
      <c r="A327" s="11" t="n">
        <v>6.48</v>
      </c>
      <c r="B327" s="11" t="n">
        <v>3.846</v>
      </c>
      <c r="C327" s="11" t="n">
        <v>28</v>
      </c>
      <c r="D327" s="11" t="n">
        <v>45</v>
      </c>
      <c r="E327" s="5">
        <f>+B327*1000+D327*(1-$F$1)</f>
        <v/>
      </c>
      <c r="F327" s="5">
        <f>+F326+1</f>
        <v/>
      </c>
      <c r="G327" s="5">
        <f>+A328-A327</f>
        <v/>
      </c>
      <c r="H327" s="5">
        <f>+A327+G327/2</f>
        <v/>
      </c>
      <c r="I327" s="8">
        <f>9.81*(0.27*LOG(C327/E327*100)+0.36*LOG(E327/100)+1.236)</f>
        <v/>
      </c>
      <c r="J327" s="5">
        <f>+J326+I327*G327</f>
        <v/>
      </c>
      <c r="K327" s="5">
        <f>IF(H327&lt;$C$1,0,9.81*(H327-$C$1))</f>
        <v/>
      </c>
      <c r="L327" s="8">
        <f>+J327-K327</f>
        <v/>
      </c>
      <c r="M327" s="8">
        <f>AVERAGE(B327:B328)*1000</f>
        <v/>
      </c>
      <c r="N327" s="8">
        <f>AVERAGE(E327:E328)</f>
        <v/>
      </c>
      <c r="O327" s="8">
        <f>AVERAGE(F327:F328)</f>
        <v/>
      </c>
      <c r="P327" s="8">
        <f>AVERAGE(G327:G328)</f>
        <v/>
      </c>
      <c r="Q327" s="9">
        <f>(N327-J327)/L327</f>
        <v/>
      </c>
      <c r="R327" s="8">
        <f>+O327/(N327-J327)*100</f>
        <v/>
      </c>
      <c r="S327" s="8">
        <f>+SQRT((3.47-LOG(Q327))^2+(1.22+LOG(R327))^2)</f>
        <v/>
      </c>
      <c r="T327" s="1">
        <f>(IF(S327&lt;1.31, "gravelly sand to dense sand", IF(S327&lt;2.05, "sands", IF(S327&lt;2.6, "sand mixtures", IF(S327&lt;2.95, "silt mixtures", IF(S327&lt;3.6, "clays","organic clay"))))))</f>
        <v/>
      </c>
      <c r="U327" s="98">
        <f>IF(S327&lt;2.6,DEGREES(ATAN(0.373*(LOG(N327/L327)+0.29))),"")</f>
        <v/>
      </c>
      <c r="V327" s="98">
        <f>IF(S327&lt;2.6, 17.6+11*LOG(Q327),"")</f>
        <v/>
      </c>
      <c r="W327" s="98">
        <f>IF(S327&lt;2.6, IF(M327/100&lt;20, 30,IF(M327/100&lt;40,30+5/20*(M327/100-20),IF(M327/100&lt;120, 35+5/80*(M327/100-40), IF(M327/100&lt;200, 40+5/80*(M327/100-120),45)))),"")</f>
        <v/>
      </c>
      <c r="X327" s="98">
        <f>IF(S327&gt;2.59, (M327-J327)/$I$1,"")</f>
        <v/>
      </c>
      <c r="Y327" s="1">
        <f>+($Y$600-$Y$3)/($A$600-$A$3)*(A327-$A$3)+$Y$3</f>
        <v/>
      </c>
      <c r="Z327" s="99">
        <f>+B327*4</f>
        <v/>
      </c>
      <c r="AA327" s="1">
        <f>+($AA$600-$AA$3)/($A$600-$A$3)*(A327-$A$3)+$AA$3</f>
        <v/>
      </c>
    </row>
    <row r="328">
      <c r="A328" s="11" t="n">
        <v>6.5</v>
      </c>
      <c r="B328" s="11" t="n">
        <v>3.486</v>
      </c>
      <c r="C328" s="11" t="n">
        <v>28</v>
      </c>
      <c r="D328" s="11" t="n">
        <v>45</v>
      </c>
      <c r="E328" s="5">
        <f>+B328*1000+D328*(1-$F$1)</f>
        <v/>
      </c>
      <c r="F328" s="5">
        <f>+F327+1</f>
        <v/>
      </c>
      <c r="G328" s="5">
        <f>+A329-A328</f>
        <v/>
      </c>
      <c r="H328" s="5">
        <f>+A328+G328/2</f>
        <v/>
      </c>
      <c r="I328" s="8">
        <f>9.81*(0.27*LOG(C328/E328*100)+0.36*LOG(E328/100)+1.236)</f>
        <v/>
      </c>
      <c r="J328" s="5">
        <f>+J327+I328*G328</f>
        <v/>
      </c>
      <c r="K328" s="5">
        <f>IF(H328&lt;$C$1,0,9.81*(H328-$C$1))</f>
        <v/>
      </c>
      <c r="L328" s="8">
        <f>+J328-K328</f>
        <v/>
      </c>
      <c r="M328" s="8">
        <f>AVERAGE(B328:B329)*1000</f>
        <v/>
      </c>
      <c r="N328" s="8">
        <f>AVERAGE(E328:E329)</f>
        <v/>
      </c>
      <c r="O328" s="8">
        <f>AVERAGE(F328:F329)</f>
        <v/>
      </c>
      <c r="P328" s="8">
        <f>AVERAGE(G328:G329)</f>
        <v/>
      </c>
      <c r="Q328" s="9">
        <f>(N328-J328)/L328</f>
        <v/>
      </c>
      <c r="R328" s="8">
        <f>+O328/(N328-J328)*100</f>
        <v/>
      </c>
      <c r="S328" s="8">
        <f>+SQRT((3.47-LOG(Q328))^2+(1.22+LOG(R328))^2)</f>
        <v/>
      </c>
      <c r="T328" s="1">
        <f>(IF(S328&lt;1.31, "gravelly sand to dense sand", IF(S328&lt;2.05, "sands", IF(S328&lt;2.6, "sand mixtures", IF(S328&lt;2.95, "silt mixtures", IF(S328&lt;3.6, "clays","organic clay"))))))</f>
        <v/>
      </c>
      <c r="U328" s="98">
        <f>IF(S328&lt;2.6,DEGREES(ATAN(0.373*(LOG(N328/L328)+0.29))),"")</f>
        <v/>
      </c>
      <c r="V328" s="98">
        <f>IF(S328&lt;2.6, 17.6+11*LOG(Q328),"")</f>
        <v/>
      </c>
      <c r="W328" s="98">
        <f>IF(S328&lt;2.6, IF(M328/100&lt;20, 30,IF(M328/100&lt;40,30+5/20*(M328/100-20),IF(M328/100&lt;120, 35+5/80*(M328/100-40), IF(M328/100&lt;200, 40+5/80*(M328/100-120),45)))),"")</f>
        <v/>
      </c>
      <c r="X328" s="98">
        <f>IF(S328&gt;2.59, (M328-J328)/$I$1,"")</f>
        <v/>
      </c>
      <c r="Y328" s="1">
        <f>+($Y$600-$Y$3)/($A$600-$A$3)*(A328-$A$3)+$Y$3</f>
        <v/>
      </c>
      <c r="Z328" s="99">
        <f>+B328*4</f>
        <v/>
      </c>
      <c r="AA328" s="1">
        <f>+($AA$600-$AA$3)/($A$600-$A$3)*(A328-$A$3)+$AA$3</f>
        <v/>
      </c>
    </row>
    <row r="329">
      <c r="A329" s="11" t="n">
        <v>6.52</v>
      </c>
      <c r="B329" s="11" t="n">
        <v>2.709</v>
      </c>
      <c r="C329" s="11" t="n">
        <v>29</v>
      </c>
      <c r="D329" s="11" t="n">
        <v>44</v>
      </c>
      <c r="E329" s="5">
        <f>+B329*1000+D329*(1-$F$1)</f>
        <v/>
      </c>
      <c r="F329" s="5">
        <f>+F328+1</f>
        <v/>
      </c>
      <c r="G329" s="5">
        <f>+A330-A329</f>
        <v/>
      </c>
      <c r="H329" s="5">
        <f>+A329+G329/2</f>
        <v/>
      </c>
      <c r="I329" s="8">
        <f>9.81*(0.27*LOG(C329/E329*100)+0.36*LOG(E329/100)+1.236)</f>
        <v/>
      </c>
      <c r="J329" s="5">
        <f>+J328+I329*G329</f>
        <v/>
      </c>
      <c r="K329" s="5">
        <f>IF(H329&lt;$C$1,0,9.81*(H329-$C$1))</f>
        <v/>
      </c>
      <c r="L329" s="8">
        <f>+J329-K329</f>
        <v/>
      </c>
      <c r="M329" s="8">
        <f>AVERAGE(B329:B330)*1000</f>
        <v/>
      </c>
      <c r="N329" s="8">
        <f>AVERAGE(E329:E330)</f>
        <v/>
      </c>
      <c r="O329" s="8">
        <f>AVERAGE(F329:F330)</f>
        <v/>
      </c>
      <c r="P329" s="8">
        <f>AVERAGE(G329:G330)</f>
        <v/>
      </c>
      <c r="Q329" s="9">
        <f>(N329-J329)/L329</f>
        <v/>
      </c>
      <c r="R329" s="8">
        <f>+O329/(N329-J329)*100</f>
        <v/>
      </c>
      <c r="S329" s="8">
        <f>+SQRT((3.47-LOG(Q329))^2+(1.22+LOG(R329))^2)</f>
        <v/>
      </c>
      <c r="T329" s="1">
        <f>(IF(S329&lt;1.31, "gravelly sand to dense sand", IF(S329&lt;2.05, "sands", IF(S329&lt;2.6, "sand mixtures", IF(S329&lt;2.95, "silt mixtures", IF(S329&lt;3.6, "clays","organic clay"))))))</f>
        <v/>
      </c>
      <c r="U329" s="98">
        <f>IF(S329&lt;2.6,DEGREES(ATAN(0.373*(LOG(N329/L329)+0.29))),"")</f>
        <v/>
      </c>
      <c r="V329" s="98">
        <f>IF(S329&lt;2.6, 17.6+11*LOG(Q329),"")</f>
        <v/>
      </c>
      <c r="W329" s="98">
        <f>IF(S329&lt;2.6, IF(M329/100&lt;20, 30,IF(M329/100&lt;40,30+5/20*(M329/100-20),IF(M329/100&lt;120, 35+5/80*(M329/100-40), IF(M329/100&lt;200, 40+5/80*(M329/100-120),45)))),"")</f>
        <v/>
      </c>
      <c r="X329" s="98">
        <f>IF(S329&gt;2.59, (M329-J329)/$I$1,"")</f>
        <v/>
      </c>
      <c r="Y329" s="1">
        <f>+($Y$600-$Y$3)/($A$600-$A$3)*(A329-$A$3)+$Y$3</f>
        <v/>
      </c>
      <c r="Z329" s="99">
        <f>+B329*4</f>
        <v/>
      </c>
      <c r="AA329" s="1">
        <f>+($AA$600-$AA$3)/($A$600-$A$3)*(A329-$A$3)+$AA$3</f>
        <v/>
      </c>
    </row>
    <row r="330">
      <c r="A330" s="11" t="n">
        <v>6.54</v>
      </c>
      <c r="B330" s="11" t="n">
        <v>2.33</v>
      </c>
      <c r="C330" s="11" t="n">
        <v>29</v>
      </c>
      <c r="D330" s="11" t="n">
        <v>43</v>
      </c>
      <c r="E330" s="5">
        <f>+B330*1000+D330*(1-$F$1)</f>
        <v/>
      </c>
      <c r="F330" s="5">
        <f>+F329+1</f>
        <v/>
      </c>
      <c r="G330" s="5">
        <f>+A331-A330</f>
        <v/>
      </c>
      <c r="H330" s="5">
        <f>+A330+G330/2</f>
        <v/>
      </c>
      <c r="I330" s="8">
        <f>9.81*(0.27*LOG(C330/E330*100)+0.36*LOG(E330/100)+1.236)</f>
        <v/>
      </c>
      <c r="J330" s="5">
        <f>+J329+I330*G330</f>
        <v/>
      </c>
      <c r="K330" s="5">
        <f>IF(H330&lt;$C$1,0,9.81*(H330-$C$1))</f>
        <v/>
      </c>
      <c r="L330" s="8">
        <f>+J330-K330</f>
        <v/>
      </c>
      <c r="M330" s="8">
        <f>AVERAGE(B330:B331)*1000</f>
        <v/>
      </c>
      <c r="N330" s="8">
        <f>AVERAGE(E330:E331)</f>
        <v/>
      </c>
      <c r="O330" s="8">
        <f>AVERAGE(F330:F331)</f>
        <v/>
      </c>
      <c r="P330" s="8">
        <f>AVERAGE(G330:G331)</f>
        <v/>
      </c>
      <c r="Q330" s="9">
        <f>(N330-J330)/L330</f>
        <v/>
      </c>
      <c r="R330" s="8">
        <f>+O330/(N330-J330)*100</f>
        <v/>
      </c>
      <c r="S330" s="8">
        <f>+SQRT((3.47-LOG(Q330))^2+(1.22+LOG(R330))^2)</f>
        <v/>
      </c>
      <c r="T330" s="1">
        <f>(IF(S330&lt;1.31, "gravelly sand to dense sand", IF(S330&lt;2.05, "sands", IF(S330&lt;2.6, "sand mixtures", IF(S330&lt;2.95, "silt mixtures", IF(S330&lt;3.6, "clays","organic clay"))))))</f>
        <v/>
      </c>
      <c r="U330" s="98">
        <f>IF(S330&lt;2.6,DEGREES(ATAN(0.373*(LOG(N330/L330)+0.29))),"")</f>
        <v/>
      </c>
      <c r="V330" s="98">
        <f>IF(S330&lt;2.6, 17.6+11*LOG(Q330),"")</f>
        <v/>
      </c>
      <c r="W330" s="98">
        <f>IF(S330&lt;2.6, IF(M330/100&lt;20, 30,IF(M330/100&lt;40,30+5/20*(M330/100-20),IF(M330/100&lt;120, 35+5/80*(M330/100-40), IF(M330/100&lt;200, 40+5/80*(M330/100-120),45)))),"")</f>
        <v/>
      </c>
      <c r="X330" s="98">
        <f>IF(S330&gt;2.59, (M330-J330)/$I$1,"")</f>
        <v/>
      </c>
      <c r="Y330" s="1">
        <f>+($Y$600-$Y$3)/($A$600-$A$3)*(A330-$A$3)+$Y$3</f>
        <v/>
      </c>
      <c r="Z330" s="99">
        <f>+B330*4</f>
        <v/>
      </c>
      <c r="AA330" s="1">
        <f>+($AA$600-$AA$3)/($A$600-$A$3)*(A330-$A$3)+$AA$3</f>
        <v/>
      </c>
    </row>
    <row r="331">
      <c r="A331" s="11" t="n">
        <v>6.56</v>
      </c>
      <c r="B331" s="11" t="n">
        <v>1.591</v>
      </c>
      <c r="C331" s="11" t="n">
        <v>30</v>
      </c>
      <c r="D331" s="11" t="n">
        <v>42</v>
      </c>
      <c r="E331" s="5">
        <f>+B331*1000+D331*(1-$F$1)</f>
        <v/>
      </c>
      <c r="F331" s="5">
        <f>+F330+1</f>
        <v/>
      </c>
      <c r="G331" s="5">
        <f>+A332-A331</f>
        <v/>
      </c>
      <c r="H331" s="5">
        <f>+A331+G331/2</f>
        <v/>
      </c>
      <c r="I331" s="8">
        <f>9.81*(0.27*LOG(C331/E331*100)+0.36*LOG(E331/100)+1.236)</f>
        <v/>
      </c>
      <c r="J331" s="5">
        <f>+J330+I331*G331</f>
        <v/>
      </c>
      <c r="K331" s="5">
        <f>IF(H331&lt;$C$1,0,9.81*(H331-$C$1))</f>
        <v/>
      </c>
      <c r="L331" s="8">
        <f>+J331-K331</f>
        <v/>
      </c>
      <c r="M331" s="8">
        <f>AVERAGE(B331:B332)*1000</f>
        <v/>
      </c>
      <c r="N331" s="8">
        <f>AVERAGE(E331:E332)</f>
        <v/>
      </c>
      <c r="O331" s="8">
        <f>AVERAGE(F331:F332)</f>
        <v/>
      </c>
      <c r="P331" s="8">
        <f>AVERAGE(G331:G332)</f>
        <v/>
      </c>
      <c r="Q331" s="9">
        <f>(N331-J331)/L331</f>
        <v/>
      </c>
      <c r="R331" s="8">
        <f>+O331/(N331-J331)*100</f>
        <v/>
      </c>
      <c r="S331" s="8">
        <f>+SQRT((3.47-LOG(Q331))^2+(1.22+LOG(R331))^2)</f>
        <v/>
      </c>
      <c r="T331" s="1">
        <f>(IF(S331&lt;1.31, "gravelly sand to dense sand", IF(S331&lt;2.05, "sands", IF(S331&lt;2.6, "sand mixtures", IF(S331&lt;2.95, "silt mixtures", IF(S331&lt;3.6, "clays","organic clay"))))))</f>
        <v/>
      </c>
      <c r="U331" s="98">
        <f>IF(S331&lt;2.6,DEGREES(ATAN(0.373*(LOG(N331/L331)+0.29))),"")</f>
        <v/>
      </c>
      <c r="V331" s="98">
        <f>IF(S331&lt;2.6, 17.6+11*LOG(Q331),"")</f>
        <v/>
      </c>
      <c r="W331" s="98">
        <f>IF(S331&lt;2.6, IF(M331/100&lt;20, 30,IF(M331/100&lt;40,30+5/20*(M331/100-20),IF(M331/100&lt;120, 35+5/80*(M331/100-40), IF(M331/100&lt;200, 40+5/80*(M331/100-120),45)))),"")</f>
        <v/>
      </c>
      <c r="X331" s="98">
        <f>IF(S331&gt;2.59, (M331-J331)/$I$1,"")</f>
        <v/>
      </c>
      <c r="Y331" s="1">
        <f>+($Y$600-$Y$3)/($A$600-$A$3)*(A331-$A$3)+$Y$3</f>
        <v/>
      </c>
      <c r="Z331" s="99">
        <f>+B331*4</f>
        <v/>
      </c>
      <c r="AA331" s="1">
        <f>+($AA$600-$AA$3)/($A$600-$A$3)*(A331-$A$3)+$AA$3</f>
        <v/>
      </c>
    </row>
    <row r="332">
      <c r="A332" s="11" t="n">
        <v>6.58</v>
      </c>
      <c r="B332" s="11" t="n">
        <v>1.25</v>
      </c>
      <c r="C332" s="11" t="n">
        <v>29</v>
      </c>
      <c r="D332" s="11" t="n">
        <v>41</v>
      </c>
      <c r="E332" s="5">
        <f>+B332*1000+D332*(1-$F$1)</f>
        <v/>
      </c>
      <c r="F332" s="5">
        <f>+F331+1</f>
        <v/>
      </c>
      <c r="G332" s="5">
        <f>+A333-A332</f>
        <v/>
      </c>
      <c r="H332" s="5">
        <f>+A332+G332/2</f>
        <v/>
      </c>
      <c r="I332" s="8">
        <f>9.81*(0.27*LOG(C332/E332*100)+0.36*LOG(E332/100)+1.236)</f>
        <v/>
      </c>
      <c r="J332" s="5">
        <f>+J331+I332*G332</f>
        <v/>
      </c>
      <c r="K332" s="5">
        <f>IF(H332&lt;$C$1,0,9.81*(H332-$C$1))</f>
        <v/>
      </c>
      <c r="L332" s="8">
        <f>+J332-K332</f>
        <v/>
      </c>
      <c r="M332" s="8">
        <f>AVERAGE(B332:B333)*1000</f>
        <v/>
      </c>
      <c r="N332" s="8">
        <f>AVERAGE(E332:E333)</f>
        <v/>
      </c>
      <c r="O332" s="8">
        <f>AVERAGE(F332:F333)</f>
        <v/>
      </c>
      <c r="P332" s="8">
        <f>AVERAGE(G332:G333)</f>
        <v/>
      </c>
      <c r="Q332" s="9">
        <f>(N332-J332)/L332</f>
        <v/>
      </c>
      <c r="R332" s="8">
        <f>+O332/(N332-J332)*100</f>
        <v/>
      </c>
      <c r="S332" s="8">
        <f>+SQRT((3.47-LOG(Q332))^2+(1.22+LOG(R332))^2)</f>
        <v/>
      </c>
      <c r="T332" s="1">
        <f>(IF(S332&lt;1.31, "gravelly sand to dense sand", IF(S332&lt;2.05, "sands", IF(S332&lt;2.6, "sand mixtures", IF(S332&lt;2.95, "silt mixtures", IF(S332&lt;3.6, "clays","organic clay"))))))</f>
        <v/>
      </c>
      <c r="U332" s="98">
        <f>IF(S332&lt;2.6,DEGREES(ATAN(0.373*(LOG(N332/L332)+0.29))),"")</f>
        <v/>
      </c>
      <c r="V332" s="98">
        <f>IF(S332&lt;2.6, 17.6+11*LOG(Q332),"")</f>
        <v/>
      </c>
      <c r="W332" s="98">
        <f>IF(S332&lt;2.6, IF(M332/100&lt;20, 30,IF(M332/100&lt;40,30+5/20*(M332/100-20),IF(M332/100&lt;120, 35+5/80*(M332/100-40), IF(M332/100&lt;200, 40+5/80*(M332/100-120),45)))),"")</f>
        <v/>
      </c>
      <c r="X332" s="98">
        <f>IF(S332&gt;2.59, (M332-J332)/$I$1,"")</f>
        <v/>
      </c>
      <c r="Y332" s="1">
        <f>+($Y$600-$Y$3)/($A$600-$A$3)*(A332-$A$3)+$Y$3</f>
        <v/>
      </c>
      <c r="Z332" s="99">
        <f>+B332*4</f>
        <v/>
      </c>
      <c r="AA332" s="1">
        <f>+($AA$600-$AA$3)/($A$600-$A$3)*(A332-$A$3)+$AA$3</f>
        <v/>
      </c>
    </row>
    <row r="333">
      <c r="A333" s="11" t="n">
        <v>6.6</v>
      </c>
      <c r="B333" s="11" t="n">
        <v>1.042</v>
      </c>
      <c r="C333" s="11" t="n">
        <v>30</v>
      </c>
      <c r="D333" s="11" t="n">
        <v>38</v>
      </c>
      <c r="E333" s="5">
        <f>+B333*1000+D333*(1-$F$1)</f>
        <v/>
      </c>
      <c r="F333" s="5">
        <f>+F332+1</f>
        <v/>
      </c>
      <c r="G333" s="5">
        <f>+A334-A333</f>
        <v/>
      </c>
      <c r="H333" s="5">
        <f>+A333+G333/2</f>
        <v/>
      </c>
      <c r="I333" s="8">
        <f>9.81*(0.27*LOG(C333/E333*100)+0.36*LOG(E333/100)+1.236)</f>
        <v/>
      </c>
      <c r="J333" s="5">
        <f>+J332+I333*G333</f>
        <v/>
      </c>
      <c r="K333" s="5">
        <f>IF(H333&lt;$C$1,0,9.81*(H333-$C$1))</f>
        <v/>
      </c>
      <c r="L333" s="8">
        <f>+J333-K333</f>
        <v/>
      </c>
      <c r="M333" s="8">
        <f>AVERAGE(B333:B334)*1000</f>
        <v/>
      </c>
      <c r="N333" s="8">
        <f>AVERAGE(E333:E334)</f>
        <v/>
      </c>
      <c r="O333" s="8">
        <f>AVERAGE(F333:F334)</f>
        <v/>
      </c>
      <c r="P333" s="8">
        <f>AVERAGE(G333:G334)</f>
        <v/>
      </c>
      <c r="Q333" s="9">
        <f>(N333-J333)/L333</f>
        <v/>
      </c>
      <c r="R333" s="8">
        <f>+O333/(N333-J333)*100</f>
        <v/>
      </c>
      <c r="S333" s="8">
        <f>+SQRT((3.47-LOG(Q333))^2+(1.22+LOG(R333))^2)</f>
        <v/>
      </c>
      <c r="T333" s="1">
        <f>(IF(S333&lt;1.31, "gravelly sand to dense sand", IF(S333&lt;2.05, "sands", IF(S333&lt;2.6, "sand mixtures", IF(S333&lt;2.95, "silt mixtures", IF(S333&lt;3.6, "clays","organic clay"))))))</f>
        <v/>
      </c>
      <c r="U333" s="98">
        <f>IF(S333&lt;2.6,DEGREES(ATAN(0.373*(LOG(N333/L333)+0.29))),"")</f>
        <v/>
      </c>
      <c r="V333" s="98">
        <f>IF(S333&lt;2.6, 17.6+11*LOG(Q333),"")</f>
        <v/>
      </c>
      <c r="W333" s="98">
        <f>IF(S333&lt;2.6, IF(M333/100&lt;20, 30,IF(M333/100&lt;40,30+5/20*(M333/100-20),IF(M333/100&lt;120, 35+5/80*(M333/100-40), IF(M333/100&lt;200, 40+5/80*(M333/100-120),45)))),"")</f>
        <v/>
      </c>
      <c r="X333" s="98">
        <f>IF(S333&gt;2.59, (M333-J333)/$I$1,"")</f>
        <v/>
      </c>
      <c r="Y333" s="1">
        <f>+($Y$600-$Y$3)/($A$600-$A$3)*(A333-$A$3)+$Y$3</f>
        <v/>
      </c>
      <c r="Z333" s="99">
        <f>+B333*4</f>
        <v/>
      </c>
      <c r="AA333" s="1">
        <f>+($AA$600-$AA$3)/($A$600-$A$3)*(A333-$A$3)+$AA$3</f>
        <v/>
      </c>
    </row>
    <row r="334">
      <c r="A334" s="11" t="n">
        <v>6.62</v>
      </c>
      <c r="B334" s="11" t="n">
        <v>0.701</v>
      </c>
      <c r="C334" s="11" t="n">
        <v>31</v>
      </c>
      <c r="D334" s="11" t="n">
        <v>36</v>
      </c>
      <c r="E334" s="5">
        <f>+B334*1000+D334*(1-$F$1)</f>
        <v/>
      </c>
      <c r="F334" s="5">
        <f>+F333+1</f>
        <v/>
      </c>
      <c r="G334" s="5">
        <f>+A335-A334</f>
        <v/>
      </c>
      <c r="H334" s="5">
        <f>+A334+G334/2</f>
        <v/>
      </c>
      <c r="I334" s="8">
        <f>9.81*(0.27*LOG(C334/E334*100)+0.36*LOG(E334/100)+1.236)</f>
        <v/>
      </c>
      <c r="J334" s="5">
        <f>+J333+I334*G334</f>
        <v/>
      </c>
      <c r="K334" s="5">
        <f>IF(H334&lt;$C$1,0,9.81*(H334-$C$1))</f>
        <v/>
      </c>
      <c r="L334" s="8">
        <f>+J334-K334</f>
        <v/>
      </c>
      <c r="M334" s="8">
        <f>AVERAGE(B334:B335)*1000</f>
        <v/>
      </c>
      <c r="N334" s="8">
        <f>AVERAGE(E334:E335)</f>
        <v/>
      </c>
      <c r="O334" s="8">
        <f>AVERAGE(F334:F335)</f>
        <v/>
      </c>
      <c r="P334" s="8">
        <f>AVERAGE(G334:G335)</f>
        <v/>
      </c>
      <c r="Q334" s="9">
        <f>(N334-J334)/L334</f>
        <v/>
      </c>
      <c r="R334" s="8">
        <f>+O334/(N334-J334)*100</f>
        <v/>
      </c>
      <c r="S334" s="8">
        <f>+SQRT((3.47-LOG(Q334))^2+(1.22+LOG(R334))^2)</f>
        <v/>
      </c>
      <c r="T334" s="1">
        <f>(IF(S334&lt;1.31, "gravelly sand to dense sand", IF(S334&lt;2.05, "sands", IF(S334&lt;2.6, "sand mixtures", IF(S334&lt;2.95, "silt mixtures", IF(S334&lt;3.6, "clays","organic clay"))))))</f>
        <v/>
      </c>
      <c r="U334" s="98">
        <f>IF(S334&lt;2.6,DEGREES(ATAN(0.373*(LOG(N334/L334)+0.29))),"")</f>
        <v/>
      </c>
      <c r="V334" s="98">
        <f>IF(S334&lt;2.6, 17.6+11*LOG(Q334),"")</f>
        <v/>
      </c>
      <c r="W334" s="98">
        <f>IF(S334&lt;2.6, IF(M334/100&lt;20, 30,IF(M334/100&lt;40,30+5/20*(M334/100-20),IF(M334/100&lt;120, 35+5/80*(M334/100-40), IF(M334/100&lt;200, 40+5/80*(M334/100-120),45)))),"")</f>
        <v/>
      </c>
      <c r="X334" s="98">
        <f>IF(S334&gt;2.59, (M334-J334)/$I$1,"")</f>
        <v/>
      </c>
      <c r="Y334" s="1">
        <f>+($Y$600-$Y$3)/($A$600-$A$3)*(A334-$A$3)+$Y$3</f>
        <v/>
      </c>
      <c r="Z334" s="99">
        <f>+B334*4</f>
        <v/>
      </c>
      <c r="AA334" s="1">
        <f>+($AA$600-$AA$3)/($A$600-$A$3)*(A334-$A$3)+$AA$3</f>
        <v/>
      </c>
    </row>
    <row r="335">
      <c r="A335" s="11" t="n">
        <v>6.64</v>
      </c>
      <c r="B335" s="11" t="n">
        <v>0.625</v>
      </c>
      <c r="C335" s="11" t="n">
        <v>30</v>
      </c>
      <c r="D335" s="11" t="n">
        <v>36</v>
      </c>
      <c r="E335" s="5">
        <f>+B335*1000+D335*(1-$F$1)</f>
        <v/>
      </c>
      <c r="F335" s="5">
        <f>+F334+1</f>
        <v/>
      </c>
      <c r="G335" s="5">
        <f>+A336-A335</f>
        <v/>
      </c>
      <c r="H335" s="5">
        <f>+A335+G335/2</f>
        <v/>
      </c>
      <c r="I335" s="8">
        <f>9.81*(0.27*LOG(C335/E335*100)+0.36*LOG(E335/100)+1.236)</f>
        <v/>
      </c>
      <c r="J335" s="5">
        <f>+J334+I335*G335</f>
        <v/>
      </c>
      <c r="K335" s="5">
        <f>IF(H335&lt;$C$1,0,9.81*(H335-$C$1))</f>
        <v/>
      </c>
      <c r="L335" s="8">
        <f>+J335-K335</f>
        <v/>
      </c>
      <c r="M335" s="8">
        <f>AVERAGE(B335:B336)*1000</f>
        <v/>
      </c>
      <c r="N335" s="8">
        <f>AVERAGE(E335:E336)</f>
        <v/>
      </c>
      <c r="O335" s="8">
        <f>AVERAGE(F335:F336)</f>
        <v/>
      </c>
      <c r="P335" s="8">
        <f>AVERAGE(G335:G336)</f>
        <v/>
      </c>
      <c r="Q335" s="9">
        <f>(N335-J335)/L335</f>
        <v/>
      </c>
      <c r="R335" s="8">
        <f>+O335/(N335-J335)*100</f>
        <v/>
      </c>
      <c r="S335" s="8">
        <f>+SQRT((3.47-LOG(Q335))^2+(1.22+LOG(R335))^2)</f>
        <v/>
      </c>
      <c r="T335" s="1">
        <f>(IF(S335&lt;1.31, "gravelly sand to dense sand", IF(S335&lt;2.05, "sands", IF(S335&lt;2.6, "sand mixtures", IF(S335&lt;2.95, "silt mixtures", IF(S335&lt;3.6, "clays","organic clay"))))))</f>
        <v/>
      </c>
      <c r="U335" s="98">
        <f>IF(S335&lt;2.6,DEGREES(ATAN(0.373*(LOG(N335/L335)+0.29))),"")</f>
        <v/>
      </c>
      <c r="V335" s="98">
        <f>IF(S335&lt;2.6, 17.6+11*LOG(Q335),"")</f>
        <v/>
      </c>
      <c r="W335" s="98">
        <f>IF(S335&lt;2.6, IF(M335/100&lt;20, 30,IF(M335/100&lt;40,30+5/20*(M335/100-20),IF(M335/100&lt;120, 35+5/80*(M335/100-40), IF(M335/100&lt;200, 40+5/80*(M335/100-120),45)))),"")</f>
        <v/>
      </c>
      <c r="X335" s="98">
        <f>IF(S335&gt;2.59, (M335-J335)/$I$1,"")</f>
        <v/>
      </c>
      <c r="Y335" s="1">
        <f>+($Y$600-$Y$3)/($A$600-$A$3)*(A335-$A$3)+$Y$3</f>
        <v/>
      </c>
      <c r="Z335" s="99">
        <f>+B335*4</f>
        <v/>
      </c>
      <c r="AA335" s="1">
        <f>+($AA$600-$AA$3)/($A$600-$A$3)*(A335-$A$3)+$AA$3</f>
        <v/>
      </c>
    </row>
    <row r="336">
      <c r="A336" s="11" t="n">
        <v>6.66</v>
      </c>
      <c r="B336" s="11" t="n">
        <v>0.606</v>
      </c>
      <c r="C336" s="11" t="n">
        <v>24</v>
      </c>
      <c r="D336" s="11" t="n">
        <v>45</v>
      </c>
      <c r="E336" s="5">
        <f>+B336*1000+D336*(1-$F$1)</f>
        <v/>
      </c>
      <c r="F336" s="5">
        <f>+F335+1</f>
        <v/>
      </c>
      <c r="G336" s="5">
        <f>+A337-A336</f>
        <v/>
      </c>
      <c r="H336" s="5">
        <f>+A336+G336/2</f>
        <v/>
      </c>
      <c r="I336" s="8">
        <f>9.81*(0.27*LOG(C336/E336*100)+0.36*LOG(E336/100)+1.236)</f>
        <v/>
      </c>
      <c r="J336" s="5">
        <f>+J335+I336*G336</f>
        <v/>
      </c>
      <c r="K336" s="5">
        <f>IF(H336&lt;$C$1,0,9.81*(H336-$C$1))</f>
        <v/>
      </c>
      <c r="L336" s="8">
        <f>+J336-K336</f>
        <v/>
      </c>
      <c r="M336" s="8">
        <f>AVERAGE(B336:B337)*1000</f>
        <v/>
      </c>
      <c r="N336" s="8">
        <f>AVERAGE(E336:E337)</f>
        <v/>
      </c>
      <c r="O336" s="8">
        <f>AVERAGE(F336:F337)</f>
        <v/>
      </c>
      <c r="P336" s="8">
        <f>AVERAGE(G336:G337)</f>
        <v/>
      </c>
      <c r="Q336" s="9">
        <f>(N336-J336)/L336</f>
        <v/>
      </c>
      <c r="R336" s="8">
        <f>+O336/(N336-J336)*100</f>
        <v/>
      </c>
      <c r="S336" s="8">
        <f>+SQRT((3.47-LOG(Q336))^2+(1.22+LOG(R336))^2)</f>
        <v/>
      </c>
      <c r="T336" s="1">
        <f>(IF(S336&lt;1.31, "gravelly sand to dense sand", IF(S336&lt;2.05, "sands", IF(S336&lt;2.6, "sand mixtures", IF(S336&lt;2.95, "silt mixtures", IF(S336&lt;3.6, "clays","organic clay"))))))</f>
        <v/>
      </c>
      <c r="U336" s="98">
        <f>IF(S336&lt;2.6,DEGREES(ATAN(0.373*(LOG(N336/L336)+0.29))),"")</f>
        <v/>
      </c>
      <c r="V336" s="98">
        <f>IF(S336&lt;2.6, 17.6+11*LOG(Q336),"")</f>
        <v/>
      </c>
      <c r="W336" s="98">
        <f>IF(S336&lt;2.6, IF(M336/100&lt;20, 30,IF(M336/100&lt;40,30+5/20*(M336/100-20),IF(M336/100&lt;120, 35+5/80*(M336/100-40), IF(M336/100&lt;200, 40+5/80*(M336/100-120),45)))),"")</f>
        <v/>
      </c>
      <c r="X336" s="98">
        <f>IF(S336&gt;2.59, (M336-J336)/$I$1,"")</f>
        <v/>
      </c>
      <c r="Y336" s="1">
        <f>+($Y$600-$Y$3)/($A$600-$A$3)*(A336-$A$3)+$Y$3</f>
        <v/>
      </c>
      <c r="Z336" s="99">
        <f>+B336*4</f>
        <v/>
      </c>
      <c r="AA336" s="1">
        <f>+($AA$600-$AA$3)/($A$600-$A$3)*(A336-$A$3)+$AA$3</f>
        <v/>
      </c>
    </row>
    <row r="337">
      <c r="A337" s="11" t="n">
        <v>6.68</v>
      </c>
      <c r="B337" s="11" t="n">
        <v>0.5679999999999999</v>
      </c>
      <c r="C337" s="11" t="n">
        <v>22</v>
      </c>
      <c r="D337" s="11" t="n">
        <v>52</v>
      </c>
      <c r="E337" s="5">
        <f>+B337*1000+D337*(1-$F$1)</f>
        <v/>
      </c>
      <c r="F337" s="5">
        <f>+F336+1</f>
        <v/>
      </c>
      <c r="G337" s="5">
        <f>+A338-A337</f>
        <v/>
      </c>
      <c r="H337" s="5">
        <f>+A337+G337/2</f>
        <v/>
      </c>
      <c r="I337" s="8">
        <f>9.81*(0.27*LOG(C337/E337*100)+0.36*LOG(E337/100)+1.236)</f>
        <v/>
      </c>
      <c r="J337" s="5">
        <f>+J336+I337*G337</f>
        <v/>
      </c>
      <c r="K337" s="5">
        <f>IF(H337&lt;$C$1,0,9.81*(H337-$C$1))</f>
        <v/>
      </c>
      <c r="L337" s="8">
        <f>+J337-K337</f>
        <v/>
      </c>
      <c r="M337" s="8">
        <f>AVERAGE(B337:B338)*1000</f>
        <v/>
      </c>
      <c r="N337" s="8">
        <f>AVERAGE(E337:E338)</f>
        <v/>
      </c>
      <c r="O337" s="8">
        <f>AVERAGE(F337:F338)</f>
        <v/>
      </c>
      <c r="P337" s="8">
        <f>AVERAGE(G337:G338)</f>
        <v/>
      </c>
      <c r="Q337" s="9">
        <f>(N337-J337)/L337</f>
        <v/>
      </c>
      <c r="R337" s="8">
        <f>+O337/(N337-J337)*100</f>
        <v/>
      </c>
      <c r="S337" s="8">
        <f>+SQRT((3.47-LOG(Q337))^2+(1.22+LOG(R337))^2)</f>
        <v/>
      </c>
      <c r="T337" s="1">
        <f>(IF(S337&lt;1.31, "gravelly sand to dense sand", IF(S337&lt;2.05, "sands", IF(S337&lt;2.6, "sand mixtures", IF(S337&lt;2.95, "silt mixtures", IF(S337&lt;3.6, "clays","organic clay"))))))</f>
        <v/>
      </c>
      <c r="U337" s="98">
        <f>IF(S337&lt;2.6,DEGREES(ATAN(0.373*(LOG(N337/L337)+0.29))),"")</f>
        <v/>
      </c>
      <c r="V337" s="98">
        <f>IF(S337&lt;2.6, 17.6+11*LOG(Q337),"")</f>
        <v/>
      </c>
      <c r="W337" s="98">
        <f>IF(S337&lt;2.6, IF(M337/100&lt;20, 30,IF(M337/100&lt;40,30+5/20*(M337/100-20),IF(M337/100&lt;120, 35+5/80*(M337/100-40), IF(M337/100&lt;200, 40+5/80*(M337/100-120),45)))),"")</f>
        <v/>
      </c>
      <c r="X337" s="98">
        <f>IF(S337&gt;2.59, (M337-J337)/$I$1,"")</f>
        <v/>
      </c>
      <c r="Y337" s="1">
        <f>+($Y$600-$Y$3)/($A$600-$A$3)*(A337-$A$3)+$Y$3</f>
        <v/>
      </c>
      <c r="Z337" s="99">
        <f>+B337*4</f>
        <v/>
      </c>
      <c r="AA337" s="1">
        <f>+($AA$600-$AA$3)/($A$600-$A$3)*(A337-$A$3)+$AA$3</f>
        <v/>
      </c>
    </row>
    <row r="338">
      <c r="A338" s="11" t="n">
        <v>6.7</v>
      </c>
      <c r="B338" s="11" t="n">
        <v>0.5679999999999999</v>
      </c>
      <c r="C338" s="11" t="n">
        <v>21</v>
      </c>
      <c r="D338" s="11" t="n">
        <v>58</v>
      </c>
      <c r="E338" s="5">
        <f>+B338*1000+D338*(1-$F$1)</f>
        <v/>
      </c>
      <c r="F338" s="5">
        <f>+F337+1</f>
        <v/>
      </c>
      <c r="G338" s="5">
        <f>+A339-A338</f>
        <v/>
      </c>
      <c r="H338" s="5">
        <f>+A338+G338/2</f>
        <v/>
      </c>
      <c r="I338" s="8">
        <f>9.81*(0.27*LOG(C338/E338*100)+0.36*LOG(E338/100)+1.236)</f>
        <v/>
      </c>
      <c r="J338" s="5">
        <f>+J337+I338*G338</f>
        <v/>
      </c>
      <c r="K338" s="5">
        <f>IF(H338&lt;$C$1,0,9.81*(H338-$C$1))</f>
        <v/>
      </c>
      <c r="L338" s="8">
        <f>+J338-K338</f>
        <v/>
      </c>
      <c r="M338" s="8">
        <f>AVERAGE(B338:B339)*1000</f>
        <v/>
      </c>
      <c r="N338" s="8">
        <f>AVERAGE(E338:E339)</f>
        <v/>
      </c>
      <c r="O338" s="8">
        <f>AVERAGE(F338:F339)</f>
        <v/>
      </c>
      <c r="P338" s="8">
        <f>AVERAGE(G338:G339)</f>
        <v/>
      </c>
      <c r="Q338" s="9">
        <f>(N338-J338)/L338</f>
        <v/>
      </c>
      <c r="R338" s="8">
        <f>+O338/(N338-J338)*100</f>
        <v/>
      </c>
      <c r="S338" s="8">
        <f>+SQRT((3.47-LOG(Q338))^2+(1.22+LOG(R338))^2)</f>
        <v/>
      </c>
      <c r="T338" s="1">
        <f>(IF(S338&lt;1.31, "gravelly sand to dense sand", IF(S338&lt;2.05, "sands", IF(S338&lt;2.6, "sand mixtures", IF(S338&lt;2.95, "silt mixtures", IF(S338&lt;3.6, "clays","organic clay"))))))</f>
        <v/>
      </c>
      <c r="U338" s="98">
        <f>IF(S338&lt;2.6,DEGREES(ATAN(0.373*(LOG(N338/L338)+0.29))),"")</f>
        <v/>
      </c>
      <c r="V338" s="98">
        <f>IF(S338&lt;2.6, 17.6+11*LOG(Q338),"")</f>
        <v/>
      </c>
      <c r="W338" s="98">
        <f>IF(S338&lt;2.6, IF(M338/100&lt;20, 30,IF(M338/100&lt;40,30+5/20*(M338/100-20),IF(M338/100&lt;120, 35+5/80*(M338/100-40), IF(M338/100&lt;200, 40+5/80*(M338/100-120),45)))),"")</f>
        <v/>
      </c>
      <c r="X338" s="98">
        <f>IF(S338&gt;2.59, (M338-J338)/$I$1,"")</f>
        <v/>
      </c>
      <c r="Y338" s="1">
        <f>+($Y$600-$Y$3)/($A$600-$A$3)*(A338-$A$3)+$Y$3</f>
        <v/>
      </c>
      <c r="Z338" s="99">
        <f>+B338*4</f>
        <v/>
      </c>
      <c r="AA338" s="1">
        <f>+($AA$600-$AA$3)/($A$600-$A$3)*(A338-$A$3)+$AA$3</f>
        <v/>
      </c>
    </row>
    <row r="339">
      <c r="A339" s="11" t="n">
        <v>6.72</v>
      </c>
      <c r="B339" s="11" t="n">
        <v>0.644</v>
      </c>
      <c r="C339" s="11" t="n">
        <v>16</v>
      </c>
      <c r="D339" s="11" t="n">
        <v>77</v>
      </c>
      <c r="E339" s="5">
        <f>+B339*1000+D339*(1-$F$1)</f>
        <v/>
      </c>
      <c r="F339" s="5">
        <f>+F338+1</f>
        <v/>
      </c>
      <c r="G339" s="5">
        <f>+A340-A339</f>
        <v/>
      </c>
      <c r="H339" s="5">
        <f>+A339+G339/2</f>
        <v/>
      </c>
      <c r="I339" s="8">
        <f>9.81*(0.27*LOG(C339/E339*100)+0.36*LOG(E339/100)+1.236)</f>
        <v/>
      </c>
      <c r="J339" s="5">
        <f>+J338+I339*G339</f>
        <v/>
      </c>
      <c r="K339" s="5">
        <f>IF(H339&lt;$C$1,0,9.81*(H339-$C$1))</f>
        <v/>
      </c>
      <c r="L339" s="8">
        <f>+J339-K339</f>
        <v/>
      </c>
      <c r="M339" s="8">
        <f>AVERAGE(B339:B340)*1000</f>
        <v/>
      </c>
      <c r="N339" s="8">
        <f>AVERAGE(E339:E340)</f>
        <v/>
      </c>
      <c r="O339" s="8">
        <f>AVERAGE(F339:F340)</f>
        <v/>
      </c>
      <c r="P339" s="8">
        <f>AVERAGE(G339:G340)</f>
        <v/>
      </c>
      <c r="Q339" s="9">
        <f>(N339-J339)/L339</f>
        <v/>
      </c>
      <c r="R339" s="8">
        <f>+O339/(N339-J339)*100</f>
        <v/>
      </c>
      <c r="S339" s="8">
        <f>+SQRT((3.47-LOG(Q339))^2+(1.22+LOG(R339))^2)</f>
        <v/>
      </c>
      <c r="T339" s="1">
        <f>(IF(S339&lt;1.31, "gravelly sand to dense sand", IF(S339&lt;2.05, "sands", IF(S339&lt;2.6, "sand mixtures", IF(S339&lt;2.95, "silt mixtures", IF(S339&lt;3.6, "clays","organic clay"))))))</f>
        <v/>
      </c>
      <c r="U339" s="98">
        <f>IF(S339&lt;2.6,DEGREES(ATAN(0.373*(LOG(N339/L339)+0.29))),"")</f>
        <v/>
      </c>
      <c r="V339" s="98">
        <f>IF(S339&lt;2.6, 17.6+11*LOG(Q339),"")</f>
        <v/>
      </c>
      <c r="W339" s="98">
        <f>IF(S339&lt;2.6, IF(M339/100&lt;20, 30,IF(M339/100&lt;40,30+5/20*(M339/100-20),IF(M339/100&lt;120, 35+5/80*(M339/100-40), IF(M339/100&lt;200, 40+5/80*(M339/100-120),45)))),"")</f>
        <v/>
      </c>
      <c r="X339" s="98">
        <f>IF(S339&gt;2.59, (M339-J339)/$I$1,"")</f>
        <v/>
      </c>
      <c r="Y339" s="1">
        <f>+($Y$600-$Y$3)/($A$600-$A$3)*(A339-$A$3)+$Y$3</f>
        <v/>
      </c>
      <c r="Z339" s="99">
        <f>+B339*4</f>
        <v/>
      </c>
      <c r="AA339" s="1">
        <f>+($AA$600-$AA$3)/($A$600-$A$3)*(A339-$A$3)+$AA$3</f>
        <v/>
      </c>
    </row>
    <row r="340">
      <c r="A340" s="11" t="n">
        <v>6.74</v>
      </c>
      <c r="B340" s="11" t="n">
        <v>3.183</v>
      </c>
      <c r="C340" s="11" t="n">
        <v>16</v>
      </c>
      <c r="D340" s="11" t="n">
        <v>105</v>
      </c>
      <c r="E340" s="5">
        <f>+B340*1000+D340*(1-$F$1)</f>
        <v/>
      </c>
      <c r="F340" s="5">
        <f>+F339+1</f>
        <v/>
      </c>
      <c r="G340" s="5">
        <f>+A341-A340</f>
        <v/>
      </c>
      <c r="H340" s="5">
        <f>+A340+G340/2</f>
        <v/>
      </c>
      <c r="I340" s="8">
        <f>9.81*(0.27*LOG(C340/E340*100)+0.36*LOG(E340/100)+1.236)</f>
        <v/>
      </c>
      <c r="J340" s="5">
        <f>+J339+I340*G340</f>
        <v/>
      </c>
      <c r="K340" s="5">
        <f>IF(H340&lt;$C$1,0,9.81*(H340-$C$1))</f>
        <v/>
      </c>
      <c r="L340" s="8">
        <f>+J340-K340</f>
        <v/>
      </c>
      <c r="M340" s="8">
        <f>AVERAGE(B340:B341)*1000</f>
        <v/>
      </c>
      <c r="N340" s="8">
        <f>AVERAGE(E340:E341)</f>
        <v/>
      </c>
      <c r="O340" s="8">
        <f>AVERAGE(F340:F341)</f>
        <v/>
      </c>
      <c r="P340" s="8">
        <f>AVERAGE(G340:G341)</f>
        <v/>
      </c>
      <c r="Q340" s="9">
        <f>(N340-J340)/L340</f>
        <v/>
      </c>
      <c r="R340" s="8">
        <f>+O340/(N340-J340)*100</f>
        <v/>
      </c>
      <c r="S340" s="8">
        <f>+SQRT((3.47-LOG(Q340))^2+(1.22+LOG(R340))^2)</f>
        <v/>
      </c>
      <c r="T340" s="1">
        <f>(IF(S340&lt;1.31, "gravelly sand to dense sand", IF(S340&lt;2.05, "sands", IF(S340&lt;2.6, "sand mixtures", IF(S340&lt;2.95, "silt mixtures", IF(S340&lt;3.6, "clays","organic clay"))))))</f>
        <v/>
      </c>
      <c r="U340" s="98">
        <f>IF(S340&lt;2.6,DEGREES(ATAN(0.373*(LOG(N340/L340)+0.29))),"")</f>
        <v/>
      </c>
      <c r="V340" s="98">
        <f>IF(S340&lt;2.6, 17.6+11*LOG(Q340),"")</f>
        <v/>
      </c>
      <c r="W340" s="98">
        <f>IF(S340&lt;2.6, IF(M340/100&lt;20, 30,IF(M340/100&lt;40,30+5/20*(M340/100-20),IF(M340/100&lt;120, 35+5/80*(M340/100-40), IF(M340/100&lt;200, 40+5/80*(M340/100-120),45)))),"")</f>
        <v/>
      </c>
      <c r="X340" s="98">
        <f>IF(S340&gt;2.59, (M340-J340)/$I$1,"")</f>
        <v/>
      </c>
      <c r="Y340" s="1">
        <f>+($Y$600-$Y$3)/($A$600-$A$3)*(A340-$A$3)+$Y$3</f>
        <v/>
      </c>
      <c r="Z340" s="99">
        <f>+B340*4</f>
        <v/>
      </c>
      <c r="AA340" s="1">
        <f>+($AA$600-$AA$3)/($A$600-$A$3)*(A340-$A$3)+$AA$3</f>
        <v/>
      </c>
    </row>
    <row r="341">
      <c r="A341" s="11" t="n">
        <v>6.76</v>
      </c>
      <c r="B341" s="11" t="n">
        <v>4.395</v>
      </c>
      <c r="C341" s="11" t="n">
        <v>9</v>
      </c>
      <c r="D341" s="11" t="n">
        <v>123</v>
      </c>
      <c r="E341" s="5">
        <f>+B341*1000+D341*(1-$F$1)</f>
        <v/>
      </c>
      <c r="F341" s="5">
        <f>+F340+1</f>
        <v/>
      </c>
      <c r="G341" s="5">
        <f>+A342-A341</f>
        <v/>
      </c>
      <c r="H341" s="5">
        <f>+A341+G341/2</f>
        <v/>
      </c>
      <c r="I341" s="8">
        <f>9.81*(0.27*LOG(C341/E341*100)+0.36*LOG(E341/100)+1.236)</f>
        <v/>
      </c>
      <c r="J341" s="5">
        <f>+J340+I341*G341</f>
        <v/>
      </c>
      <c r="K341" s="5">
        <f>IF(H341&lt;$C$1,0,9.81*(H341-$C$1))</f>
        <v/>
      </c>
      <c r="L341" s="8">
        <f>+J341-K341</f>
        <v/>
      </c>
      <c r="M341" s="8">
        <f>AVERAGE(B341:B342)*1000</f>
        <v/>
      </c>
      <c r="N341" s="8">
        <f>AVERAGE(E341:E342)</f>
        <v/>
      </c>
      <c r="O341" s="8">
        <f>AVERAGE(F341:F342)</f>
        <v/>
      </c>
      <c r="P341" s="8">
        <f>AVERAGE(G341:G342)</f>
        <v/>
      </c>
      <c r="Q341" s="9">
        <f>(N341-J341)/L341</f>
        <v/>
      </c>
      <c r="R341" s="8">
        <f>+O341/(N341-J341)*100</f>
        <v/>
      </c>
      <c r="S341" s="8">
        <f>+SQRT((3.47-LOG(Q341))^2+(1.22+LOG(R341))^2)</f>
        <v/>
      </c>
      <c r="T341" s="1">
        <f>(IF(S341&lt;1.31, "gravelly sand to dense sand", IF(S341&lt;2.05, "sands", IF(S341&lt;2.6, "sand mixtures", IF(S341&lt;2.95, "silt mixtures", IF(S341&lt;3.6, "clays","organic clay"))))))</f>
        <v/>
      </c>
      <c r="U341" s="98">
        <f>IF(S341&lt;2.6,DEGREES(ATAN(0.373*(LOG(N341/L341)+0.29))),"")</f>
        <v/>
      </c>
      <c r="V341" s="98">
        <f>IF(S341&lt;2.6, 17.6+11*LOG(Q341),"")</f>
        <v/>
      </c>
      <c r="W341" s="98">
        <f>IF(S341&lt;2.6, IF(M341/100&lt;20, 30,IF(M341/100&lt;40,30+5/20*(M341/100-20),IF(M341/100&lt;120, 35+5/80*(M341/100-40), IF(M341/100&lt;200, 40+5/80*(M341/100-120),45)))),"")</f>
        <v/>
      </c>
      <c r="X341" s="98">
        <f>IF(S341&gt;2.59, (M341-J341)/$I$1,"")</f>
        <v/>
      </c>
      <c r="Y341" s="1">
        <f>+($Y$600-$Y$3)/($A$600-$A$3)*(A341-$A$3)+$Y$3</f>
        <v/>
      </c>
      <c r="Z341" s="99">
        <f>+B341*4</f>
        <v/>
      </c>
      <c r="AA341" s="1">
        <f>+($AA$600-$AA$3)/($A$600-$A$3)*(A341-$A$3)+$AA$3</f>
        <v/>
      </c>
    </row>
    <row r="342">
      <c r="A342" s="11" t="n">
        <v>6.78</v>
      </c>
      <c r="B342" s="11" t="n">
        <v>4.149</v>
      </c>
      <c r="C342" s="11" t="n">
        <v>11</v>
      </c>
      <c r="D342" s="11" t="n">
        <v>55</v>
      </c>
      <c r="E342" s="5">
        <f>+B342*1000+D342*(1-$F$1)</f>
        <v/>
      </c>
      <c r="F342" s="5">
        <f>+F341+1</f>
        <v/>
      </c>
      <c r="G342" s="5">
        <f>+A343-A342</f>
        <v/>
      </c>
      <c r="H342" s="5">
        <f>+A342+G342/2</f>
        <v/>
      </c>
      <c r="I342" s="8">
        <f>9.81*(0.27*LOG(C342/E342*100)+0.36*LOG(E342/100)+1.236)</f>
        <v/>
      </c>
      <c r="J342" s="5">
        <f>+J341+I342*G342</f>
        <v/>
      </c>
      <c r="K342" s="5">
        <f>IF(H342&lt;$C$1,0,9.81*(H342-$C$1))</f>
        <v/>
      </c>
      <c r="L342" s="8">
        <f>+J342-K342</f>
        <v/>
      </c>
      <c r="M342" s="8">
        <f>AVERAGE(B342:B343)*1000</f>
        <v/>
      </c>
      <c r="N342" s="8">
        <f>AVERAGE(E342:E343)</f>
        <v/>
      </c>
      <c r="O342" s="8">
        <f>AVERAGE(F342:F343)</f>
        <v/>
      </c>
      <c r="P342" s="8">
        <f>AVERAGE(G342:G343)</f>
        <v/>
      </c>
      <c r="Q342" s="9">
        <f>(N342-J342)/L342</f>
        <v/>
      </c>
      <c r="R342" s="8">
        <f>+O342/(N342-J342)*100</f>
        <v/>
      </c>
      <c r="S342" s="8">
        <f>+SQRT((3.47-LOG(Q342))^2+(1.22+LOG(R342))^2)</f>
        <v/>
      </c>
      <c r="T342" s="1">
        <f>(IF(S342&lt;1.31, "gravelly sand to dense sand", IF(S342&lt;2.05, "sands", IF(S342&lt;2.6, "sand mixtures", IF(S342&lt;2.95, "silt mixtures", IF(S342&lt;3.6, "clays","organic clay"))))))</f>
        <v/>
      </c>
      <c r="U342" s="98">
        <f>IF(S342&lt;2.6,DEGREES(ATAN(0.373*(LOG(N342/L342)+0.29))),"")</f>
        <v/>
      </c>
      <c r="V342" s="98">
        <f>IF(S342&lt;2.6, 17.6+11*LOG(Q342),"")</f>
        <v/>
      </c>
      <c r="W342" s="98">
        <f>IF(S342&lt;2.6, IF(M342/100&lt;20, 30,IF(M342/100&lt;40,30+5/20*(M342/100-20),IF(M342/100&lt;120, 35+5/80*(M342/100-40), IF(M342/100&lt;200, 40+5/80*(M342/100-120),45)))),"")</f>
        <v/>
      </c>
      <c r="X342" s="98">
        <f>IF(S342&gt;2.59, (M342-J342)/$I$1,"")</f>
        <v/>
      </c>
      <c r="Y342" s="1">
        <f>+($Y$600-$Y$3)/($A$600-$A$3)*(A342-$A$3)+$Y$3</f>
        <v/>
      </c>
      <c r="Z342" s="99">
        <f>+B342*4</f>
        <v/>
      </c>
      <c r="AA342" s="1">
        <f>+($AA$600-$AA$3)/($A$600-$A$3)*(A342-$A$3)+$AA$3</f>
        <v/>
      </c>
    </row>
    <row r="343">
      <c r="A343" s="11" t="n">
        <v>6.8</v>
      </c>
      <c r="B343" s="11" t="n">
        <v>2.955</v>
      </c>
      <c r="C343" s="11" t="n">
        <v>10</v>
      </c>
      <c r="D343" s="11" t="n">
        <v>53</v>
      </c>
      <c r="E343" s="5">
        <f>+B343*1000+D343*(1-$F$1)</f>
        <v/>
      </c>
      <c r="F343" s="5">
        <f>+F342+1</f>
        <v/>
      </c>
      <c r="G343" s="5">
        <f>+A344-A343</f>
        <v/>
      </c>
      <c r="H343" s="5">
        <f>+A343+G343/2</f>
        <v/>
      </c>
      <c r="I343" s="8">
        <f>9.81*(0.27*LOG(C343/E343*100)+0.36*LOG(E343/100)+1.236)</f>
        <v/>
      </c>
      <c r="J343" s="5">
        <f>+J342+I343*G343</f>
        <v/>
      </c>
      <c r="K343" s="5">
        <f>IF(H343&lt;$C$1,0,9.81*(H343-$C$1))</f>
        <v/>
      </c>
      <c r="L343" s="8">
        <f>+J343-K343</f>
        <v/>
      </c>
      <c r="M343" s="8">
        <f>AVERAGE(B343:B344)*1000</f>
        <v/>
      </c>
      <c r="N343" s="8">
        <f>AVERAGE(E343:E344)</f>
        <v/>
      </c>
      <c r="O343" s="8">
        <f>AVERAGE(F343:F344)</f>
        <v/>
      </c>
      <c r="P343" s="8">
        <f>AVERAGE(G343:G344)</f>
        <v/>
      </c>
      <c r="Q343" s="9">
        <f>(N343-J343)/L343</f>
        <v/>
      </c>
      <c r="R343" s="8">
        <f>+O343/(N343-J343)*100</f>
        <v/>
      </c>
      <c r="S343" s="8">
        <f>+SQRT((3.47-LOG(Q343))^2+(1.22+LOG(R343))^2)</f>
        <v/>
      </c>
      <c r="T343" s="1">
        <f>(IF(S343&lt;1.31, "gravelly sand to dense sand", IF(S343&lt;2.05, "sands", IF(S343&lt;2.6, "sand mixtures", IF(S343&lt;2.95, "silt mixtures", IF(S343&lt;3.6, "clays","organic clay"))))))</f>
        <v/>
      </c>
      <c r="U343" s="98">
        <f>IF(S343&lt;2.6,DEGREES(ATAN(0.373*(LOG(N343/L343)+0.29))),"")</f>
        <v/>
      </c>
      <c r="V343" s="98">
        <f>IF(S343&lt;2.6, 17.6+11*LOG(Q343),"")</f>
        <v/>
      </c>
      <c r="W343" s="98">
        <f>IF(S343&lt;2.6, IF(M343/100&lt;20, 30,IF(M343/100&lt;40,30+5/20*(M343/100-20),IF(M343/100&lt;120, 35+5/80*(M343/100-40), IF(M343/100&lt;200, 40+5/80*(M343/100-120),45)))),"")</f>
        <v/>
      </c>
      <c r="X343" s="98">
        <f>IF(S343&gt;2.59, (M343-J343)/$I$1,"")</f>
        <v/>
      </c>
      <c r="Y343" s="1">
        <f>+($Y$600-$Y$3)/($A$600-$A$3)*(A343-$A$3)+$Y$3</f>
        <v/>
      </c>
      <c r="Z343" s="99">
        <f>+B343*4</f>
        <v/>
      </c>
      <c r="AA343" s="1">
        <f>+($AA$600-$AA$3)/($A$600-$A$3)*(A343-$A$3)+$AA$3</f>
        <v/>
      </c>
    </row>
    <row r="344">
      <c r="A344" s="11" t="n">
        <v>6.82</v>
      </c>
      <c r="B344" s="11" t="n">
        <v>2.406</v>
      </c>
      <c r="C344" s="11" t="n">
        <v>12</v>
      </c>
      <c r="D344" s="11" t="n">
        <v>51</v>
      </c>
      <c r="E344" s="5">
        <f>+B344*1000+D344*(1-$F$1)</f>
        <v/>
      </c>
      <c r="F344" s="5">
        <f>+F343+1</f>
        <v/>
      </c>
      <c r="G344" s="5">
        <f>+A345-A344</f>
        <v/>
      </c>
      <c r="H344" s="5">
        <f>+A344+G344/2</f>
        <v/>
      </c>
      <c r="I344" s="8">
        <f>9.81*(0.27*LOG(C344/E344*100)+0.36*LOG(E344/100)+1.236)</f>
        <v/>
      </c>
      <c r="J344" s="5">
        <f>+J343+I344*G344</f>
        <v/>
      </c>
      <c r="K344" s="5">
        <f>IF(H344&lt;$C$1,0,9.81*(H344-$C$1))</f>
        <v/>
      </c>
      <c r="L344" s="8">
        <f>+J344-K344</f>
        <v/>
      </c>
      <c r="M344" s="8">
        <f>AVERAGE(B344:B345)*1000</f>
        <v/>
      </c>
      <c r="N344" s="8">
        <f>AVERAGE(E344:E345)</f>
        <v/>
      </c>
      <c r="O344" s="8">
        <f>AVERAGE(F344:F345)</f>
        <v/>
      </c>
      <c r="P344" s="8">
        <f>AVERAGE(G344:G345)</f>
        <v/>
      </c>
      <c r="Q344" s="9">
        <f>(N344-J344)/L344</f>
        <v/>
      </c>
      <c r="R344" s="8">
        <f>+O344/(N344-J344)*100</f>
        <v/>
      </c>
      <c r="S344" s="8">
        <f>+SQRT((3.47-LOG(Q344))^2+(1.22+LOG(R344))^2)</f>
        <v/>
      </c>
      <c r="T344" s="1">
        <f>(IF(S344&lt;1.31, "gravelly sand to dense sand", IF(S344&lt;2.05, "sands", IF(S344&lt;2.6, "sand mixtures", IF(S344&lt;2.95, "silt mixtures", IF(S344&lt;3.6, "clays","organic clay"))))))</f>
        <v/>
      </c>
      <c r="U344" s="98">
        <f>IF(S344&lt;2.6,DEGREES(ATAN(0.373*(LOG(N344/L344)+0.29))),"")</f>
        <v/>
      </c>
      <c r="V344" s="98">
        <f>IF(S344&lt;2.6, 17.6+11*LOG(Q344),"")</f>
        <v/>
      </c>
      <c r="W344" s="98">
        <f>IF(S344&lt;2.6, IF(M344/100&lt;20, 30,IF(M344/100&lt;40,30+5/20*(M344/100-20),IF(M344/100&lt;120, 35+5/80*(M344/100-40), IF(M344/100&lt;200, 40+5/80*(M344/100-120),45)))),"")</f>
        <v/>
      </c>
      <c r="X344" s="98">
        <f>IF(S344&gt;2.59, (M344-J344)/$I$1,"")</f>
        <v/>
      </c>
      <c r="Y344" s="1">
        <f>+($Y$600-$Y$3)/($A$600-$A$3)*(A344-$A$3)+$Y$3</f>
        <v/>
      </c>
      <c r="Z344" s="99">
        <f>+B344*4</f>
        <v/>
      </c>
      <c r="AA344" s="1">
        <f>+($AA$600-$AA$3)/($A$600-$A$3)*(A344-$A$3)+$AA$3</f>
        <v/>
      </c>
    </row>
    <row r="345">
      <c r="A345" s="11" t="n">
        <v>6.84</v>
      </c>
      <c r="B345" s="11" t="n">
        <v>1.932</v>
      </c>
      <c r="C345" s="11" t="n">
        <v>17</v>
      </c>
      <c r="D345" s="11" t="n">
        <v>49</v>
      </c>
      <c r="E345" s="5">
        <f>+B345*1000+D345*(1-$F$1)</f>
        <v/>
      </c>
      <c r="F345" s="5">
        <f>+F344+1</f>
        <v/>
      </c>
      <c r="G345" s="5">
        <f>+A346-A345</f>
        <v/>
      </c>
      <c r="H345" s="5">
        <f>+A345+G345/2</f>
        <v/>
      </c>
      <c r="I345" s="8">
        <f>9.81*(0.27*LOG(C345/E345*100)+0.36*LOG(E345/100)+1.236)</f>
        <v/>
      </c>
      <c r="J345" s="5">
        <f>+J344+I345*G345</f>
        <v/>
      </c>
      <c r="K345" s="5">
        <f>IF(H345&lt;$C$1,0,9.81*(H345-$C$1))</f>
        <v/>
      </c>
      <c r="L345" s="8">
        <f>+J345-K345</f>
        <v/>
      </c>
      <c r="M345" s="8">
        <f>AVERAGE(B345:B346)*1000</f>
        <v/>
      </c>
      <c r="N345" s="8">
        <f>AVERAGE(E345:E346)</f>
        <v/>
      </c>
      <c r="O345" s="8">
        <f>AVERAGE(F345:F346)</f>
        <v/>
      </c>
      <c r="P345" s="8">
        <f>AVERAGE(G345:G346)</f>
        <v/>
      </c>
      <c r="Q345" s="9">
        <f>(N345-J345)/L345</f>
        <v/>
      </c>
      <c r="R345" s="8">
        <f>+O345/(N345-J345)*100</f>
        <v/>
      </c>
      <c r="S345" s="8">
        <f>+SQRT((3.47-LOG(Q345))^2+(1.22+LOG(R345))^2)</f>
        <v/>
      </c>
      <c r="T345" s="1">
        <f>(IF(S345&lt;1.31, "gravelly sand to dense sand", IF(S345&lt;2.05, "sands", IF(S345&lt;2.6, "sand mixtures", IF(S345&lt;2.95, "silt mixtures", IF(S345&lt;3.6, "clays","organic clay"))))))</f>
        <v/>
      </c>
      <c r="U345" s="98">
        <f>IF(S345&lt;2.6,DEGREES(ATAN(0.373*(LOG(N345/L345)+0.29))),"")</f>
        <v/>
      </c>
      <c r="V345" s="98">
        <f>IF(S345&lt;2.6, 17.6+11*LOG(Q345),"")</f>
        <v/>
      </c>
      <c r="W345" s="98">
        <f>IF(S345&lt;2.6, IF(M345/100&lt;20, 30,IF(M345/100&lt;40,30+5/20*(M345/100-20),IF(M345/100&lt;120, 35+5/80*(M345/100-40), IF(M345/100&lt;200, 40+5/80*(M345/100-120),45)))),"")</f>
        <v/>
      </c>
      <c r="X345" s="98">
        <f>IF(S345&gt;2.59, (M345-J345)/$I$1,"")</f>
        <v/>
      </c>
      <c r="Y345" s="1">
        <f>+($Y$600-$Y$3)/($A$600-$A$3)*(A345-$A$3)+$Y$3</f>
        <v/>
      </c>
      <c r="Z345" s="99">
        <f>+B345*4</f>
        <v/>
      </c>
      <c r="AA345" s="1">
        <f>+($AA$600-$AA$3)/($A$600-$A$3)*(A345-$A$3)+$AA$3</f>
        <v/>
      </c>
    </row>
    <row r="346">
      <c r="A346" s="11" t="n">
        <v>6.86</v>
      </c>
      <c r="B346" s="11" t="n">
        <v>1.231</v>
      </c>
      <c r="C346" s="11" t="n">
        <v>18</v>
      </c>
      <c r="D346" s="11" t="n">
        <v>47</v>
      </c>
      <c r="E346" s="5">
        <f>+B346*1000+D346*(1-$F$1)</f>
        <v/>
      </c>
      <c r="F346" s="5">
        <f>+F345+1</f>
        <v/>
      </c>
      <c r="G346" s="5">
        <f>+A347-A346</f>
        <v/>
      </c>
      <c r="H346" s="5">
        <f>+A346+G346/2</f>
        <v/>
      </c>
      <c r="I346" s="8">
        <f>9.81*(0.27*LOG(C346/E346*100)+0.36*LOG(E346/100)+1.236)</f>
        <v/>
      </c>
      <c r="J346" s="5">
        <f>+J345+I346*G346</f>
        <v/>
      </c>
      <c r="K346" s="5">
        <f>IF(H346&lt;$C$1,0,9.81*(H346-$C$1))</f>
        <v/>
      </c>
      <c r="L346" s="8">
        <f>+J346-K346</f>
        <v/>
      </c>
      <c r="M346" s="8">
        <f>AVERAGE(B346:B347)*1000</f>
        <v/>
      </c>
      <c r="N346" s="8">
        <f>AVERAGE(E346:E347)</f>
        <v/>
      </c>
      <c r="O346" s="8">
        <f>AVERAGE(F346:F347)</f>
        <v/>
      </c>
      <c r="P346" s="8">
        <f>AVERAGE(G346:G347)</f>
        <v/>
      </c>
      <c r="Q346" s="9">
        <f>(N346-J346)/L346</f>
        <v/>
      </c>
      <c r="R346" s="8">
        <f>+O346/(N346-J346)*100</f>
        <v/>
      </c>
      <c r="S346" s="8">
        <f>+SQRT((3.47-LOG(Q346))^2+(1.22+LOG(R346))^2)</f>
        <v/>
      </c>
      <c r="T346" s="1">
        <f>(IF(S346&lt;1.31, "gravelly sand to dense sand", IF(S346&lt;2.05, "sands", IF(S346&lt;2.6, "sand mixtures", IF(S346&lt;2.95, "silt mixtures", IF(S346&lt;3.6, "clays","organic clay"))))))</f>
        <v/>
      </c>
      <c r="U346" s="98">
        <f>IF(S346&lt;2.6,DEGREES(ATAN(0.373*(LOG(N346/L346)+0.29))),"")</f>
        <v/>
      </c>
      <c r="V346" s="98">
        <f>IF(S346&lt;2.6, 17.6+11*LOG(Q346),"")</f>
        <v/>
      </c>
      <c r="W346" s="98">
        <f>IF(S346&lt;2.6, IF(M346/100&lt;20, 30,IF(M346/100&lt;40,30+5/20*(M346/100-20),IF(M346/100&lt;120, 35+5/80*(M346/100-40), IF(M346/100&lt;200, 40+5/80*(M346/100-120),45)))),"")</f>
        <v/>
      </c>
      <c r="X346" s="98">
        <f>IF(S346&gt;2.59, (M346-J346)/$I$1,"")</f>
        <v/>
      </c>
      <c r="Y346" s="1">
        <f>+($Y$600-$Y$3)/($A$600-$A$3)*(A346-$A$3)+$Y$3</f>
        <v/>
      </c>
      <c r="Z346" s="99">
        <f>+B346*4</f>
        <v/>
      </c>
      <c r="AA346" s="1">
        <f>+($AA$600-$AA$3)/($A$600-$A$3)*(A346-$A$3)+$AA$3</f>
        <v/>
      </c>
    </row>
    <row r="347">
      <c r="A347" s="11" t="n">
        <v>6.88</v>
      </c>
      <c r="B347" s="11" t="n">
        <v>1.023</v>
      </c>
      <c r="C347" s="11" t="n">
        <v>19</v>
      </c>
      <c r="D347" s="11" t="n">
        <v>46</v>
      </c>
      <c r="E347" s="5">
        <f>+B347*1000+D347*(1-$F$1)</f>
        <v/>
      </c>
      <c r="F347" s="5">
        <f>+F346+1</f>
        <v/>
      </c>
      <c r="G347" s="5">
        <f>+A348-A347</f>
        <v/>
      </c>
      <c r="H347" s="5">
        <f>+A347+G347/2</f>
        <v/>
      </c>
      <c r="I347" s="8">
        <f>9.81*(0.27*LOG(C347/E347*100)+0.36*LOG(E347/100)+1.236)</f>
        <v/>
      </c>
      <c r="J347" s="5">
        <f>+J346+I347*G347</f>
        <v/>
      </c>
      <c r="K347" s="5">
        <f>IF(H347&lt;$C$1,0,9.81*(H347-$C$1))</f>
        <v/>
      </c>
      <c r="L347" s="8">
        <f>+J347-K347</f>
        <v/>
      </c>
      <c r="M347" s="8">
        <f>AVERAGE(B347:B348)*1000</f>
        <v/>
      </c>
      <c r="N347" s="8">
        <f>AVERAGE(E347:E348)</f>
        <v/>
      </c>
      <c r="O347" s="8">
        <f>AVERAGE(F347:F348)</f>
        <v/>
      </c>
      <c r="P347" s="8">
        <f>AVERAGE(G347:G348)</f>
        <v/>
      </c>
      <c r="Q347" s="9">
        <f>(N347-J347)/L347</f>
        <v/>
      </c>
      <c r="R347" s="8">
        <f>+O347/(N347-J347)*100</f>
        <v/>
      </c>
      <c r="S347" s="8">
        <f>+SQRT((3.47-LOG(Q347))^2+(1.22+LOG(R347))^2)</f>
        <v/>
      </c>
      <c r="T347" s="1">
        <f>(IF(S347&lt;1.31, "gravelly sand to dense sand", IF(S347&lt;2.05, "sands", IF(S347&lt;2.6, "sand mixtures", IF(S347&lt;2.95, "silt mixtures", IF(S347&lt;3.6, "clays","organic clay"))))))</f>
        <v/>
      </c>
      <c r="U347" s="98">
        <f>IF(S347&lt;2.6,DEGREES(ATAN(0.373*(LOG(N347/L347)+0.29))),"")</f>
        <v/>
      </c>
      <c r="V347" s="98">
        <f>IF(S347&lt;2.6, 17.6+11*LOG(Q347),"")</f>
        <v/>
      </c>
      <c r="W347" s="98">
        <f>IF(S347&lt;2.6, IF(M347/100&lt;20, 30,IF(M347/100&lt;40,30+5/20*(M347/100-20),IF(M347/100&lt;120, 35+5/80*(M347/100-40), IF(M347/100&lt;200, 40+5/80*(M347/100-120),45)))),"")</f>
        <v/>
      </c>
      <c r="X347" s="98">
        <f>IF(S347&gt;2.59, (M347-J347)/$I$1,"")</f>
        <v/>
      </c>
      <c r="Y347" s="1">
        <f>+($Y$600-$Y$3)/($A$600-$A$3)*(A347-$A$3)+$Y$3</f>
        <v/>
      </c>
      <c r="Z347" s="99">
        <f>+B347*4</f>
        <v/>
      </c>
      <c r="AA347" s="1">
        <f>+($AA$600-$AA$3)/($A$600-$A$3)*(A347-$A$3)+$AA$3</f>
        <v/>
      </c>
    </row>
    <row r="348">
      <c r="A348" s="11" t="n">
        <v>6.9</v>
      </c>
      <c r="B348" s="11" t="n">
        <v>0.852</v>
      </c>
      <c r="C348" s="11" t="n">
        <v>30</v>
      </c>
      <c r="D348" s="11" t="n">
        <v>43</v>
      </c>
      <c r="E348" s="5">
        <f>+B348*1000+D348*(1-$F$1)</f>
        <v/>
      </c>
      <c r="F348" s="5">
        <f>+F347+1</f>
        <v/>
      </c>
      <c r="G348" s="5">
        <f>+A349-A348</f>
        <v/>
      </c>
      <c r="H348" s="5">
        <f>+A348+G348/2</f>
        <v/>
      </c>
      <c r="I348" s="8">
        <f>9.81*(0.27*LOG(C348/E348*100)+0.36*LOG(E348/100)+1.236)</f>
        <v/>
      </c>
      <c r="J348" s="5">
        <f>+J347+I348*G348</f>
        <v/>
      </c>
      <c r="K348" s="5">
        <f>IF(H348&lt;$C$1,0,9.81*(H348-$C$1))</f>
        <v/>
      </c>
      <c r="L348" s="8">
        <f>+J348-K348</f>
        <v/>
      </c>
      <c r="M348" s="8">
        <f>AVERAGE(B348:B349)*1000</f>
        <v/>
      </c>
      <c r="N348" s="8">
        <f>AVERAGE(E348:E349)</f>
        <v/>
      </c>
      <c r="O348" s="8">
        <f>AVERAGE(F348:F349)</f>
        <v/>
      </c>
      <c r="P348" s="8">
        <f>AVERAGE(G348:G349)</f>
        <v/>
      </c>
      <c r="Q348" s="9">
        <f>(N348-J348)/L348</f>
        <v/>
      </c>
      <c r="R348" s="8">
        <f>+O348/(N348-J348)*100</f>
        <v/>
      </c>
      <c r="S348" s="8">
        <f>+SQRT((3.47-LOG(Q348))^2+(1.22+LOG(R348))^2)</f>
        <v/>
      </c>
      <c r="T348" s="1">
        <f>(IF(S348&lt;1.31, "gravelly sand to dense sand", IF(S348&lt;2.05, "sands", IF(S348&lt;2.6, "sand mixtures", IF(S348&lt;2.95, "silt mixtures", IF(S348&lt;3.6, "clays","organic clay"))))))</f>
        <v/>
      </c>
      <c r="U348" s="98">
        <f>IF(S348&lt;2.6,DEGREES(ATAN(0.373*(LOG(N348/L348)+0.29))),"")</f>
        <v/>
      </c>
      <c r="V348" s="98">
        <f>IF(S348&lt;2.6, 17.6+11*LOG(Q348),"")</f>
        <v/>
      </c>
      <c r="W348" s="98">
        <f>IF(S348&lt;2.6, IF(M348/100&lt;20, 30,IF(M348/100&lt;40,30+5/20*(M348/100-20),IF(M348/100&lt;120, 35+5/80*(M348/100-40), IF(M348/100&lt;200, 40+5/80*(M348/100-120),45)))),"")</f>
        <v/>
      </c>
      <c r="X348" s="98">
        <f>IF(S348&gt;2.59, (M348-J348)/$I$1,"")</f>
        <v/>
      </c>
      <c r="Y348" s="1">
        <f>+($Y$600-$Y$3)/($A$600-$A$3)*(A348-$A$3)+$Y$3</f>
        <v/>
      </c>
      <c r="Z348" s="99">
        <f>+B348*4</f>
        <v/>
      </c>
      <c r="AA348" s="1">
        <f>+($AA$600-$AA$3)/($A$600-$A$3)*(A348-$A$3)+$AA$3</f>
        <v/>
      </c>
    </row>
    <row r="349">
      <c r="A349" s="11" t="n">
        <v>6.92</v>
      </c>
      <c r="B349" s="11" t="n">
        <v>0.644</v>
      </c>
      <c r="C349" s="11" t="n">
        <v>30</v>
      </c>
      <c r="D349" s="11" t="n">
        <v>43</v>
      </c>
      <c r="E349" s="5">
        <f>+B349*1000+D349*(1-$F$1)</f>
        <v/>
      </c>
      <c r="F349" s="5">
        <f>+F348+1</f>
        <v/>
      </c>
      <c r="G349" s="5">
        <f>+A350-A349</f>
        <v/>
      </c>
      <c r="H349" s="5">
        <f>+A349+G349/2</f>
        <v/>
      </c>
      <c r="I349" s="8">
        <f>9.81*(0.27*LOG(C349/E349*100)+0.36*LOG(E349/100)+1.236)</f>
        <v/>
      </c>
      <c r="J349" s="5">
        <f>+J348+I349*G349</f>
        <v/>
      </c>
      <c r="K349" s="5">
        <f>IF(H349&lt;$C$1,0,9.81*(H349-$C$1))</f>
        <v/>
      </c>
      <c r="L349" s="8">
        <f>+J349-K349</f>
        <v/>
      </c>
      <c r="M349" s="8">
        <f>AVERAGE(B349:B350)*1000</f>
        <v/>
      </c>
      <c r="N349" s="8">
        <f>AVERAGE(E349:E350)</f>
        <v/>
      </c>
      <c r="O349" s="8">
        <f>AVERAGE(F349:F350)</f>
        <v/>
      </c>
      <c r="P349" s="8">
        <f>AVERAGE(G349:G350)</f>
        <v/>
      </c>
      <c r="Q349" s="9">
        <f>(N349-J349)/L349</f>
        <v/>
      </c>
      <c r="R349" s="8">
        <f>+O349/(N349-J349)*100</f>
        <v/>
      </c>
      <c r="S349" s="8">
        <f>+SQRT((3.47-LOG(Q349))^2+(1.22+LOG(R349))^2)</f>
        <v/>
      </c>
      <c r="T349" s="1">
        <f>(IF(S349&lt;1.31, "gravelly sand to dense sand", IF(S349&lt;2.05, "sands", IF(S349&lt;2.6, "sand mixtures", IF(S349&lt;2.95, "silt mixtures", IF(S349&lt;3.6, "clays","organic clay"))))))</f>
        <v/>
      </c>
      <c r="U349" s="98">
        <f>IF(S349&lt;2.6,DEGREES(ATAN(0.373*(LOG(N349/L349)+0.29))),"")</f>
        <v/>
      </c>
      <c r="V349" s="98">
        <f>IF(S349&lt;2.6, 17.6+11*LOG(Q349),"")</f>
        <v/>
      </c>
      <c r="W349" s="98">
        <f>IF(S349&lt;2.6, IF(M349/100&lt;20, 30,IF(M349/100&lt;40,30+5/20*(M349/100-20),IF(M349/100&lt;120, 35+5/80*(M349/100-40), IF(M349/100&lt;200, 40+5/80*(M349/100-120),45)))),"")</f>
        <v/>
      </c>
      <c r="X349" s="98">
        <f>IF(S349&gt;2.59, (M349-J349)/$I$1,"")</f>
        <v/>
      </c>
      <c r="Y349" s="1">
        <f>+($Y$600-$Y$3)/($A$600-$A$3)*(A349-$A$3)+$Y$3</f>
        <v/>
      </c>
      <c r="Z349" s="99">
        <f>+B349*4</f>
        <v/>
      </c>
      <c r="AA349" s="1">
        <f>+($AA$600-$AA$3)/($A$600-$A$3)*(A349-$A$3)+$AA$3</f>
        <v/>
      </c>
    </row>
    <row r="350">
      <c r="A350" s="11" t="n">
        <v>6.94</v>
      </c>
      <c r="B350" s="11" t="n">
        <v>0.644</v>
      </c>
      <c r="C350" s="11" t="n">
        <v>30</v>
      </c>
      <c r="D350" s="11" t="n">
        <v>44</v>
      </c>
      <c r="E350" s="5">
        <f>+B350*1000+D350*(1-$F$1)</f>
        <v/>
      </c>
      <c r="F350" s="5">
        <f>+F349+1</f>
        <v/>
      </c>
      <c r="G350" s="5">
        <f>+A351-A350</f>
        <v/>
      </c>
      <c r="H350" s="5">
        <f>+A350+G350/2</f>
        <v/>
      </c>
      <c r="I350" s="8">
        <f>9.81*(0.27*LOG(C350/E350*100)+0.36*LOG(E350/100)+1.236)</f>
        <v/>
      </c>
      <c r="J350" s="5">
        <f>+J349+I350*G350</f>
        <v/>
      </c>
      <c r="K350" s="5">
        <f>IF(H350&lt;$C$1,0,9.81*(H350-$C$1))</f>
        <v/>
      </c>
      <c r="L350" s="8">
        <f>+J350-K350</f>
        <v/>
      </c>
      <c r="M350" s="8">
        <f>AVERAGE(B350:B351)*1000</f>
        <v/>
      </c>
      <c r="N350" s="8">
        <f>AVERAGE(E350:E351)</f>
        <v/>
      </c>
      <c r="O350" s="8">
        <f>AVERAGE(F350:F351)</f>
        <v/>
      </c>
      <c r="P350" s="8">
        <f>AVERAGE(G350:G351)</f>
        <v/>
      </c>
      <c r="Q350" s="9">
        <f>(N350-J350)/L350</f>
        <v/>
      </c>
      <c r="R350" s="8">
        <f>+O350/(N350-J350)*100</f>
        <v/>
      </c>
      <c r="S350" s="8">
        <f>+SQRT((3.47-LOG(Q350))^2+(1.22+LOG(R350))^2)</f>
        <v/>
      </c>
      <c r="T350" s="1">
        <f>(IF(S350&lt;1.31, "gravelly sand to dense sand", IF(S350&lt;2.05, "sands", IF(S350&lt;2.6, "sand mixtures", IF(S350&lt;2.95, "silt mixtures", IF(S350&lt;3.6, "clays","organic clay"))))))</f>
        <v/>
      </c>
      <c r="U350" s="98">
        <f>IF(S350&lt;2.6,DEGREES(ATAN(0.373*(LOG(N350/L350)+0.29))),"")</f>
        <v/>
      </c>
      <c r="V350" s="98">
        <f>IF(S350&lt;2.6, 17.6+11*LOG(Q350),"")</f>
        <v/>
      </c>
      <c r="W350" s="98">
        <f>IF(S350&lt;2.6, IF(M350/100&lt;20, 30,IF(M350/100&lt;40,30+5/20*(M350/100-20),IF(M350/100&lt;120, 35+5/80*(M350/100-40), IF(M350/100&lt;200, 40+5/80*(M350/100-120),45)))),"")</f>
        <v/>
      </c>
      <c r="X350" s="98">
        <f>IF(S350&gt;2.59, (M350-J350)/$I$1,"")</f>
        <v/>
      </c>
      <c r="Y350" s="1">
        <f>+($Y$600-$Y$3)/($A$600-$A$3)*(A350-$A$3)+$Y$3</f>
        <v/>
      </c>
      <c r="Z350" s="99">
        <f>+B350*4</f>
        <v/>
      </c>
      <c r="AA350" s="1">
        <f>+($AA$600-$AA$3)/($A$600-$A$3)*(A350-$A$3)+$AA$3</f>
        <v/>
      </c>
    </row>
    <row r="351">
      <c r="A351" s="11" t="n">
        <v>6.96</v>
      </c>
      <c r="B351" s="11" t="n">
        <v>0.928</v>
      </c>
      <c r="C351" s="11" t="n">
        <v>19</v>
      </c>
      <c r="D351" s="11" t="n">
        <v>57</v>
      </c>
      <c r="E351" s="5">
        <f>+B351*1000+D351*(1-$F$1)</f>
        <v/>
      </c>
      <c r="F351" s="5">
        <f>+F350+1</f>
        <v/>
      </c>
      <c r="G351" s="5">
        <f>+A352-A351</f>
        <v/>
      </c>
      <c r="H351" s="5">
        <f>+A351+G351/2</f>
        <v/>
      </c>
      <c r="I351" s="8">
        <f>9.81*(0.27*LOG(C351/E351*100)+0.36*LOG(E351/100)+1.236)</f>
        <v/>
      </c>
      <c r="J351" s="5">
        <f>+J350+I351*G351</f>
        <v/>
      </c>
      <c r="K351" s="5">
        <f>IF(H351&lt;$C$1,0,9.81*(H351-$C$1))</f>
        <v/>
      </c>
      <c r="L351" s="8">
        <f>+J351-K351</f>
        <v/>
      </c>
      <c r="M351" s="8">
        <f>AVERAGE(B351:B352)*1000</f>
        <v/>
      </c>
      <c r="N351" s="8">
        <f>AVERAGE(E351:E352)</f>
        <v/>
      </c>
      <c r="O351" s="8">
        <f>AVERAGE(F351:F352)</f>
        <v/>
      </c>
      <c r="P351" s="8">
        <f>AVERAGE(G351:G352)</f>
        <v/>
      </c>
      <c r="Q351" s="9">
        <f>(N351-J351)/L351</f>
        <v/>
      </c>
      <c r="R351" s="8">
        <f>+O351/(N351-J351)*100</f>
        <v/>
      </c>
      <c r="S351" s="8">
        <f>+SQRT((3.47-LOG(Q351))^2+(1.22+LOG(R351))^2)</f>
        <v/>
      </c>
      <c r="T351" s="1">
        <f>(IF(S351&lt;1.31, "gravelly sand to dense sand", IF(S351&lt;2.05, "sands", IF(S351&lt;2.6, "sand mixtures", IF(S351&lt;2.95, "silt mixtures", IF(S351&lt;3.6, "clays","organic clay"))))))</f>
        <v/>
      </c>
      <c r="U351" s="98">
        <f>IF(S351&lt;2.6,DEGREES(ATAN(0.373*(LOG(N351/L351)+0.29))),"")</f>
        <v/>
      </c>
      <c r="V351" s="98">
        <f>IF(S351&lt;2.6, 17.6+11*LOG(Q351),"")</f>
        <v/>
      </c>
      <c r="W351" s="98">
        <f>IF(S351&lt;2.6, IF(M351/100&lt;20, 30,IF(M351/100&lt;40,30+5/20*(M351/100-20),IF(M351/100&lt;120, 35+5/80*(M351/100-40), IF(M351/100&lt;200, 40+5/80*(M351/100-120),45)))),"")</f>
        <v/>
      </c>
      <c r="X351" s="98">
        <f>IF(S351&gt;2.59, (M351-J351)/$I$1,"")</f>
        <v/>
      </c>
      <c r="Y351" s="1">
        <f>+($Y$600-$Y$3)/($A$600-$A$3)*(A351-$A$3)+$Y$3</f>
        <v/>
      </c>
      <c r="Z351" s="99">
        <f>+B351*4</f>
        <v/>
      </c>
      <c r="AA351" s="1">
        <f>+($AA$600-$AA$3)/($A$600-$A$3)*(A351-$A$3)+$AA$3</f>
        <v/>
      </c>
    </row>
    <row r="352">
      <c r="A352" s="11" t="n">
        <v>6.98</v>
      </c>
      <c r="B352" s="11" t="n">
        <v>0.947</v>
      </c>
      <c r="C352" s="11" t="n">
        <v>19</v>
      </c>
      <c r="D352" s="11" t="n">
        <v>61</v>
      </c>
      <c r="E352" s="5">
        <f>+B352*1000+D352*(1-$F$1)</f>
        <v/>
      </c>
      <c r="F352" s="5">
        <f>+F351+1</f>
        <v/>
      </c>
      <c r="G352" s="5">
        <f>+A353-A352</f>
        <v/>
      </c>
      <c r="H352" s="5">
        <f>+A352+G352/2</f>
        <v/>
      </c>
      <c r="I352" s="8">
        <f>9.81*(0.27*LOG(C352/E352*100)+0.36*LOG(E352/100)+1.236)</f>
        <v/>
      </c>
      <c r="J352" s="5">
        <f>+J351+I352*G352</f>
        <v/>
      </c>
      <c r="K352" s="5">
        <f>IF(H352&lt;$C$1,0,9.81*(H352-$C$1))</f>
        <v/>
      </c>
      <c r="L352" s="8">
        <f>+J352-K352</f>
        <v/>
      </c>
      <c r="M352" s="8">
        <f>AVERAGE(B352:B353)*1000</f>
        <v/>
      </c>
      <c r="N352" s="8">
        <f>AVERAGE(E352:E353)</f>
        <v/>
      </c>
      <c r="O352" s="8">
        <f>AVERAGE(F352:F353)</f>
        <v/>
      </c>
      <c r="P352" s="8">
        <f>AVERAGE(G352:G353)</f>
        <v/>
      </c>
      <c r="Q352" s="9">
        <f>(N352-J352)/L352</f>
        <v/>
      </c>
      <c r="R352" s="8">
        <f>+O352/(N352-J352)*100</f>
        <v/>
      </c>
      <c r="S352" s="8">
        <f>+SQRT((3.47-LOG(Q352))^2+(1.22+LOG(R352))^2)</f>
        <v/>
      </c>
      <c r="T352" s="1">
        <f>(IF(S352&lt;1.31, "gravelly sand to dense sand", IF(S352&lt;2.05, "sands", IF(S352&lt;2.6, "sand mixtures", IF(S352&lt;2.95, "silt mixtures", IF(S352&lt;3.6, "clays","organic clay"))))))</f>
        <v/>
      </c>
      <c r="U352" s="98">
        <f>IF(S352&lt;2.6,DEGREES(ATAN(0.373*(LOG(N352/L352)+0.29))),"")</f>
        <v/>
      </c>
      <c r="V352" s="98">
        <f>IF(S352&lt;2.6, 17.6+11*LOG(Q352),"")</f>
        <v/>
      </c>
      <c r="W352" s="98">
        <f>IF(S352&lt;2.6, IF(M352/100&lt;20, 30,IF(M352/100&lt;40,30+5/20*(M352/100-20),IF(M352/100&lt;120, 35+5/80*(M352/100-40), IF(M352/100&lt;200, 40+5/80*(M352/100-120),45)))),"")</f>
        <v/>
      </c>
      <c r="X352" s="98">
        <f>IF(S352&gt;2.59, (M352-J352)/$I$1,"")</f>
        <v/>
      </c>
      <c r="Y352" s="1">
        <f>+($Y$600-$Y$3)/($A$600-$A$3)*(A352-$A$3)+$Y$3</f>
        <v/>
      </c>
      <c r="Z352" s="99">
        <f>+B352*4</f>
        <v/>
      </c>
      <c r="AA352" s="1">
        <f>+($AA$600-$AA$3)/($A$600-$A$3)*(A352-$A$3)+$AA$3</f>
        <v/>
      </c>
    </row>
    <row r="353">
      <c r="A353" s="11" t="n">
        <v>7</v>
      </c>
      <c r="B353" s="11" t="n">
        <v>0.8149999999999999</v>
      </c>
      <c r="C353" s="11" t="n">
        <v>24</v>
      </c>
      <c r="D353" s="11" t="n">
        <v>61</v>
      </c>
      <c r="E353" s="5">
        <f>+B353*1000+D353*(1-$F$1)</f>
        <v/>
      </c>
      <c r="F353" s="5">
        <f>+F352+1</f>
        <v/>
      </c>
      <c r="G353" s="5">
        <f>+A354-A353</f>
        <v/>
      </c>
      <c r="H353" s="5">
        <f>+A353+G353/2</f>
        <v/>
      </c>
      <c r="I353" s="8">
        <f>9.81*(0.27*LOG(C353/E353*100)+0.36*LOG(E353/100)+1.236)</f>
        <v/>
      </c>
      <c r="J353" s="5">
        <f>+J352+I353*G353</f>
        <v/>
      </c>
      <c r="K353" s="5">
        <f>IF(H353&lt;$C$1,0,9.81*(H353-$C$1))</f>
        <v/>
      </c>
      <c r="L353" s="8">
        <f>+J353-K353</f>
        <v/>
      </c>
      <c r="M353" s="8">
        <f>AVERAGE(B353:B354)*1000</f>
        <v/>
      </c>
      <c r="N353" s="8">
        <f>AVERAGE(E353:E354)</f>
        <v/>
      </c>
      <c r="O353" s="8">
        <f>AVERAGE(F353:F354)</f>
        <v/>
      </c>
      <c r="P353" s="8">
        <f>AVERAGE(G353:G354)</f>
        <v/>
      </c>
      <c r="Q353" s="9">
        <f>(N353-J353)/L353</f>
        <v/>
      </c>
      <c r="R353" s="8">
        <f>+O353/(N353-J353)*100</f>
        <v/>
      </c>
      <c r="S353" s="8">
        <f>+SQRT((3.47-LOG(Q353))^2+(1.22+LOG(R353))^2)</f>
        <v/>
      </c>
      <c r="T353" s="1">
        <f>(IF(S353&lt;1.31, "gravelly sand to dense sand", IF(S353&lt;2.05, "sands", IF(S353&lt;2.6, "sand mixtures", IF(S353&lt;2.95, "silt mixtures", IF(S353&lt;3.6, "clays","organic clay"))))))</f>
        <v/>
      </c>
      <c r="U353" s="98">
        <f>IF(S353&lt;2.6,DEGREES(ATAN(0.373*(LOG(N353/L353)+0.29))),"")</f>
        <v/>
      </c>
      <c r="V353" s="98">
        <f>IF(S353&lt;2.6, 17.6+11*LOG(Q353),"")</f>
        <v/>
      </c>
      <c r="W353" s="98">
        <f>IF(S353&lt;2.6, IF(M353/100&lt;20, 30,IF(M353/100&lt;40,30+5/20*(M353/100-20),IF(M353/100&lt;120, 35+5/80*(M353/100-40), IF(M353/100&lt;200, 40+5/80*(M353/100-120),45)))),"")</f>
        <v/>
      </c>
      <c r="X353" s="98">
        <f>IF(S353&gt;2.59, (M353-J353)/$I$1,"")</f>
        <v/>
      </c>
      <c r="Y353" s="1">
        <f>+($Y$600-$Y$3)/($A$600-$A$3)*(A353-$A$3)+$Y$3</f>
        <v/>
      </c>
      <c r="Z353" s="99">
        <f>+B353*4</f>
        <v/>
      </c>
      <c r="AA353" s="1">
        <f>+($AA$600-$AA$3)/($A$600-$A$3)*(A353-$A$3)+$AA$3</f>
        <v/>
      </c>
    </row>
    <row r="354">
      <c r="A354" s="11" t="n">
        <v>7.02</v>
      </c>
      <c r="B354" s="11" t="n">
        <v>0.72</v>
      </c>
      <c r="C354" s="11" t="n">
        <v>23</v>
      </c>
      <c r="D354" s="11" t="n">
        <v>56</v>
      </c>
      <c r="E354" s="5">
        <f>+B354*1000+D354*(1-$F$1)</f>
        <v/>
      </c>
      <c r="F354" s="5">
        <f>+F353+1</f>
        <v/>
      </c>
      <c r="G354" s="5">
        <f>+A355-A354</f>
        <v/>
      </c>
      <c r="H354" s="5">
        <f>+A354+G354/2</f>
        <v/>
      </c>
      <c r="I354" s="8">
        <f>9.81*(0.27*LOG(C354/E354*100)+0.36*LOG(E354/100)+1.236)</f>
        <v/>
      </c>
      <c r="J354" s="5">
        <f>+J353+I354*G354</f>
        <v/>
      </c>
      <c r="K354" s="5">
        <f>IF(H354&lt;$C$1,0,9.81*(H354-$C$1))</f>
        <v/>
      </c>
      <c r="L354" s="8">
        <f>+J354-K354</f>
        <v/>
      </c>
      <c r="M354" s="8">
        <f>AVERAGE(B354:B355)*1000</f>
        <v/>
      </c>
      <c r="N354" s="8">
        <f>AVERAGE(E354:E355)</f>
        <v/>
      </c>
      <c r="O354" s="8">
        <f>AVERAGE(F354:F355)</f>
        <v/>
      </c>
      <c r="P354" s="8">
        <f>AVERAGE(G354:G355)</f>
        <v/>
      </c>
      <c r="Q354" s="9">
        <f>(N354-J354)/L354</f>
        <v/>
      </c>
      <c r="R354" s="8">
        <f>+O354/(N354-J354)*100</f>
        <v/>
      </c>
      <c r="S354" s="8">
        <f>+SQRT((3.47-LOG(Q354))^2+(1.22+LOG(R354))^2)</f>
        <v/>
      </c>
      <c r="T354" s="1">
        <f>(IF(S354&lt;1.31, "gravelly sand to dense sand", IF(S354&lt;2.05, "sands", IF(S354&lt;2.6, "sand mixtures", IF(S354&lt;2.95, "silt mixtures", IF(S354&lt;3.6, "clays","organic clay"))))))</f>
        <v/>
      </c>
      <c r="U354" s="98">
        <f>IF(S354&lt;2.6,DEGREES(ATAN(0.373*(LOG(N354/L354)+0.29))),"")</f>
        <v/>
      </c>
      <c r="V354" s="98">
        <f>IF(S354&lt;2.6, 17.6+11*LOG(Q354),"")</f>
        <v/>
      </c>
      <c r="W354" s="98">
        <f>IF(S354&lt;2.6, IF(M354/100&lt;20, 30,IF(M354/100&lt;40,30+5/20*(M354/100-20),IF(M354/100&lt;120, 35+5/80*(M354/100-40), IF(M354/100&lt;200, 40+5/80*(M354/100-120),45)))),"")</f>
        <v/>
      </c>
      <c r="X354" s="98">
        <f>IF(S354&gt;2.59, (M354-J354)/$I$1,"")</f>
        <v/>
      </c>
      <c r="Y354" s="1">
        <f>+($Y$600-$Y$3)/($A$600-$A$3)*(A354-$A$3)+$Y$3</f>
        <v/>
      </c>
      <c r="Z354" s="99">
        <f>+B354*4</f>
        <v/>
      </c>
      <c r="AA354" s="1">
        <f>+($AA$600-$AA$3)/($A$600-$A$3)*(A354-$A$3)+$AA$3</f>
        <v/>
      </c>
    </row>
    <row r="355">
      <c r="A355" s="11" t="n">
        <v>7.04</v>
      </c>
      <c r="B355" s="11" t="n">
        <v>0.5679999999999999</v>
      </c>
      <c r="C355" s="11" t="n">
        <v>22</v>
      </c>
      <c r="D355" s="11" t="n">
        <v>54</v>
      </c>
      <c r="E355" s="5">
        <f>+B355*1000+D355*(1-$F$1)</f>
        <v/>
      </c>
      <c r="F355" s="5">
        <f>+F354+1</f>
        <v/>
      </c>
      <c r="G355" s="5">
        <f>+A356-A355</f>
        <v/>
      </c>
      <c r="H355" s="5">
        <f>+A355+G355/2</f>
        <v/>
      </c>
      <c r="I355" s="8">
        <f>9.81*(0.27*LOG(C355/E355*100)+0.36*LOG(E355/100)+1.236)</f>
        <v/>
      </c>
      <c r="J355" s="5">
        <f>+J354+I355*G355</f>
        <v/>
      </c>
      <c r="K355" s="5">
        <f>IF(H355&lt;$C$1,0,9.81*(H355-$C$1))</f>
        <v/>
      </c>
      <c r="L355" s="8">
        <f>+J355-K355</f>
        <v/>
      </c>
      <c r="M355" s="8">
        <f>AVERAGE(B355:B356)*1000</f>
        <v/>
      </c>
      <c r="N355" s="8">
        <f>AVERAGE(E355:E356)</f>
        <v/>
      </c>
      <c r="O355" s="8">
        <f>AVERAGE(F355:F356)</f>
        <v/>
      </c>
      <c r="P355" s="8">
        <f>AVERAGE(G355:G356)</f>
        <v/>
      </c>
      <c r="Q355" s="9">
        <f>(N355-J355)/L355</f>
        <v/>
      </c>
      <c r="R355" s="8">
        <f>+O355/(N355-J355)*100</f>
        <v/>
      </c>
      <c r="S355" s="8">
        <f>+SQRT((3.47-LOG(Q355))^2+(1.22+LOG(R355))^2)</f>
        <v/>
      </c>
      <c r="T355" s="1">
        <f>(IF(S355&lt;1.31, "gravelly sand to dense sand", IF(S355&lt;2.05, "sands", IF(S355&lt;2.6, "sand mixtures", IF(S355&lt;2.95, "silt mixtures", IF(S355&lt;3.6, "clays","organic clay"))))))</f>
        <v/>
      </c>
      <c r="U355" s="98">
        <f>IF(S355&lt;2.6,DEGREES(ATAN(0.373*(LOG(N355/L355)+0.29))),"")</f>
        <v/>
      </c>
      <c r="V355" s="98">
        <f>IF(S355&lt;2.6, 17.6+11*LOG(Q355),"")</f>
        <v/>
      </c>
      <c r="W355" s="98">
        <f>IF(S355&lt;2.6, IF(M355/100&lt;20, 30,IF(M355/100&lt;40,30+5/20*(M355/100-20),IF(M355/100&lt;120, 35+5/80*(M355/100-40), IF(M355/100&lt;200, 40+5/80*(M355/100-120),45)))),"")</f>
        <v/>
      </c>
      <c r="X355" s="98">
        <f>IF(S355&gt;2.59, (M355-J355)/$I$1,"")</f>
        <v/>
      </c>
      <c r="Y355" s="1">
        <f>+($Y$600-$Y$3)/($A$600-$A$3)*(A355-$A$3)+$Y$3</f>
        <v/>
      </c>
      <c r="Z355" s="99">
        <f>+B355*4</f>
        <v/>
      </c>
      <c r="AA355" s="1">
        <f>+($AA$600-$AA$3)/($A$600-$A$3)*(A355-$A$3)+$AA$3</f>
        <v/>
      </c>
    </row>
    <row r="356">
      <c r="A356" s="11" t="n">
        <v>7.06</v>
      </c>
      <c r="B356" s="11" t="n">
        <v>0.53</v>
      </c>
      <c r="C356" s="11" t="n">
        <v>17</v>
      </c>
      <c r="D356" s="11" t="n">
        <v>57</v>
      </c>
      <c r="E356" s="5">
        <f>+B356*1000+D356*(1-$F$1)</f>
        <v/>
      </c>
      <c r="F356" s="5">
        <f>+F355+1</f>
        <v/>
      </c>
      <c r="G356" s="5">
        <f>+A357-A356</f>
        <v/>
      </c>
      <c r="H356" s="5">
        <f>+A356+G356/2</f>
        <v/>
      </c>
      <c r="I356" s="8">
        <f>9.81*(0.27*LOG(C356/E356*100)+0.36*LOG(E356/100)+1.236)</f>
        <v/>
      </c>
      <c r="J356" s="5">
        <f>+J355+I356*G356</f>
        <v/>
      </c>
      <c r="K356" s="5">
        <f>IF(H356&lt;$C$1,0,9.81*(H356-$C$1))</f>
        <v/>
      </c>
      <c r="L356" s="8">
        <f>+J356-K356</f>
        <v/>
      </c>
      <c r="M356" s="8">
        <f>AVERAGE(B356:B357)*1000</f>
        <v/>
      </c>
      <c r="N356" s="8">
        <f>AVERAGE(E356:E357)</f>
        <v/>
      </c>
      <c r="O356" s="8">
        <f>AVERAGE(F356:F357)</f>
        <v/>
      </c>
      <c r="P356" s="8">
        <f>AVERAGE(G356:G357)</f>
        <v/>
      </c>
      <c r="Q356" s="9">
        <f>(N356-J356)/L356</f>
        <v/>
      </c>
      <c r="R356" s="8">
        <f>+O356/(N356-J356)*100</f>
        <v/>
      </c>
      <c r="S356" s="8">
        <f>+SQRT((3.47-LOG(Q356))^2+(1.22+LOG(R356))^2)</f>
        <v/>
      </c>
      <c r="T356" s="1">
        <f>(IF(S356&lt;1.31, "gravelly sand to dense sand", IF(S356&lt;2.05, "sands", IF(S356&lt;2.6, "sand mixtures", IF(S356&lt;2.95, "silt mixtures", IF(S356&lt;3.6, "clays","organic clay"))))))</f>
        <v/>
      </c>
      <c r="U356" s="98">
        <f>IF(S356&lt;2.6,DEGREES(ATAN(0.373*(LOG(N356/L356)+0.29))),"")</f>
        <v/>
      </c>
      <c r="V356" s="98">
        <f>IF(S356&lt;2.6, 17.6+11*LOG(Q356),"")</f>
        <v/>
      </c>
      <c r="W356" s="98">
        <f>IF(S356&lt;2.6, IF(M356/100&lt;20, 30,IF(M356/100&lt;40,30+5/20*(M356/100-20),IF(M356/100&lt;120, 35+5/80*(M356/100-40), IF(M356/100&lt;200, 40+5/80*(M356/100-120),45)))),"")</f>
        <v/>
      </c>
      <c r="X356" s="98">
        <f>IF(S356&gt;2.59, (M356-J356)/$I$1,"")</f>
        <v/>
      </c>
      <c r="Y356" s="1">
        <f>+($Y$600-$Y$3)/($A$600-$A$3)*(A356-$A$3)+$Y$3</f>
        <v/>
      </c>
      <c r="Z356" s="99">
        <f>+B356*4</f>
        <v/>
      </c>
      <c r="AA356" s="1">
        <f>+($AA$600-$AA$3)/($A$600-$A$3)*(A356-$A$3)+$AA$3</f>
        <v/>
      </c>
    </row>
    <row r="357">
      <c r="A357" s="11" t="n">
        <v>7.08</v>
      </c>
      <c r="B357" s="11" t="n">
        <v>0.511</v>
      </c>
      <c r="C357" s="11" t="n">
        <v>14</v>
      </c>
      <c r="D357" s="11" t="n">
        <v>59</v>
      </c>
      <c r="E357" s="5">
        <f>+B357*1000+D357*(1-$F$1)</f>
        <v/>
      </c>
      <c r="F357" s="5">
        <f>+F356+1</f>
        <v/>
      </c>
      <c r="G357" s="5">
        <f>+A358-A357</f>
        <v/>
      </c>
      <c r="H357" s="5">
        <f>+A357+G357/2</f>
        <v/>
      </c>
      <c r="I357" s="8">
        <f>9.81*(0.27*LOG(C357/E357*100)+0.36*LOG(E357/100)+1.236)</f>
        <v/>
      </c>
      <c r="J357" s="5">
        <f>+J356+I357*G357</f>
        <v/>
      </c>
      <c r="K357" s="5">
        <f>IF(H357&lt;$C$1,0,9.81*(H357-$C$1))</f>
        <v/>
      </c>
      <c r="L357" s="8">
        <f>+J357-K357</f>
        <v/>
      </c>
      <c r="M357" s="8">
        <f>AVERAGE(B357:B358)*1000</f>
        <v/>
      </c>
      <c r="N357" s="8">
        <f>AVERAGE(E357:E358)</f>
        <v/>
      </c>
      <c r="O357" s="8">
        <f>AVERAGE(F357:F358)</f>
        <v/>
      </c>
      <c r="P357" s="8">
        <f>AVERAGE(G357:G358)</f>
        <v/>
      </c>
      <c r="Q357" s="9">
        <f>(N357-J357)/L357</f>
        <v/>
      </c>
      <c r="R357" s="8">
        <f>+O357/(N357-J357)*100</f>
        <v/>
      </c>
      <c r="S357" s="8">
        <f>+SQRT((3.47-LOG(Q357))^2+(1.22+LOG(R357))^2)</f>
        <v/>
      </c>
      <c r="T357" s="1">
        <f>(IF(S357&lt;1.31, "gravelly sand to dense sand", IF(S357&lt;2.05, "sands", IF(S357&lt;2.6, "sand mixtures", IF(S357&lt;2.95, "silt mixtures", IF(S357&lt;3.6, "clays","organic clay"))))))</f>
        <v/>
      </c>
      <c r="U357" s="98">
        <f>IF(S357&lt;2.6,DEGREES(ATAN(0.373*(LOG(N357/L357)+0.29))),"")</f>
        <v/>
      </c>
      <c r="V357" s="98">
        <f>IF(S357&lt;2.6, 17.6+11*LOG(Q357),"")</f>
        <v/>
      </c>
      <c r="W357" s="98">
        <f>IF(S357&lt;2.6, IF(M357/100&lt;20, 30,IF(M357/100&lt;40,30+5/20*(M357/100-20),IF(M357/100&lt;120, 35+5/80*(M357/100-40), IF(M357/100&lt;200, 40+5/80*(M357/100-120),45)))),"")</f>
        <v/>
      </c>
      <c r="X357" s="98">
        <f>IF(S357&gt;2.59, (M357-J357)/$I$1,"")</f>
        <v/>
      </c>
      <c r="Y357" s="1">
        <f>+($Y$600-$Y$3)/($A$600-$A$3)*(A357-$A$3)+$Y$3</f>
        <v/>
      </c>
      <c r="Z357" s="99">
        <f>+B357*4</f>
        <v/>
      </c>
      <c r="AA357" s="1">
        <f>+($AA$600-$AA$3)/($A$600-$A$3)*(A357-$A$3)+$AA$3</f>
        <v/>
      </c>
    </row>
    <row r="358">
      <c r="A358" s="11" t="n">
        <v>7.1</v>
      </c>
      <c r="B358" s="11" t="n">
        <v>0.511</v>
      </c>
      <c r="C358" s="11" t="n">
        <v>12</v>
      </c>
      <c r="D358" s="11" t="n">
        <v>61</v>
      </c>
      <c r="E358" s="5">
        <f>+B358*1000+D358*(1-$F$1)</f>
        <v/>
      </c>
      <c r="F358" s="5">
        <f>+F357+1</f>
        <v/>
      </c>
      <c r="G358" s="5">
        <f>+A359-A358</f>
        <v/>
      </c>
      <c r="H358" s="5">
        <f>+A358+G358/2</f>
        <v/>
      </c>
      <c r="I358" s="8">
        <f>9.81*(0.27*LOG(C358/E358*100)+0.36*LOG(E358/100)+1.236)</f>
        <v/>
      </c>
      <c r="J358" s="5">
        <f>+J357+I358*G358</f>
        <v/>
      </c>
      <c r="K358" s="5">
        <f>IF(H358&lt;$C$1,0,9.81*(H358-$C$1))</f>
        <v/>
      </c>
      <c r="L358" s="8">
        <f>+J358-K358</f>
        <v/>
      </c>
      <c r="M358" s="8">
        <f>AVERAGE(B358:B359)*1000</f>
        <v/>
      </c>
      <c r="N358" s="8">
        <f>AVERAGE(E358:E359)</f>
        <v/>
      </c>
      <c r="O358" s="8">
        <f>AVERAGE(F358:F359)</f>
        <v/>
      </c>
      <c r="P358" s="8">
        <f>AVERAGE(G358:G359)</f>
        <v/>
      </c>
      <c r="Q358" s="9">
        <f>(N358-J358)/L358</f>
        <v/>
      </c>
      <c r="R358" s="8">
        <f>+O358/(N358-J358)*100</f>
        <v/>
      </c>
      <c r="S358" s="8">
        <f>+SQRT((3.47-LOG(Q358))^2+(1.22+LOG(R358))^2)</f>
        <v/>
      </c>
      <c r="T358" s="1">
        <f>(IF(S358&lt;1.31, "gravelly sand to dense sand", IF(S358&lt;2.05, "sands", IF(S358&lt;2.6, "sand mixtures", IF(S358&lt;2.95, "silt mixtures", IF(S358&lt;3.6, "clays","organic clay"))))))</f>
        <v/>
      </c>
      <c r="U358" s="98">
        <f>IF(S358&lt;2.6,DEGREES(ATAN(0.373*(LOG(N358/L358)+0.29))),"")</f>
        <v/>
      </c>
      <c r="V358" s="98">
        <f>IF(S358&lt;2.6, 17.6+11*LOG(Q358),"")</f>
        <v/>
      </c>
      <c r="W358" s="98">
        <f>IF(S358&lt;2.6, IF(M358/100&lt;20, 30,IF(M358/100&lt;40,30+5/20*(M358/100-20),IF(M358/100&lt;120, 35+5/80*(M358/100-40), IF(M358/100&lt;200, 40+5/80*(M358/100-120),45)))),"")</f>
        <v/>
      </c>
      <c r="X358" s="98">
        <f>IF(S358&gt;2.59, (M358-J358)/$I$1,"")</f>
        <v/>
      </c>
      <c r="Y358" s="1">
        <f>+($Y$600-$Y$3)/($A$600-$A$3)*(A358-$A$3)+$Y$3</f>
        <v/>
      </c>
      <c r="Z358" s="99">
        <f>+B358*4</f>
        <v/>
      </c>
      <c r="AA358" s="1">
        <f>+($AA$600-$AA$3)/($A$600-$A$3)*(A358-$A$3)+$AA$3</f>
        <v/>
      </c>
    </row>
    <row r="359">
      <c r="A359" s="11" t="n">
        <v>7.12</v>
      </c>
      <c r="B359" s="11" t="n">
        <v>0.511</v>
      </c>
      <c r="C359" s="11" t="n">
        <v>6</v>
      </c>
      <c r="D359" s="11" t="n">
        <v>65</v>
      </c>
      <c r="E359" s="5">
        <f>+B359*1000+D359*(1-$F$1)</f>
        <v/>
      </c>
      <c r="F359" s="5">
        <f>+F358+1</f>
        <v/>
      </c>
      <c r="G359" s="5">
        <f>+A360-A359</f>
        <v/>
      </c>
      <c r="H359" s="5">
        <f>+A359+G359/2</f>
        <v/>
      </c>
      <c r="I359" s="8">
        <f>9.81*(0.27*LOG(C359/E359*100)+0.36*LOG(E359/100)+1.236)</f>
        <v/>
      </c>
      <c r="J359" s="5">
        <f>+J358+I359*G359</f>
        <v/>
      </c>
      <c r="K359" s="5">
        <f>IF(H359&lt;$C$1,0,9.81*(H359-$C$1))</f>
        <v/>
      </c>
      <c r="L359" s="8">
        <f>+J359-K359</f>
        <v/>
      </c>
      <c r="M359" s="8">
        <f>AVERAGE(B359:B360)*1000</f>
        <v/>
      </c>
      <c r="N359" s="8">
        <f>AVERAGE(E359:E360)</f>
        <v/>
      </c>
      <c r="O359" s="8">
        <f>AVERAGE(F359:F360)</f>
        <v/>
      </c>
      <c r="P359" s="8">
        <f>AVERAGE(G359:G360)</f>
        <v/>
      </c>
      <c r="Q359" s="9">
        <f>(N359-J359)/L359</f>
        <v/>
      </c>
      <c r="R359" s="8">
        <f>+O359/(N359-J359)*100</f>
        <v/>
      </c>
      <c r="S359" s="8">
        <f>+SQRT((3.47-LOG(Q359))^2+(1.22+LOG(R359))^2)</f>
        <v/>
      </c>
      <c r="T359" s="1">
        <f>(IF(S359&lt;1.31, "gravelly sand to dense sand", IF(S359&lt;2.05, "sands", IF(S359&lt;2.6, "sand mixtures", IF(S359&lt;2.95, "silt mixtures", IF(S359&lt;3.6, "clays","organic clay"))))))</f>
        <v/>
      </c>
      <c r="U359" s="98">
        <f>IF(S359&lt;2.6,DEGREES(ATAN(0.373*(LOG(N359/L359)+0.29))),"")</f>
        <v/>
      </c>
      <c r="V359" s="98">
        <f>IF(S359&lt;2.6, 17.6+11*LOG(Q359),"")</f>
        <v/>
      </c>
      <c r="W359" s="98">
        <f>IF(S359&lt;2.6, IF(M359/100&lt;20, 30,IF(M359/100&lt;40,30+5/20*(M359/100-20),IF(M359/100&lt;120, 35+5/80*(M359/100-40), IF(M359/100&lt;200, 40+5/80*(M359/100-120),45)))),"")</f>
        <v/>
      </c>
      <c r="X359" s="98">
        <f>IF(S359&gt;2.59, (M359-J359)/$I$1,"")</f>
        <v/>
      </c>
      <c r="Y359" s="1">
        <f>+($Y$600-$Y$3)/($A$600-$A$3)*(A359-$A$3)+$Y$3</f>
        <v/>
      </c>
      <c r="Z359" s="99">
        <f>+B359*4</f>
        <v/>
      </c>
      <c r="AA359" s="1">
        <f>+($AA$600-$AA$3)/($A$600-$A$3)*(A359-$A$3)+$AA$3</f>
        <v/>
      </c>
    </row>
    <row r="360">
      <c r="A360" s="11" t="n">
        <v>7.14</v>
      </c>
      <c r="B360" s="11" t="n">
        <v>0.511</v>
      </c>
      <c r="C360" s="11" t="n">
        <v>3</v>
      </c>
      <c r="D360" s="11" t="n">
        <v>68</v>
      </c>
      <c r="E360" s="5">
        <f>+B360*1000+D360*(1-$F$1)</f>
        <v/>
      </c>
      <c r="F360" s="5">
        <f>+F359+1</f>
        <v/>
      </c>
      <c r="G360" s="5">
        <f>+A361-A360</f>
        <v/>
      </c>
      <c r="H360" s="5">
        <f>+A360+G360/2</f>
        <v/>
      </c>
      <c r="I360" s="8">
        <f>9.81*(0.27*LOG(C360/E360*100)+0.36*LOG(E360/100)+1.236)</f>
        <v/>
      </c>
      <c r="J360" s="5">
        <f>+J359+I360*G360</f>
        <v/>
      </c>
      <c r="K360" s="5">
        <f>IF(H360&lt;$C$1,0,9.81*(H360-$C$1))</f>
        <v/>
      </c>
      <c r="L360" s="8">
        <f>+J360-K360</f>
        <v/>
      </c>
      <c r="M360" s="8">
        <f>AVERAGE(B360:B361)*1000</f>
        <v/>
      </c>
      <c r="N360" s="8">
        <f>AVERAGE(E360:E361)</f>
        <v/>
      </c>
      <c r="O360" s="8">
        <f>AVERAGE(F360:F361)</f>
        <v/>
      </c>
      <c r="P360" s="8">
        <f>AVERAGE(G360:G361)</f>
        <v/>
      </c>
      <c r="Q360" s="9">
        <f>(N360-J360)/L360</f>
        <v/>
      </c>
      <c r="R360" s="8">
        <f>+O360/(N360-J360)*100</f>
        <v/>
      </c>
      <c r="S360" s="8">
        <f>+SQRT((3.47-LOG(Q360))^2+(1.22+LOG(R360))^2)</f>
        <v/>
      </c>
      <c r="T360" s="1">
        <f>(IF(S360&lt;1.31, "gravelly sand to dense sand", IF(S360&lt;2.05, "sands", IF(S360&lt;2.6, "sand mixtures", IF(S360&lt;2.95, "silt mixtures", IF(S360&lt;3.6, "clays","organic clay"))))))</f>
        <v/>
      </c>
      <c r="U360" s="98">
        <f>IF(S360&lt;2.6,DEGREES(ATAN(0.373*(LOG(N360/L360)+0.29))),"")</f>
        <v/>
      </c>
      <c r="V360" s="98">
        <f>IF(S360&lt;2.6, 17.6+11*LOG(Q360),"")</f>
        <v/>
      </c>
      <c r="W360" s="98">
        <f>IF(S360&lt;2.6, IF(M360/100&lt;20, 30,IF(M360/100&lt;40,30+5/20*(M360/100-20),IF(M360/100&lt;120, 35+5/80*(M360/100-40), IF(M360/100&lt;200, 40+5/80*(M360/100-120),45)))),"")</f>
        <v/>
      </c>
      <c r="X360" s="98">
        <f>IF(S360&gt;2.59, (M360-J360)/$I$1,"")</f>
        <v/>
      </c>
      <c r="Y360" s="1">
        <f>+($Y$600-$Y$3)/($A$600-$A$3)*(A360-$A$3)+$Y$3</f>
        <v/>
      </c>
      <c r="Z360" s="99">
        <f>+B360*4</f>
        <v/>
      </c>
      <c r="AA360" s="1">
        <f>+($AA$600-$AA$3)/($A$600-$A$3)*(A360-$A$3)+$AA$3</f>
        <v/>
      </c>
    </row>
    <row r="361">
      <c r="A361" s="11" t="n">
        <v>7.16</v>
      </c>
      <c r="B361" s="11" t="n">
        <v>0.474</v>
      </c>
      <c r="C361" s="11" t="n">
        <v>4</v>
      </c>
      <c r="D361" s="11" t="n">
        <v>103</v>
      </c>
      <c r="E361" s="5">
        <f>+B361*1000+D361*(1-$F$1)</f>
        <v/>
      </c>
      <c r="F361" s="5">
        <f>+F360+1</f>
        <v/>
      </c>
      <c r="G361" s="5">
        <f>+A362-A361</f>
        <v/>
      </c>
      <c r="H361" s="5">
        <f>+A361+G361/2</f>
        <v/>
      </c>
      <c r="I361" s="8">
        <f>9.81*(0.27*LOG(C361/E361*100)+0.36*LOG(E361/100)+1.236)</f>
        <v/>
      </c>
      <c r="J361" s="5">
        <f>+J360+I361*G361</f>
        <v/>
      </c>
      <c r="K361" s="5">
        <f>IF(H361&lt;$C$1,0,9.81*(H361-$C$1))</f>
        <v/>
      </c>
      <c r="L361" s="8">
        <f>+J361-K361</f>
        <v/>
      </c>
      <c r="M361" s="8">
        <f>AVERAGE(B361:B362)*1000</f>
        <v/>
      </c>
      <c r="N361" s="8">
        <f>AVERAGE(E361:E362)</f>
        <v/>
      </c>
      <c r="O361" s="8">
        <f>AVERAGE(F361:F362)</f>
        <v/>
      </c>
      <c r="P361" s="8">
        <f>AVERAGE(G361:G362)</f>
        <v/>
      </c>
      <c r="Q361" s="9">
        <f>(N361-J361)/L361</f>
        <v/>
      </c>
      <c r="R361" s="8">
        <f>+O361/(N361-J361)*100</f>
        <v/>
      </c>
      <c r="S361" s="8">
        <f>+SQRT((3.47-LOG(Q361))^2+(1.22+LOG(R361))^2)</f>
        <v/>
      </c>
      <c r="T361" s="1">
        <f>(IF(S361&lt;1.31, "gravelly sand to dense sand", IF(S361&lt;2.05, "sands", IF(S361&lt;2.6, "sand mixtures", IF(S361&lt;2.95, "silt mixtures", IF(S361&lt;3.6, "clays","organic clay"))))))</f>
        <v/>
      </c>
      <c r="U361" s="98">
        <f>IF(S361&lt;2.6,DEGREES(ATAN(0.373*(LOG(N361/L361)+0.29))),"")</f>
        <v/>
      </c>
      <c r="V361" s="98">
        <f>IF(S361&lt;2.6, 17.6+11*LOG(Q361),"")</f>
        <v/>
      </c>
      <c r="W361" s="98">
        <f>IF(S361&lt;2.6, IF(M361/100&lt;20, 30,IF(M361/100&lt;40,30+5/20*(M361/100-20),IF(M361/100&lt;120, 35+5/80*(M361/100-40), IF(M361/100&lt;200, 40+5/80*(M361/100-120),45)))),"")</f>
        <v/>
      </c>
      <c r="X361" s="98">
        <f>IF(S361&gt;2.59, (M361-J361)/$I$1,"")</f>
        <v/>
      </c>
      <c r="Y361" s="1">
        <f>+($Y$600-$Y$3)/($A$600-$A$3)*(A361-$A$3)+$Y$3</f>
        <v/>
      </c>
      <c r="Z361" s="99">
        <f>+B361*4</f>
        <v/>
      </c>
      <c r="AA361" s="1">
        <f>+($AA$600-$AA$3)/($A$600-$A$3)*(A361-$A$3)+$AA$3</f>
        <v/>
      </c>
    </row>
    <row r="362">
      <c r="A362" s="11" t="n">
        <v>7.18</v>
      </c>
      <c r="B362" s="11" t="n">
        <v>0.455</v>
      </c>
      <c r="C362" s="11" t="n">
        <v>1</v>
      </c>
      <c r="D362" s="11" t="n">
        <v>105</v>
      </c>
      <c r="E362" s="5">
        <f>+B362*1000+D362*(1-$F$1)</f>
        <v/>
      </c>
      <c r="F362" s="5">
        <f>+F361+1</f>
        <v/>
      </c>
      <c r="G362" s="5">
        <f>+A363-A362</f>
        <v/>
      </c>
      <c r="H362" s="5">
        <f>+A362+G362/2</f>
        <v/>
      </c>
      <c r="I362" s="8">
        <f>9.81*(0.27*LOG(C362/E362*100)+0.36*LOG(E362/100)+1.236)</f>
        <v/>
      </c>
      <c r="J362" s="5">
        <f>+J361+I362*G362</f>
        <v/>
      </c>
      <c r="K362" s="5">
        <f>IF(H362&lt;$C$1,0,9.81*(H362-$C$1))</f>
        <v/>
      </c>
      <c r="L362" s="8">
        <f>+J362-K362</f>
        <v/>
      </c>
      <c r="M362" s="8">
        <f>AVERAGE(B362:B363)*1000</f>
        <v/>
      </c>
      <c r="N362" s="8">
        <f>AVERAGE(E362:E363)</f>
        <v/>
      </c>
      <c r="O362" s="8">
        <f>AVERAGE(F362:F363)</f>
        <v/>
      </c>
      <c r="P362" s="8">
        <f>AVERAGE(G362:G363)</f>
        <v/>
      </c>
      <c r="Q362" s="9">
        <f>(N362-J362)/L362</f>
        <v/>
      </c>
      <c r="R362" s="8">
        <f>+O362/(N362-J362)*100</f>
        <v/>
      </c>
      <c r="S362" s="8">
        <f>+SQRT((3.47-LOG(Q362))^2+(1.22+LOG(R362))^2)</f>
        <v/>
      </c>
      <c r="T362" s="1">
        <f>(IF(S362&lt;1.31, "gravelly sand to dense sand", IF(S362&lt;2.05, "sands", IF(S362&lt;2.6, "sand mixtures", IF(S362&lt;2.95, "silt mixtures", IF(S362&lt;3.6, "clays","organic clay"))))))</f>
        <v/>
      </c>
      <c r="U362" s="98">
        <f>IF(S362&lt;2.6,DEGREES(ATAN(0.373*(LOG(N362/L362)+0.29))),"")</f>
        <v/>
      </c>
      <c r="V362" s="98">
        <f>IF(S362&lt;2.6, 17.6+11*LOG(Q362),"")</f>
        <v/>
      </c>
      <c r="W362" s="98">
        <f>IF(S362&lt;2.6, IF(M362/100&lt;20, 30,IF(M362/100&lt;40,30+5/20*(M362/100-20),IF(M362/100&lt;120, 35+5/80*(M362/100-40), IF(M362/100&lt;200, 40+5/80*(M362/100-120),45)))),"")</f>
        <v/>
      </c>
      <c r="X362" s="98">
        <f>IF(S362&gt;2.59, (M362-J362)/$I$1,"")</f>
        <v/>
      </c>
      <c r="Y362" s="1">
        <f>+($Y$600-$Y$3)/($A$600-$A$3)*(A362-$A$3)+$Y$3</f>
        <v/>
      </c>
      <c r="Z362" s="99">
        <f>+B362*4</f>
        <v/>
      </c>
      <c r="AA362" s="1">
        <f>+($AA$600-$AA$3)/($A$600-$A$3)*(A362-$A$3)+$AA$3</f>
        <v/>
      </c>
    </row>
    <row r="363">
      <c r="A363" s="11" t="n">
        <v>7.2</v>
      </c>
      <c r="B363" s="11" t="n">
        <v>0.455</v>
      </c>
      <c r="C363" s="11" t="n">
        <v>1</v>
      </c>
      <c r="D363" s="11" t="n">
        <v>109</v>
      </c>
      <c r="E363" s="5">
        <f>+B363*1000+D363*(1-$F$1)</f>
        <v/>
      </c>
      <c r="F363" s="5">
        <f>+F362+1</f>
        <v/>
      </c>
      <c r="G363" s="5">
        <f>+A364-A363</f>
        <v/>
      </c>
      <c r="H363" s="5">
        <f>+A363+G363/2</f>
        <v/>
      </c>
      <c r="I363" s="8">
        <f>9.81*(0.27*LOG(C363/E363*100)+0.36*LOG(E363/100)+1.236)</f>
        <v/>
      </c>
      <c r="J363" s="5">
        <f>+J362+I363*G363</f>
        <v/>
      </c>
      <c r="K363" s="5">
        <f>IF(H363&lt;$C$1,0,9.81*(H363-$C$1))</f>
        <v/>
      </c>
      <c r="L363" s="8">
        <f>+J363-K363</f>
        <v/>
      </c>
      <c r="M363" s="8">
        <f>AVERAGE(B363:B364)*1000</f>
        <v/>
      </c>
      <c r="N363" s="8">
        <f>AVERAGE(E363:E364)</f>
        <v/>
      </c>
      <c r="O363" s="8">
        <f>AVERAGE(F363:F364)</f>
        <v/>
      </c>
      <c r="P363" s="8">
        <f>AVERAGE(G363:G364)</f>
        <v/>
      </c>
      <c r="Q363" s="9">
        <f>(N363-J363)/L363</f>
        <v/>
      </c>
      <c r="R363" s="8">
        <f>+O363/(N363-J363)*100</f>
        <v/>
      </c>
      <c r="S363" s="8">
        <f>+SQRT((3.47-LOG(Q363))^2+(1.22+LOG(R363))^2)</f>
        <v/>
      </c>
      <c r="T363" s="1">
        <f>(IF(S363&lt;1.31, "gravelly sand to dense sand", IF(S363&lt;2.05, "sands", IF(S363&lt;2.6, "sand mixtures", IF(S363&lt;2.95, "silt mixtures", IF(S363&lt;3.6, "clays","organic clay"))))))</f>
        <v/>
      </c>
      <c r="U363" s="98">
        <f>IF(S363&lt;2.6,DEGREES(ATAN(0.373*(LOG(N363/L363)+0.29))),"")</f>
        <v/>
      </c>
      <c r="V363" s="98">
        <f>IF(S363&lt;2.6, 17.6+11*LOG(Q363),"")</f>
        <v/>
      </c>
      <c r="W363" s="98">
        <f>IF(S363&lt;2.6, IF(M363/100&lt;20, 30,IF(M363/100&lt;40,30+5/20*(M363/100-20),IF(M363/100&lt;120, 35+5/80*(M363/100-40), IF(M363/100&lt;200, 40+5/80*(M363/100-120),45)))),"")</f>
        <v/>
      </c>
      <c r="X363" s="98">
        <f>IF(S363&gt;2.59, (M363-J363)/$I$1,"")</f>
        <v/>
      </c>
      <c r="Y363" s="1">
        <f>+($Y$600-$Y$3)/($A$600-$A$3)*(A363-$A$3)+$Y$3</f>
        <v/>
      </c>
      <c r="Z363" s="99">
        <f>+B363*4</f>
        <v/>
      </c>
      <c r="AA363" s="1">
        <f>+($AA$600-$AA$3)/($A$600-$A$3)*(A363-$A$3)+$AA$3</f>
        <v/>
      </c>
    </row>
    <row r="364">
      <c r="A364" s="11" t="n">
        <v>7.22</v>
      </c>
      <c r="B364" s="11" t="n">
        <v>0.436</v>
      </c>
      <c r="C364" s="11" t="n">
        <v>2</v>
      </c>
      <c r="D364" s="11" t="n">
        <v>111</v>
      </c>
      <c r="E364" s="5">
        <f>+B364*1000+D364*(1-$F$1)</f>
        <v/>
      </c>
      <c r="F364" s="5">
        <f>+F363+1</f>
        <v/>
      </c>
      <c r="G364" s="5">
        <f>+A365-A364</f>
        <v/>
      </c>
      <c r="H364" s="5">
        <f>+A364+G364/2</f>
        <v/>
      </c>
      <c r="I364" s="8">
        <f>9.81*(0.27*LOG(C364/E364*100)+0.36*LOG(E364/100)+1.236)</f>
        <v/>
      </c>
      <c r="J364" s="5">
        <f>+J363+I364*G364</f>
        <v/>
      </c>
      <c r="K364" s="5">
        <f>IF(H364&lt;$C$1,0,9.81*(H364-$C$1))</f>
        <v/>
      </c>
      <c r="L364" s="8">
        <f>+J364-K364</f>
        <v/>
      </c>
      <c r="M364" s="8">
        <f>AVERAGE(B364:B365)*1000</f>
        <v/>
      </c>
      <c r="N364" s="8">
        <f>AVERAGE(E364:E365)</f>
        <v/>
      </c>
      <c r="O364" s="8">
        <f>AVERAGE(F364:F365)</f>
        <v/>
      </c>
      <c r="P364" s="8">
        <f>AVERAGE(G364:G365)</f>
        <v/>
      </c>
      <c r="Q364" s="9">
        <f>(N364-J364)/L364</f>
        <v/>
      </c>
      <c r="R364" s="8">
        <f>+O364/(N364-J364)*100</f>
        <v/>
      </c>
      <c r="S364" s="8">
        <f>+SQRT((3.47-LOG(Q364))^2+(1.22+LOG(R364))^2)</f>
        <v/>
      </c>
      <c r="T364" s="1">
        <f>(IF(S364&lt;1.31, "gravelly sand to dense sand", IF(S364&lt;2.05, "sands", IF(S364&lt;2.6, "sand mixtures", IF(S364&lt;2.95, "silt mixtures", IF(S364&lt;3.6, "clays","organic clay"))))))</f>
        <v/>
      </c>
      <c r="U364" s="98">
        <f>IF(S364&lt;2.6,DEGREES(ATAN(0.373*(LOG(N364/L364)+0.29))),"")</f>
        <v/>
      </c>
      <c r="V364" s="98">
        <f>IF(S364&lt;2.6, 17.6+11*LOG(Q364),"")</f>
        <v/>
      </c>
      <c r="W364" s="98">
        <f>IF(S364&lt;2.6, IF(M364/100&lt;20, 30,IF(M364/100&lt;40,30+5/20*(M364/100-20),IF(M364/100&lt;120, 35+5/80*(M364/100-40), IF(M364/100&lt;200, 40+5/80*(M364/100-120),45)))),"")</f>
        <v/>
      </c>
      <c r="X364" s="98">
        <f>IF(S364&gt;2.59, (M364-J364)/$I$1,"")</f>
        <v/>
      </c>
      <c r="Y364" s="1">
        <f>+($Y$600-$Y$3)/($A$600-$A$3)*(A364-$A$3)+$Y$3</f>
        <v/>
      </c>
      <c r="Z364" s="99">
        <f>+B364*4</f>
        <v/>
      </c>
      <c r="AA364" s="1">
        <f>+($AA$600-$AA$3)/($A$600-$A$3)*(A364-$A$3)+$AA$3</f>
        <v/>
      </c>
    </row>
    <row r="365">
      <c r="A365" s="11" t="n">
        <v>7.24</v>
      </c>
      <c r="B365" s="11" t="n">
        <v>0.436</v>
      </c>
      <c r="C365" s="11" t="n">
        <v>3</v>
      </c>
      <c r="D365" s="11" t="n">
        <v>113</v>
      </c>
      <c r="E365" s="5">
        <f>+B365*1000+D365*(1-$F$1)</f>
        <v/>
      </c>
      <c r="F365" s="5">
        <f>+F364+1</f>
        <v/>
      </c>
      <c r="G365" s="5">
        <f>+A366-A365</f>
        <v/>
      </c>
      <c r="H365" s="5">
        <f>+A365+G365/2</f>
        <v/>
      </c>
      <c r="I365" s="8">
        <f>9.81*(0.27*LOG(C365/E365*100)+0.36*LOG(E365/100)+1.236)</f>
        <v/>
      </c>
      <c r="J365" s="5">
        <f>+J364+I365*G365</f>
        <v/>
      </c>
      <c r="K365" s="5">
        <f>IF(H365&lt;$C$1,0,9.81*(H365-$C$1))</f>
        <v/>
      </c>
      <c r="L365" s="8">
        <f>+J365-K365</f>
        <v/>
      </c>
      <c r="M365" s="8">
        <f>AVERAGE(B365:B366)*1000</f>
        <v/>
      </c>
      <c r="N365" s="8">
        <f>AVERAGE(E365:E366)</f>
        <v/>
      </c>
      <c r="O365" s="8">
        <f>AVERAGE(F365:F366)</f>
        <v/>
      </c>
      <c r="P365" s="8">
        <f>AVERAGE(G365:G366)</f>
        <v/>
      </c>
      <c r="Q365" s="9">
        <f>(N365-J365)/L365</f>
        <v/>
      </c>
      <c r="R365" s="8">
        <f>+O365/(N365-J365)*100</f>
        <v/>
      </c>
      <c r="S365" s="8">
        <f>+SQRT((3.47-LOG(Q365))^2+(1.22+LOG(R365))^2)</f>
        <v/>
      </c>
      <c r="T365" s="1">
        <f>(IF(S365&lt;1.31, "gravelly sand to dense sand", IF(S365&lt;2.05, "sands", IF(S365&lt;2.6, "sand mixtures", IF(S365&lt;2.95, "silt mixtures", IF(S365&lt;3.6, "clays","organic clay"))))))</f>
        <v/>
      </c>
      <c r="U365" s="98">
        <f>IF(S365&lt;2.6,DEGREES(ATAN(0.373*(LOG(N365/L365)+0.29))),"")</f>
        <v/>
      </c>
      <c r="V365" s="98">
        <f>IF(S365&lt;2.6, 17.6+11*LOG(Q365),"")</f>
        <v/>
      </c>
      <c r="W365" s="98">
        <f>IF(S365&lt;2.6, IF(M365/100&lt;20, 30,IF(M365/100&lt;40,30+5/20*(M365/100-20),IF(M365/100&lt;120, 35+5/80*(M365/100-40), IF(M365/100&lt;200, 40+5/80*(M365/100-120),45)))),"")</f>
        <v/>
      </c>
      <c r="X365" s="98">
        <f>IF(S365&gt;2.59, (M365-J365)/$I$1,"")</f>
        <v/>
      </c>
      <c r="Y365" s="1">
        <f>+($Y$600-$Y$3)/($A$600-$A$3)*(A365-$A$3)+$Y$3</f>
        <v/>
      </c>
      <c r="Z365" s="99">
        <f>+B365*4</f>
        <v/>
      </c>
      <c r="AA365" s="1">
        <f>+($AA$600-$AA$3)/($A$600-$A$3)*(A365-$A$3)+$AA$3</f>
        <v/>
      </c>
    </row>
    <row r="366">
      <c r="A366" s="11" t="n">
        <v>7.26</v>
      </c>
      <c r="B366" s="11" t="n">
        <v>0.436</v>
      </c>
      <c r="C366" s="11" t="n">
        <v>5</v>
      </c>
      <c r="D366" s="11" t="n">
        <v>117</v>
      </c>
      <c r="E366" s="5">
        <f>+B366*1000+D366*(1-$F$1)</f>
        <v/>
      </c>
      <c r="F366" s="5">
        <f>+F365+1</f>
        <v/>
      </c>
      <c r="G366" s="5">
        <f>+A367-A366</f>
        <v/>
      </c>
      <c r="H366" s="5">
        <f>+A366+G366/2</f>
        <v/>
      </c>
      <c r="I366" s="8">
        <f>9.81*(0.27*LOG(C366/E366*100)+0.36*LOG(E366/100)+1.236)</f>
        <v/>
      </c>
      <c r="J366" s="5">
        <f>+J365+I366*G366</f>
        <v/>
      </c>
      <c r="K366" s="5">
        <f>IF(H366&lt;$C$1,0,9.81*(H366-$C$1))</f>
        <v/>
      </c>
      <c r="L366" s="8">
        <f>+J366-K366</f>
        <v/>
      </c>
      <c r="M366" s="8">
        <f>AVERAGE(B366:B367)*1000</f>
        <v/>
      </c>
      <c r="N366" s="8">
        <f>AVERAGE(E366:E367)</f>
        <v/>
      </c>
      <c r="O366" s="8">
        <f>AVERAGE(F366:F367)</f>
        <v/>
      </c>
      <c r="P366" s="8">
        <f>AVERAGE(G366:G367)</f>
        <v/>
      </c>
      <c r="Q366" s="9">
        <f>(N366-J366)/L366</f>
        <v/>
      </c>
      <c r="R366" s="8">
        <f>+O366/(N366-J366)*100</f>
        <v/>
      </c>
      <c r="S366" s="8">
        <f>+SQRT((3.47-LOG(Q366))^2+(1.22+LOG(R366))^2)</f>
        <v/>
      </c>
      <c r="T366" s="1">
        <f>(IF(S366&lt;1.31, "gravelly sand to dense sand", IF(S366&lt;2.05, "sands", IF(S366&lt;2.6, "sand mixtures", IF(S366&lt;2.95, "silt mixtures", IF(S366&lt;3.6, "clays","organic clay"))))))</f>
        <v/>
      </c>
      <c r="U366" s="98">
        <f>IF(S366&lt;2.6,DEGREES(ATAN(0.373*(LOG(N366/L366)+0.29))),"")</f>
        <v/>
      </c>
      <c r="V366" s="98">
        <f>IF(S366&lt;2.6, 17.6+11*LOG(Q366),"")</f>
        <v/>
      </c>
      <c r="W366" s="98">
        <f>IF(S366&lt;2.6, IF(M366/100&lt;20, 30,IF(M366/100&lt;40,30+5/20*(M366/100-20),IF(M366/100&lt;120, 35+5/80*(M366/100-40), IF(M366/100&lt;200, 40+5/80*(M366/100-120),45)))),"")</f>
        <v/>
      </c>
      <c r="X366" s="98">
        <f>IF(S366&gt;2.59, (M366-J366)/$I$1,"")</f>
        <v/>
      </c>
      <c r="Y366" s="1">
        <f>+($Y$600-$Y$3)/($A$600-$A$3)*(A366-$A$3)+$Y$3</f>
        <v/>
      </c>
      <c r="Z366" s="99">
        <f>+B366*4</f>
        <v/>
      </c>
      <c r="AA366" s="1">
        <f>+($AA$600-$AA$3)/($A$600-$A$3)*(A366-$A$3)+$AA$3</f>
        <v/>
      </c>
    </row>
    <row r="367">
      <c r="A367" s="11" t="n">
        <v>7.28</v>
      </c>
      <c r="B367" s="11" t="n">
        <v>0.417</v>
      </c>
      <c r="C367" s="11" t="n">
        <v>5</v>
      </c>
      <c r="D367" s="11" t="n">
        <v>120</v>
      </c>
      <c r="E367" s="5">
        <f>+B367*1000+D367*(1-$F$1)</f>
        <v/>
      </c>
      <c r="F367" s="5">
        <f>+F366+1</f>
        <v/>
      </c>
      <c r="G367" s="5">
        <f>+A368-A367</f>
        <v/>
      </c>
      <c r="H367" s="5">
        <f>+A367+G367/2</f>
        <v/>
      </c>
      <c r="I367" s="8">
        <f>9.81*(0.27*LOG(C367/E367*100)+0.36*LOG(E367/100)+1.236)</f>
        <v/>
      </c>
      <c r="J367" s="5">
        <f>+J366+I367*G367</f>
        <v/>
      </c>
      <c r="K367" s="5">
        <f>IF(H367&lt;$C$1,0,9.81*(H367-$C$1))</f>
        <v/>
      </c>
      <c r="L367" s="8">
        <f>+J367-K367</f>
        <v/>
      </c>
      <c r="M367" s="8">
        <f>AVERAGE(B367:B368)*1000</f>
        <v/>
      </c>
      <c r="N367" s="8">
        <f>AVERAGE(E367:E368)</f>
        <v/>
      </c>
      <c r="O367" s="8">
        <f>AVERAGE(F367:F368)</f>
        <v/>
      </c>
      <c r="P367" s="8">
        <f>AVERAGE(G367:G368)</f>
        <v/>
      </c>
      <c r="Q367" s="9">
        <f>(N367-J367)/L367</f>
        <v/>
      </c>
      <c r="R367" s="8">
        <f>+O367/(N367-J367)*100</f>
        <v/>
      </c>
      <c r="S367" s="8">
        <f>+SQRT((3.47-LOG(Q367))^2+(1.22+LOG(R367))^2)</f>
        <v/>
      </c>
      <c r="T367" s="1">
        <f>(IF(S367&lt;1.31, "gravelly sand to dense sand", IF(S367&lt;2.05, "sands", IF(S367&lt;2.6, "sand mixtures", IF(S367&lt;2.95, "silt mixtures", IF(S367&lt;3.6, "clays","organic clay"))))))</f>
        <v/>
      </c>
      <c r="U367" s="98">
        <f>IF(S367&lt;2.6,DEGREES(ATAN(0.373*(LOG(N367/L367)+0.29))),"")</f>
        <v/>
      </c>
      <c r="V367" s="98">
        <f>IF(S367&lt;2.6, 17.6+11*LOG(Q367),"")</f>
        <v/>
      </c>
      <c r="W367" s="98">
        <f>IF(S367&lt;2.6, IF(M367/100&lt;20, 30,IF(M367/100&lt;40,30+5/20*(M367/100-20),IF(M367/100&lt;120, 35+5/80*(M367/100-40), IF(M367/100&lt;200, 40+5/80*(M367/100-120),45)))),"")</f>
        <v/>
      </c>
      <c r="X367" s="98">
        <f>IF(S367&gt;2.59, (M367-J367)/$I$1,"")</f>
        <v/>
      </c>
      <c r="Y367" s="1">
        <f>+($Y$600-$Y$3)/($A$600-$A$3)*(A367-$A$3)+$Y$3</f>
        <v/>
      </c>
      <c r="Z367" s="99">
        <f>+B367*4</f>
        <v/>
      </c>
      <c r="AA367" s="1">
        <f>+($AA$600-$AA$3)/($A$600-$A$3)*(A367-$A$3)+$AA$3</f>
        <v/>
      </c>
    </row>
    <row r="368">
      <c r="A368" s="11" t="n">
        <v>7.3</v>
      </c>
      <c r="B368" s="11" t="n">
        <v>0.417</v>
      </c>
      <c r="C368" s="11" t="n">
        <v>6</v>
      </c>
      <c r="D368" s="11" t="n">
        <v>122</v>
      </c>
      <c r="E368" s="5">
        <f>+B368*1000+D368*(1-$F$1)</f>
        <v/>
      </c>
      <c r="F368" s="5">
        <f>+F367+1</f>
        <v/>
      </c>
      <c r="G368" s="5">
        <f>+A369-A368</f>
        <v/>
      </c>
      <c r="H368" s="5">
        <f>+A368+G368/2</f>
        <v/>
      </c>
      <c r="I368" s="8">
        <f>9.81*(0.27*LOG(C368/E368*100)+0.36*LOG(E368/100)+1.236)</f>
        <v/>
      </c>
      <c r="J368" s="5">
        <f>+J367+I368*G368</f>
        <v/>
      </c>
      <c r="K368" s="5">
        <f>IF(H368&lt;$C$1,0,9.81*(H368-$C$1))</f>
        <v/>
      </c>
      <c r="L368" s="8">
        <f>+J368-K368</f>
        <v/>
      </c>
      <c r="M368" s="8">
        <f>AVERAGE(B368:B369)*1000</f>
        <v/>
      </c>
      <c r="N368" s="8">
        <f>AVERAGE(E368:E369)</f>
        <v/>
      </c>
      <c r="O368" s="8">
        <f>AVERAGE(F368:F369)</f>
        <v/>
      </c>
      <c r="P368" s="8">
        <f>AVERAGE(G368:G369)</f>
        <v/>
      </c>
      <c r="Q368" s="9">
        <f>(N368-J368)/L368</f>
        <v/>
      </c>
      <c r="R368" s="8">
        <f>+O368/(N368-J368)*100</f>
        <v/>
      </c>
      <c r="S368" s="8">
        <f>+SQRT((3.47-LOG(Q368))^2+(1.22+LOG(R368))^2)</f>
        <v/>
      </c>
      <c r="T368" s="1">
        <f>(IF(S368&lt;1.31, "gravelly sand to dense sand", IF(S368&lt;2.05, "sands", IF(S368&lt;2.6, "sand mixtures", IF(S368&lt;2.95, "silt mixtures", IF(S368&lt;3.6, "clays","organic clay"))))))</f>
        <v/>
      </c>
      <c r="U368" s="98">
        <f>IF(S368&lt;2.6,DEGREES(ATAN(0.373*(LOG(N368/L368)+0.29))),"")</f>
        <v/>
      </c>
      <c r="V368" s="98">
        <f>IF(S368&lt;2.6, 17.6+11*LOG(Q368),"")</f>
        <v/>
      </c>
      <c r="W368" s="98">
        <f>IF(S368&lt;2.6, IF(M368/100&lt;20, 30,IF(M368/100&lt;40,30+5/20*(M368/100-20),IF(M368/100&lt;120, 35+5/80*(M368/100-40), IF(M368/100&lt;200, 40+5/80*(M368/100-120),45)))),"")</f>
        <v/>
      </c>
      <c r="X368" s="98">
        <f>IF(S368&gt;2.59, (M368-J368)/$I$1,"")</f>
        <v/>
      </c>
      <c r="Y368" s="1">
        <f>+($Y$600-$Y$3)/($A$600-$A$3)*(A368-$A$3)+$Y$3</f>
        <v/>
      </c>
      <c r="Z368" s="99">
        <f>+B368*4</f>
        <v/>
      </c>
      <c r="AA368" s="1">
        <f>+($AA$600-$AA$3)/($A$600-$A$3)*(A368-$A$3)+$AA$3</f>
        <v/>
      </c>
    </row>
    <row r="369">
      <c r="A369" s="11" t="n">
        <v>7.32</v>
      </c>
      <c r="B369" s="11" t="n">
        <v>0.436</v>
      </c>
      <c r="C369" s="11" t="n">
        <v>6</v>
      </c>
      <c r="D369" s="11" t="n">
        <v>126</v>
      </c>
      <c r="E369" s="5">
        <f>+B369*1000+D369*(1-$F$1)</f>
        <v/>
      </c>
      <c r="F369" s="5">
        <f>+F368+1</f>
        <v/>
      </c>
      <c r="G369" s="5">
        <f>+A370-A369</f>
        <v/>
      </c>
      <c r="H369" s="5">
        <f>+A369+G369/2</f>
        <v/>
      </c>
      <c r="I369" s="8">
        <f>9.81*(0.27*LOG(C369/E369*100)+0.36*LOG(E369/100)+1.236)</f>
        <v/>
      </c>
      <c r="J369" s="5">
        <f>+J368+I369*G369</f>
        <v/>
      </c>
      <c r="K369" s="5">
        <f>IF(H369&lt;$C$1,0,9.81*(H369-$C$1))</f>
        <v/>
      </c>
      <c r="L369" s="8">
        <f>+J369-K369</f>
        <v/>
      </c>
      <c r="M369" s="8">
        <f>AVERAGE(B369:B370)*1000</f>
        <v/>
      </c>
      <c r="N369" s="8">
        <f>AVERAGE(E369:E370)</f>
        <v/>
      </c>
      <c r="O369" s="8">
        <f>AVERAGE(F369:F370)</f>
        <v/>
      </c>
      <c r="P369" s="8">
        <f>AVERAGE(G369:G370)</f>
        <v/>
      </c>
      <c r="Q369" s="9">
        <f>(N369-J369)/L369</f>
        <v/>
      </c>
      <c r="R369" s="8">
        <f>+O369/(N369-J369)*100</f>
        <v/>
      </c>
      <c r="S369" s="8">
        <f>+SQRT((3.47-LOG(Q369))^2+(1.22+LOG(R369))^2)</f>
        <v/>
      </c>
      <c r="T369" s="1">
        <f>(IF(S369&lt;1.31, "gravelly sand to dense sand", IF(S369&lt;2.05, "sands", IF(S369&lt;2.6, "sand mixtures", IF(S369&lt;2.95, "silt mixtures", IF(S369&lt;3.6, "clays","organic clay"))))))</f>
        <v/>
      </c>
      <c r="U369" s="98">
        <f>IF(S369&lt;2.6,DEGREES(ATAN(0.373*(LOG(N369/L369)+0.29))),"")</f>
        <v/>
      </c>
      <c r="V369" s="98">
        <f>IF(S369&lt;2.6, 17.6+11*LOG(Q369),"")</f>
        <v/>
      </c>
      <c r="W369" s="98">
        <f>IF(S369&lt;2.6, IF(M369/100&lt;20, 30,IF(M369/100&lt;40,30+5/20*(M369/100-20),IF(M369/100&lt;120, 35+5/80*(M369/100-40), IF(M369/100&lt;200, 40+5/80*(M369/100-120),45)))),"")</f>
        <v/>
      </c>
      <c r="X369" s="98">
        <f>IF(S369&gt;2.59, (M369-J369)/$I$1,"")</f>
        <v/>
      </c>
      <c r="Y369" s="1">
        <f>+($Y$600-$Y$3)/($A$600-$A$3)*(A369-$A$3)+$Y$3</f>
        <v/>
      </c>
      <c r="Z369" s="99">
        <f>+B369*4</f>
        <v/>
      </c>
      <c r="AA369" s="1">
        <f>+($AA$600-$AA$3)/($A$600-$A$3)*(A369-$A$3)+$AA$3</f>
        <v/>
      </c>
    </row>
    <row r="370">
      <c r="A370" s="11" t="n">
        <v>7.34</v>
      </c>
      <c r="B370" s="11" t="n">
        <v>0.417</v>
      </c>
      <c r="C370" s="11" t="n">
        <v>6</v>
      </c>
      <c r="D370" s="11" t="n">
        <v>129</v>
      </c>
      <c r="E370" s="5">
        <f>+B370*1000+D370*(1-$F$1)</f>
        <v/>
      </c>
      <c r="F370" s="5">
        <f>+F369+1</f>
        <v/>
      </c>
      <c r="G370" s="5">
        <f>+A371-A370</f>
        <v/>
      </c>
      <c r="H370" s="5">
        <f>+A370+G370/2</f>
        <v/>
      </c>
      <c r="I370" s="8">
        <f>9.81*(0.27*LOG(C370/E370*100)+0.36*LOG(E370/100)+1.236)</f>
        <v/>
      </c>
      <c r="J370" s="5">
        <f>+J369+I370*G370</f>
        <v/>
      </c>
      <c r="K370" s="5">
        <f>IF(H370&lt;$C$1,0,9.81*(H370-$C$1))</f>
        <v/>
      </c>
      <c r="L370" s="8">
        <f>+J370-K370</f>
        <v/>
      </c>
      <c r="M370" s="8">
        <f>AVERAGE(B370:B371)*1000</f>
        <v/>
      </c>
      <c r="N370" s="8">
        <f>AVERAGE(E370:E371)</f>
        <v/>
      </c>
      <c r="O370" s="8">
        <f>AVERAGE(F370:F371)</f>
        <v/>
      </c>
      <c r="P370" s="8">
        <f>AVERAGE(G370:G371)</f>
        <v/>
      </c>
      <c r="Q370" s="9">
        <f>(N370-J370)/L370</f>
        <v/>
      </c>
      <c r="R370" s="8">
        <f>+O370/(N370-J370)*100</f>
        <v/>
      </c>
      <c r="S370" s="8">
        <f>+SQRT((3.47-LOG(Q370))^2+(1.22+LOG(R370))^2)</f>
        <v/>
      </c>
      <c r="T370" s="1">
        <f>(IF(S370&lt;1.31, "gravelly sand to dense sand", IF(S370&lt;2.05, "sands", IF(S370&lt;2.6, "sand mixtures", IF(S370&lt;2.95, "silt mixtures", IF(S370&lt;3.6, "clays","organic clay"))))))</f>
        <v/>
      </c>
      <c r="U370" s="98">
        <f>IF(S370&lt;2.6,DEGREES(ATAN(0.373*(LOG(N370/L370)+0.29))),"")</f>
        <v/>
      </c>
      <c r="V370" s="98">
        <f>IF(S370&lt;2.6, 17.6+11*LOG(Q370),"")</f>
        <v/>
      </c>
      <c r="W370" s="98">
        <f>IF(S370&lt;2.6, IF(M370/100&lt;20, 30,IF(M370/100&lt;40,30+5/20*(M370/100-20),IF(M370/100&lt;120, 35+5/80*(M370/100-40), IF(M370/100&lt;200, 40+5/80*(M370/100-120),45)))),"")</f>
        <v/>
      </c>
      <c r="X370" s="98">
        <f>IF(S370&gt;2.59, (M370-J370)/$I$1,"")</f>
        <v/>
      </c>
      <c r="Y370" s="1">
        <f>+($Y$600-$Y$3)/($A$600-$A$3)*(A370-$A$3)+$Y$3</f>
        <v/>
      </c>
      <c r="Z370" s="99">
        <f>+B370*4</f>
        <v/>
      </c>
      <c r="AA370" s="1">
        <f>+($AA$600-$AA$3)/($A$600-$A$3)*(A370-$A$3)+$AA$3</f>
        <v/>
      </c>
    </row>
    <row r="371">
      <c r="A371" s="11" t="n">
        <v>7.36</v>
      </c>
      <c r="B371" s="11" t="n">
        <v>0.436</v>
      </c>
      <c r="C371" s="11" t="n">
        <v>6</v>
      </c>
      <c r="D371" s="11" t="n">
        <v>134</v>
      </c>
      <c r="E371" s="5">
        <f>+B371*1000+D371*(1-$F$1)</f>
        <v/>
      </c>
      <c r="F371" s="5">
        <f>+F370+1</f>
        <v/>
      </c>
      <c r="G371" s="5">
        <f>+A372-A371</f>
        <v/>
      </c>
      <c r="H371" s="5">
        <f>+A371+G371/2</f>
        <v/>
      </c>
      <c r="I371" s="8">
        <f>9.81*(0.27*LOG(C371/E371*100)+0.36*LOG(E371/100)+1.236)</f>
        <v/>
      </c>
      <c r="J371" s="5">
        <f>+J370+I371*G371</f>
        <v/>
      </c>
      <c r="K371" s="5">
        <f>IF(H371&lt;$C$1,0,9.81*(H371-$C$1))</f>
        <v/>
      </c>
      <c r="L371" s="8">
        <f>+J371-K371</f>
        <v/>
      </c>
      <c r="M371" s="8">
        <f>AVERAGE(B371:B372)*1000</f>
        <v/>
      </c>
      <c r="N371" s="8">
        <f>AVERAGE(E371:E372)</f>
        <v/>
      </c>
      <c r="O371" s="8">
        <f>AVERAGE(F371:F372)</f>
        <v/>
      </c>
      <c r="P371" s="8">
        <f>AVERAGE(G371:G372)</f>
        <v/>
      </c>
      <c r="Q371" s="9">
        <f>(N371-J371)/L371</f>
        <v/>
      </c>
      <c r="R371" s="8">
        <f>+O371/(N371-J371)*100</f>
        <v/>
      </c>
      <c r="S371" s="8">
        <f>+SQRT((3.47-LOG(Q371))^2+(1.22+LOG(R371))^2)</f>
        <v/>
      </c>
      <c r="T371" s="1">
        <f>(IF(S371&lt;1.31, "gravelly sand to dense sand", IF(S371&lt;2.05, "sands", IF(S371&lt;2.6, "sand mixtures", IF(S371&lt;2.95, "silt mixtures", IF(S371&lt;3.6, "clays","organic clay"))))))</f>
        <v/>
      </c>
      <c r="U371" s="98">
        <f>IF(S371&lt;2.6,DEGREES(ATAN(0.373*(LOG(N371/L371)+0.29))),"")</f>
        <v/>
      </c>
      <c r="V371" s="98">
        <f>IF(S371&lt;2.6, 17.6+11*LOG(Q371),"")</f>
        <v/>
      </c>
      <c r="W371" s="98">
        <f>IF(S371&lt;2.6, IF(M371/100&lt;20, 30,IF(M371/100&lt;40,30+5/20*(M371/100-20),IF(M371/100&lt;120, 35+5/80*(M371/100-40), IF(M371/100&lt;200, 40+5/80*(M371/100-120),45)))),"")</f>
        <v/>
      </c>
      <c r="X371" s="98">
        <f>IF(S371&gt;2.59, (M371-J371)/$I$1,"")</f>
        <v/>
      </c>
      <c r="Y371" s="1">
        <f>+($Y$600-$Y$3)/($A$600-$A$3)*(A371-$A$3)+$Y$3</f>
        <v/>
      </c>
      <c r="Z371" s="99">
        <f>+B371*4</f>
        <v/>
      </c>
      <c r="AA371" s="1">
        <f>+($AA$600-$AA$3)/($A$600-$A$3)*(A371-$A$3)+$AA$3</f>
        <v/>
      </c>
    </row>
    <row r="372">
      <c r="A372" s="90" t="n">
        <v>7.38</v>
      </c>
      <c r="B372" s="11" t="n">
        <v>0.455</v>
      </c>
      <c r="C372" s="11" t="n">
        <v>5</v>
      </c>
      <c r="D372" s="11" t="n">
        <v>136</v>
      </c>
      <c r="E372" s="5">
        <f>+B372*1000+D372*(1-$F$1)</f>
        <v/>
      </c>
      <c r="F372" s="5">
        <f>+F371+1</f>
        <v/>
      </c>
      <c r="G372" s="5">
        <f>+A373-A372</f>
        <v/>
      </c>
      <c r="H372" s="5">
        <f>+A372+G372/2</f>
        <v/>
      </c>
      <c r="I372" s="8">
        <f>9.81*(0.27*LOG(C372/E372*100)+0.36*LOG(E372/100)+1.236)</f>
        <v/>
      </c>
      <c r="J372" s="5">
        <f>+J371+I372*G372</f>
        <v/>
      </c>
      <c r="K372" s="5">
        <f>IF(H372&lt;$C$1,0,9.81*(H372-$C$1))</f>
        <v/>
      </c>
      <c r="L372" s="8">
        <f>+J372-K372</f>
        <v/>
      </c>
      <c r="M372" s="8">
        <f>AVERAGE(B372:B373)*1000</f>
        <v/>
      </c>
      <c r="N372" s="8">
        <f>AVERAGE(E372:E373)</f>
        <v/>
      </c>
      <c r="O372" s="8">
        <f>AVERAGE(F372:F373)</f>
        <v/>
      </c>
      <c r="P372" s="8">
        <f>AVERAGE(G372:G373)</f>
        <v/>
      </c>
      <c r="Q372" s="9">
        <f>(N372-J372)/L372</f>
        <v/>
      </c>
      <c r="R372" s="8">
        <f>+O372/(N372-J372)*100</f>
        <v/>
      </c>
      <c r="S372" s="8">
        <f>+SQRT((3.47-LOG(Q372))^2+(1.22+LOG(R372))^2)</f>
        <v/>
      </c>
      <c r="T372" s="1">
        <f>(IF(S372&lt;1.31, "gravelly sand to dense sand", IF(S372&lt;2.05, "sands", IF(S372&lt;2.6, "sand mixtures", IF(S372&lt;2.95, "silt mixtures", IF(S372&lt;3.6, "clays","organic clay"))))))</f>
        <v/>
      </c>
      <c r="U372" s="98">
        <f>IF(S372&lt;2.6,DEGREES(ATAN(0.373*(LOG(N372/L372)+0.29))),"")</f>
        <v/>
      </c>
      <c r="V372" s="98">
        <f>IF(S372&lt;2.6, 17.6+11*LOG(Q372),"")</f>
        <v/>
      </c>
      <c r="W372" s="98">
        <f>IF(S372&lt;2.6, IF(M372/100&lt;20, 30,IF(M372/100&lt;40,30+5/20*(M372/100-20),IF(M372/100&lt;120, 35+5/80*(M372/100-40), IF(M372/100&lt;200, 40+5/80*(M372/100-120),45)))),"")</f>
        <v/>
      </c>
      <c r="X372" s="98">
        <f>IF(S372&gt;2.59, (M372-J372)/$I$1,"")</f>
        <v/>
      </c>
      <c r="Y372" s="1">
        <f>+($Y$600-$Y$3)/($A$600-$A$3)*(A372-$A$3)+$Y$3</f>
        <v/>
      </c>
      <c r="Z372" s="99">
        <f>+B372*4</f>
        <v/>
      </c>
      <c r="AA372" s="1">
        <f>+($AA$600-$AA$3)/($A$600-$A$3)*(A372-$A$3)+$AA$3</f>
        <v/>
      </c>
    </row>
    <row r="373">
      <c r="A373" s="11" t="n">
        <v>7.4</v>
      </c>
      <c r="B373" s="11" t="n">
        <v>0.455</v>
      </c>
      <c r="C373" s="11" t="n">
        <v>5</v>
      </c>
      <c r="D373" s="11" t="n">
        <v>139</v>
      </c>
      <c r="E373" s="5">
        <f>+B373*1000+D373*(1-$F$1)</f>
        <v/>
      </c>
      <c r="F373" s="5">
        <f>+F372+1</f>
        <v/>
      </c>
      <c r="G373" s="5">
        <f>+A374-A373</f>
        <v/>
      </c>
      <c r="H373" s="5">
        <f>+A373+G373/2</f>
        <v/>
      </c>
      <c r="I373" s="8">
        <f>9.81*(0.27*LOG(C373/E373*100)+0.36*LOG(E373/100)+1.236)</f>
        <v/>
      </c>
      <c r="J373" s="5">
        <f>+J372+I373*G373</f>
        <v/>
      </c>
      <c r="K373" s="5">
        <f>IF(H373&lt;$C$1,0,9.81*(H373-$C$1))</f>
        <v/>
      </c>
      <c r="L373" s="8">
        <f>+J373-K373</f>
        <v/>
      </c>
      <c r="M373" s="8">
        <f>AVERAGE(B373:B374)*1000</f>
        <v/>
      </c>
      <c r="N373" s="8">
        <f>AVERAGE(E373:E374)</f>
        <v/>
      </c>
      <c r="O373" s="8">
        <f>AVERAGE(F373:F374)</f>
        <v/>
      </c>
      <c r="P373" s="8">
        <f>AVERAGE(G373:G374)</f>
        <v/>
      </c>
      <c r="Q373" s="9">
        <f>(N373-J373)/L373</f>
        <v/>
      </c>
      <c r="R373" s="8">
        <f>+O373/(N373-J373)*100</f>
        <v/>
      </c>
      <c r="S373" s="8">
        <f>+SQRT((3.47-LOG(Q373))^2+(1.22+LOG(R373))^2)</f>
        <v/>
      </c>
      <c r="T373" s="1">
        <f>(IF(S373&lt;1.31, "gravelly sand to dense sand", IF(S373&lt;2.05, "sands", IF(S373&lt;2.6, "sand mixtures", IF(S373&lt;2.95, "silt mixtures", IF(S373&lt;3.6, "clays","organic clay"))))))</f>
        <v/>
      </c>
      <c r="U373" s="98">
        <f>IF(S373&lt;2.6,DEGREES(ATAN(0.373*(LOG(N373/L373)+0.29))),"")</f>
        <v/>
      </c>
      <c r="V373" s="98">
        <f>IF(S373&lt;2.6, 17.6+11*LOG(Q373),"")</f>
        <v/>
      </c>
      <c r="W373" s="98">
        <f>IF(S373&lt;2.6, IF(M373/100&lt;20, 30,IF(M373/100&lt;40,30+5/20*(M373/100-20),IF(M373/100&lt;120, 35+5/80*(M373/100-40), IF(M373/100&lt;200, 40+5/80*(M373/100-120),45)))),"")</f>
        <v/>
      </c>
      <c r="X373" s="98">
        <f>IF(S373&gt;2.59, (M373-J373)/$I$1,"")</f>
        <v/>
      </c>
      <c r="Y373" s="1">
        <f>+($Y$600-$Y$3)/($A$600-$A$3)*(A373-$A$3)+$Y$3</f>
        <v/>
      </c>
      <c r="Z373" s="99">
        <f>+B373*4</f>
        <v/>
      </c>
      <c r="AA373" s="1">
        <f>+($AA$600-$AA$3)/($A$600-$A$3)*(A373-$A$3)+$AA$3</f>
        <v/>
      </c>
    </row>
    <row r="374">
      <c r="A374" s="11" t="n">
        <v>7.42</v>
      </c>
      <c r="B374" s="11" t="n">
        <v>0.436</v>
      </c>
      <c r="C374" s="11" t="n">
        <v>5</v>
      </c>
      <c r="D374" s="11" t="n">
        <v>142</v>
      </c>
      <c r="E374" s="5">
        <f>+B374*1000+D374*(1-$F$1)</f>
        <v/>
      </c>
      <c r="F374" s="5">
        <f>+F373+1</f>
        <v/>
      </c>
      <c r="G374" s="5">
        <f>+A375-A374</f>
        <v/>
      </c>
      <c r="H374" s="5">
        <f>+A374+G374/2</f>
        <v/>
      </c>
      <c r="I374" s="8">
        <f>9.81*(0.27*LOG(C374/E374*100)+0.36*LOG(E374/100)+1.236)</f>
        <v/>
      </c>
      <c r="J374" s="5">
        <f>+J373+I374*G374</f>
        <v/>
      </c>
      <c r="K374" s="5">
        <f>IF(H374&lt;$C$1,0,9.81*(H374-$C$1))</f>
        <v/>
      </c>
      <c r="L374" s="8">
        <f>+J374-K374</f>
        <v/>
      </c>
      <c r="M374" s="8">
        <f>AVERAGE(B374:B375)*1000</f>
        <v/>
      </c>
      <c r="N374" s="8">
        <f>AVERAGE(E374:E375)</f>
        <v/>
      </c>
      <c r="O374" s="8">
        <f>AVERAGE(F374:F375)</f>
        <v/>
      </c>
      <c r="P374" s="8">
        <f>AVERAGE(G374:G375)</f>
        <v/>
      </c>
      <c r="Q374" s="9">
        <f>(N374-J374)/L374</f>
        <v/>
      </c>
      <c r="R374" s="8">
        <f>+O374/(N374-J374)*100</f>
        <v/>
      </c>
      <c r="S374" s="8">
        <f>+SQRT((3.47-LOG(Q374))^2+(1.22+LOG(R374))^2)</f>
        <v/>
      </c>
      <c r="T374" s="1">
        <f>(IF(S374&lt;1.31, "gravelly sand to dense sand", IF(S374&lt;2.05, "sands", IF(S374&lt;2.6, "sand mixtures", IF(S374&lt;2.95, "silt mixtures", IF(S374&lt;3.6, "clays","organic clay"))))))</f>
        <v/>
      </c>
      <c r="U374" s="98">
        <f>IF(S374&lt;2.6,DEGREES(ATAN(0.373*(LOG(N374/L374)+0.29))),"")</f>
        <v/>
      </c>
      <c r="V374" s="98">
        <f>IF(S374&lt;2.6, 17.6+11*LOG(Q374),"")</f>
        <v/>
      </c>
      <c r="W374" s="98">
        <f>IF(S374&lt;2.6, IF(M374/100&lt;20, 30,IF(M374/100&lt;40,30+5/20*(M374/100-20),IF(M374/100&lt;120, 35+5/80*(M374/100-40), IF(M374/100&lt;200, 40+5/80*(M374/100-120),45)))),"")</f>
        <v/>
      </c>
      <c r="X374" s="98">
        <f>IF(S374&gt;2.59, (M374-J374)/$I$1,"")</f>
        <v/>
      </c>
      <c r="Y374" s="1">
        <f>+($Y$600-$Y$3)/($A$600-$A$3)*(A374-$A$3)+$Y$3</f>
        <v/>
      </c>
      <c r="Z374" s="99">
        <f>+B374*4</f>
        <v/>
      </c>
      <c r="AA374" s="1">
        <f>+($AA$600-$AA$3)/($A$600-$A$3)*(A374-$A$3)+$AA$3</f>
        <v/>
      </c>
    </row>
    <row r="375">
      <c r="A375" s="11" t="n">
        <v>7.44</v>
      </c>
      <c r="B375" s="11" t="n">
        <v>0.436</v>
      </c>
      <c r="C375" s="11" t="n">
        <v>5</v>
      </c>
      <c r="D375" s="11" t="n">
        <v>145</v>
      </c>
      <c r="E375" s="5">
        <f>+B375*1000+D375*(1-$F$1)</f>
        <v/>
      </c>
      <c r="F375" s="5">
        <f>+F374+1</f>
        <v/>
      </c>
      <c r="G375" s="5">
        <f>+A376-A375</f>
        <v/>
      </c>
      <c r="H375" s="5">
        <f>+A375+G375/2</f>
        <v/>
      </c>
      <c r="I375" s="8">
        <f>9.81*(0.27*LOG(C375/E375*100)+0.36*LOG(E375/100)+1.236)</f>
        <v/>
      </c>
      <c r="J375" s="5">
        <f>+J374+I375*G375</f>
        <v/>
      </c>
      <c r="K375" s="5">
        <f>IF(H375&lt;$C$1,0,9.81*(H375-$C$1))</f>
        <v/>
      </c>
      <c r="L375" s="8">
        <f>+J375-K375</f>
        <v/>
      </c>
      <c r="M375" s="8">
        <f>AVERAGE(B375:B376)*1000</f>
        <v/>
      </c>
      <c r="N375" s="8">
        <f>AVERAGE(E375:E376)</f>
        <v/>
      </c>
      <c r="O375" s="8">
        <f>AVERAGE(F375:F376)</f>
        <v/>
      </c>
      <c r="P375" s="8">
        <f>AVERAGE(G375:G376)</f>
        <v/>
      </c>
      <c r="Q375" s="9">
        <f>(N375-J375)/L375</f>
        <v/>
      </c>
      <c r="R375" s="8">
        <f>+O375/(N375-J375)*100</f>
        <v/>
      </c>
      <c r="S375" s="8">
        <f>+SQRT((3.47-LOG(Q375))^2+(1.22+LOG(R375))^2)</f>
        <v/>
      </c>
      <c r="T375" s="1">
        <f>(IF(S375&lt;1.31, "gravelly sand to dense sand", IF(S375&lt;2.05, "sands", IF(S375&lt;2.6, "sand mixtures", IF(S375&lt;2.95, "silt mixtures", IF(S375&lt;3.6, "clays","organic clay"))))))</f>
        <v/>
      </c>
      <c r="U375" s="98">
        <f>IF(S375&lt;2.6,DEGREES(ATAN(0.373*(LOG(N375/L375)+0.29))),"")</f>
        <v/>
      </c>
      <c r="V375" s="98">
        <f>IF(S375&lt;2.6, 17.6+11*LOG(Q375),"")</f>
        <v/>
      </c>
      <c r="W375" s="98">
        <f>IF(S375&lt;2.6, IF(M375/100&lt;20, 30,IF(M375/100&lt;40,30+5/20*(M375/100-20),IF(M375/100&lt;120, 35+5/80*(M375/100-40), IF(M375/100&lt;200, 40+5/80*(M375/100-120),45)))),"")</f>
        <v/>
      </c>
      <c r="X375" s="98">
        <f>IF(S375&gt;2.59, (M375-J375)/$I$1,"")</f>
        <v/>
      </c>
      <c r="Y375" s="1">
        <f>+($Y$600-$Y$3)/($A$600-$A$3)*(A375-$A$3)+$Y$3</f>
        <v/>
      </c>
      <c r="Z375" s="99">
        <f>+B375*4</f>
        <v/>
      </c>
      <c r="AA375" s="1">
        <f>+($AA$600-$AA$3)/($A$600-$A$3)*(A375-$A$3)+$AA$3</f>
        <v/>
      </c>
    </row>
    <row r="376">
      <c r="A376" s="11" t="n">
        <v>7.46</v>
      </c>
      <c r="B376" s="11" t="n">
        <v>0.455</v>
      </c>
      <c r="C376" s="11" t="n">
        <v>5</v>
      </c>
      <c r="D376" s="11" t="n">
        <v>147</v>
      </c>
      <c r="E376" s="5">
        <f>+B376*1000+D376*(1-$F$1)</f>
        <v/>
      </c>
      <c r="F376" s="5">
        <f>+F375+1</f>
        <v/>
      </c>
      <c r="G376" s="5">
        <f>+A377-A376</f>
        <v/>
      </c>
      <c r="H376" s="5">
        <f>+A376+G376/2</f>
        <v/>
      </c>
      <c r="I376" s="8">
        <f>9.81*(0.27*LOG(C376/E376*100)+0.36*LOG(E376/100)+1.236)</f>
        <v/>
      </c>
      <c r="J376" s="5">
        <f>+J375+I376*G376</f>
        <v/>
      </c>
      <c r="K376" s="5">
        <f>IF(H376&lt;$C$1,0,9.81*(H376-$C$1))</f>
        <v/>
      </c>
      <c r="L376" s="8">
        <f>+J376-K376</f>
        <v/>
      </c>
      <c r="M376" s="8">
        <f>AVERAGE(B376:B377)*1000</f>
        <v/>
      </c>
      <c r="N376" s="8">
        <f>AVERAGE(E376:E377)</f>
        <v/>
      </c>
      <c r="O376" s="8">
        <f>AVERAGE(F376:F377)</f>
        <v/>
      </c>
      <c r="P376" s="8">
        <f>AVERAGE(G376:G377)</f>
        <v/>
      </c>
      <c r="Q376" s="9">
        <f>(N376-J376)/L376</f>
        <v/>
      </c>
      <c r="R376" s="8">
        <f>+O376/(N376-J376)*100</f>
        <v/>
      </c>
      <c r="S376" s="8">
        <f>+SQRT((3.47-LOG(Q376))^2+(1.22+LOG(R376))^2)</f>
        <v/>
      </c>
      <c r="T376" s="1">
        <f>(IF(S376&lt;1.31, "gravelly sand to dense sand", IF(S376&lt;2.05, "sands", IF(S376&lt;2.6, "sand mixtures", IF(S376&lt;2.95, "silt mixtures", IF(S376&lt;3.6, "clays","organic clay"))))))</f>
        <v/>
      </c>
      <c r="U376" s="98">
        <f>IF(S376&lt;2.6,DEGREES(ATAN(0.373*(LOG(N376/L376)+0.29))),"")</f>
        <v/>
      </c>
      <c r="V376" s="98">
        <f>IF(S376&lt;2.6, 17.6+11*LOG(Q376),"")</f>
        <v/>
      </c>
      <c r="W376" s="98">
        <f>IF(S376&lt;2.6, IF(M376/100&lt;20, 30,IF(M376/100&lt;40,30+5/20*(M376/100-20),IF(M376/100&lt;120, 35+5/80*(M376/100-40), IF(M376/100&lt;200, 40+5/80*(M376/100-120),45)))),"")</f>
        <v/>
      </c>
      <c r="X376" s="98">
        <f>IF(S376&gt;2.59, (M376-J376)/$I$1,"")</f>
        <v/>
      </c>
      <c r="Y376" s="1">
        <f>+($Y$600-$Y$3)/($A$600-$A$3)*(A376-$A$3)+$Y$3</f>
        <v/>
      </c>
      <c r="Z376" s="99">
        <f>+B376*4</f>
        <v/>
      </c>
      <c r="AA376" s="1">
        <f>+($AA$600-$AA$3)/($A$600-$A$3)*(A376-$A$3)+$AA$3</f>
        <v/>
      </c>
    </row>
    <row r="377">
      <c r="A377" s="11" t="n">
        <v>7.48</v>
      </c>
      <c r="B377" s="11" t="n">
        <v>0.455</v>
      </c>
      <c r="C377" s="11" t="n">
        <v>5</v>
      </c>
      <c r="D377" s="11" t="n">
        <v>151</v>
      </c>
      <c r="E377" s="5">
        <f>+B377*1000+D377*(1-$F$1)</f>
        <v/>
      </c>
      <c r="F377" s="5">
        <f>+F376+1</f>
        <v/>
      </c>
      <c r="G377" s="5">
        <f>+A378-A377</f>
        <v/>
      </c>
      <c r="H377" s="5">
        <f>+A377+G377/2</f>
        <v/>
      </c>
      <c r="I377" s="8">
        <f>9.81*(0.27*LOG(C377/E377*100)+0.36*LOG(E377/100)+1.236)</f>
        <v/>
      </c>
      <c r="J377" s="5">
        <f>+J376+I377*G377</f>
        <v/>
      </c>
      <c r="K377" s="5">
        <f>IF(H377&lt;$C$1,0,9.81*(H377-$C$1))</f>
        <v/>
      </c>
      <c r="L377" s="8">
        <f>+J377-K377</f>
        <v/>
      </c>
      <c r="M377" s="8">
        <f>AVERAGE(B377:B378)*1000</f>
        <v/>
      </c>
      <c r="N377" s="8">
        <f>AVERAGE(E377:E378)</f>
        <v/>
      </c>
      <c r="O377" s="8">
        <f>AVERAGE(F377:F378)</f>
        <v/>
      </c>
      <c r="P377" s="8">
        <f>AVERAGE(G377:G378)</f>
        <v/>
      </c>
      <c r="Q377" s="9">
        <f>(N377-J377)/L377</f>
        <v/>
      </c>
      <c r="R377" s="8">
        <f>+O377/(N377-J377)*100</f>
        <v/>
      </c>
      <c r="S377" s="8">
        <f>+SQRT((3.47-LOG(Q377))^2+(1.22+LOG(R377))^2)</f>
        <v/>
      </c>
      <c r="T377" s="1">
        <f>(IF(S377&lt;1.31, "gravelly sand to dense sand", IF(S377&lt;2.05, "sands", IF(S377&lt;2.6, "sand mixtures", IF(S377&lt;2.95, "silt mixtures", IF(S377&lt;3.6, "clays","organic clay"))))))</f>
        <v/>
      </c>
      <c r="U377" s="98">
        <f>IF(S377&lt;2.6,DEGREES(ATAN(0.373*(LOG(N377/L377)+0.29))),"")</f>
        <v/>
      </c>
      <c r="V377" s="98">
        <f>IF(S377&lt;2.6, 17.6+11*LOG(Q377),"")</f>
        <v/>
      </c>
      <c r="W377" s="98">
        <f>IF(S377&lt;2.6, IF(M377/100&lt;20, 30,IF(M377/100&lt;40,30+5/20*(M377/100-20),IF(M377/100&lt;120, 35+5/80*(M377/100-40), IF(M377/100&lt;200, 40+5/80*(M377/100-120),45)))),"")</f>
        <v/>
      </c>
      <c r="X377" s="98">
        <f>IF(S377&gt;2.59, (M377-J377)/$I$1,"")</f>
        <v/>
      </c>
      <c r="Y377" s="1">
        <f>+($Y$600-$Y$3)/($A$600-$A$3)*(A377-$A$3)+$Y$3</f>
        <v/>
      </c>
      <c r="Z377" s="99">
        <f>+B377*4</f>
        <v/>
      </c>
      <c r="AA377" s="1">
        <f>+($AA$600-$AA$3)/($A$600-$A$3)*(A377-$A$3)+$AA$3</f>
        <v/>
      </c>
    </row>
    <row r="378">
      <c r="A378" s="11" t="n">
        <v>7.5</v>
      </c>
      <c r="B378" s="11" t="n">
        <v>0.455</v>
      </c>
      <c r="C378" s="11" t="n">
        <v>6</v>
      </c>
      <c r="D378" s="11" t="n">
        <v>152</v>
      </c>
      <c r="E378" s="5">
        <f>+B378*1000+D378*(1-$F$1)</f>
        <v/>
      </c>
      <c r="F378" s="5">
        <f>+F377+1</f>
        <v/>
      </c>
      <c r="G378" s="5">
        <f>+A379-A378</f>
        <v/>
      </c>
      <c r="H378" s="5">
        <f>+A378+G378/2</f>
        <v/>
      </c>
      <c r="I378" s="8">
        <f>9.81*(0.27*LOG(C378/E378*100)+0.36*LOG(E378/100)+1.236)</f>
        <v/>
      </c>
      <c r="J378" s="5">
        <f>+J377+I378*G378</f>
        <v/>
      </c>
      <c r="K378" s="5">
        <f>IF(H378&lt;$C$1,0,9.81*(H378-$C$1))</f>
        <v/>
      </c>
      <c r="L378" s="8">
        <f>+J378-K378</f>
        <v/>
      </c>
      <c r="M378" s="8">
        <f>AVERAGE(B378:B379)*1000</f>
        <v/>
      </c>
      <c r="N378" s="8">
        <f>AVERAGE(E378:E379)</f>
        <v/>
      </c>
      <c r="O378" s="8">
        <f>AVERAGE(F378:F379)</f>
        <v/>
      </c>
      <c r="P378" s="8">
        <f>AVERAGE(G378:G379)</f>
        <v/>
      </c>
      <c r="Q378" s="9">
        <f>(N378-J378)/L378</f>
        <v/>
      </c>
      <c r="R378" s="8">
        <f>+O378/(N378-J378)*100</f>
        <v/>
      </c>
      <c r="S378" s="8">
        <f>+SQRT((3.47-LOG(Q378))^2+(1.22+LOG(R378))^2)</f>
        <v/>
      </c>
      <c r="T378" s="1">
        <f>(IF(S378&lt;1.31, "gravelly sand to dense sand", IF(S378&lt;2.05, "sands", IF(S378&lt;2.6, "sand mixtures", IF(S378&lt;2.95, "silt mixtures", IF(S378&lt;3.6, "clays","organic clay"))))))</f>
        <v/>
      </c>
      <c r="U378" s="98">
        <f>IF(S378&lt;2.6,DEGREES(ATAN(0.373*(LOG(N378/L378)+0.29))),"")</f>
        <v/>
      </c>
      <c r="V378" s="98">
        <f>IF(S378&lt;2.6, 17.6+11*LOG(Q378),"")</f>
        <v/>
      </c>
      <c r="W378" s="98">
        <f>IF(S378&lt;2.6, IF(M378/100&lt;20, 30,IF(M378/100&lt;40,30+5/20*(M378/100-20),IF(M378/100&lt;120, 35+5/80*(M378/100-40), IF(M378/100&lt;200, 40+5/80*(M378/100-120),45)))),"")</f>
        <v/>
      </c>
      <c r="X378" s="98">
        <f>IF(S378&gt;2.59, (M378-J378)/$I$1,"")</f>
        <v/>
      </c>
      <c r="Y378" s="1">
        <f>+($Y$600-$Y$3)/($A$600-$A$3)*(A378-$A$3)+$Y$3</f>
        <v/>
      </c>
      <c r="Z378" s="99">
        <f>+B378*4</f>
        <v/>
      </c>
      <c r="AA378" s="1">
        <f>+($AA$600-$AA$3)/($A$600-$A$3)*(A378-$A$3)+$AA$3</f>
        <v/>
      </c>
    </row>
    <row r="379">
      <c r="A379" s="11" t="n">
        <v>7.52</v>
      </c>
      <c r="B379" s="11" t="n">
        <v>0.455</v>
      </c>
      <c r="C379" s="11" t="n">
        <v>6</v>
      </c>
      <c r="D379" s="11" t="n">
        <v>155</v>
      </c>
      <c r="E379" s="5">
        <f>+B379*1000+D379*(1-$F$1)</f>
        <v/>
      </c>
      <c r="F379" s="5">
        <f>+F378+1</f>
        <v/>
      </c>
      <c r="G379" s="5">
        <f>+A380-A379</f>
        <v/>
      </c>
      <c r="H379" s="5">
        <f>+A379+G379/2</f>
        <v/>
      </c>
      <c r="I379" s="8">
        <f>9.81*(0.27*LOG(C379/E379*100)+0.36*LOG(E379/100)+1.236)</f>
        <v/>
      </c>
      <c r="J379" s="5">
        <f>+J378+I379*G379</f>
        <v/>
      </c>
      <c r="K379" s="5">
        <f>IF(H379&lt;$C$1,0,9.81*(H379-$C$1))</f>
        <v/>
      </c>
      <c r="L379" s="8">
        <f>+J379-K379</f>
        <v/>
      </c>
      <c r="M379" s="8">
        <f>AVERAGE(B379:B380)*1000</f>
        <v/>
      </c>
      <c r="N379" s="8">
        <f>AVERAGE(E379:E380)</f>
        <v/>
      </c>
      <c r="O379" s="8">
        <f>AVERAGE(F379:F380)</f>
        <v/>
      </c>
      <c r="P379" s="8">
        <f>AVERAGE(G379:G380)</f>
        <v/>
      </c>
      <c r="Q379" s="9">
        <f>(N379-J379)/L379</f>
        <v/>
      </c>
      <c r="R379" s="8">
        <f>+O379/(N379-J379)*100</f>
        <v/>
      </c>
      <c r="S379" s="8">
        <f>+SQRT((3.47-LOG(Q379))^2+(1.22+LOG(R379))^2)</f>
        <v/>
      </c>
      <c r="T379" s="1">
        <f>(IF(S379&lt;1.31, "gravelly sand to dense sand", IF(S379&lt;2.05, "sands", IF(S379&lt;2.6, "sand mixtures", IF(S379&lt;2.95, "silt mixtures", IF(S379&lt;3.6, "clays","organic clay"))))))</f>
        <v/>
      </c>
      <c r="U379" s="98">
        <f>IF(S379&lt;2.6,DEGREES(ATAN(0.373*(LOG(N379/L379)+0.29))),"")</f>
        <v/>
      </c>
      <c r="V379" s="98">
        <f>IF(S379&lt;2.6, 17.6+11*LOG(Q379),"")</f>
        <v/>
      </c>
      <c r="W379" s="98">
        <f>IF(S379&lt;2.6, IF(M379/100&lt;20, 30,IF(M379/100&lt;40,30+5/20*(M379/100-20),IF(M379/100&lt;120, 35+5/80*(M379/100-40), IF(M379/100&lt;200, 40+5/80*(M379/100-120),45)))),"")</f>
        <v/>
      </c>
      <c r="X379" s="98">
        <f>IF(S379&gt;2.59, (M379-J379)/$I$1,"")</f>
        <v/>
      </c>
      <c r="Y379" s="1">
        <f>+($Y$600-$Y$3)/($A$600-$A$3)*(A379-$A$3)+$Y$3</f>
        <v/>
      </c>
      <c r="Z379" s="99">
        <f>+B379*4</f>
        <v/>
      </c>
      <c r="AA379" s="1">
        <f>+($AA$600-$AA$3)/($A$600-$A$3)*(A379-$A$3)+$AA$3</f>
        <v/>
      </c>
    </row>
    <row r="380">
      <c r="A380" s="11" t="n">
        <v>7.54</v>
      </c>
      <c r="B380" s="11" t="n">
        <v>0.455</v>
      </c>
      <c r="C380" s="11" t="n">
        <v>6</v>
      </c>
      <c r="D380" s="11" t="n">
        <v>157</v>
      </c>
      <c r="E380" s="5">
        <f>+B380*1000+D380*(1-$F$1)</f>
        <v/>
      </c>
      <c r="F380" s="5">
        <f>+F379+1</f>
        <v/>
      </c>
      <c r="G380" s="5">
        <f>+A381-A380</f>
        <v/>
      </c>
      <c r="H380" s="5">
        <f>+A380+G380/2</f>
        <v/>
      </c>
      <c r="I380" s="8">
        <f>9.81*(0.27*LOG(C380/E380*100)+0.36*LOG(E380/100)+1.236)</f>
        <v/>
      </c>
      <c r="J380" s="5">
        <f>+J379+I380*G380</f>
        <v/>
      </c>
      <c r="K380" s="5">
        <f>IF(H380&lt;$C$1,0,9.81*(H380-$C$1))</f>
        <v/>
      </c>
      <c r="L380" s="8">
        <f>+J380-K380</f>
        <v/>
      </c>
      <c r="M380" s="8">
        <f>AVERAGE(B380:B381)*1000</f>
        <v/>
      </c>
      <c r="N380" s="8">
        <f>AVERAGE(E380:E381)</f>
        <v/>
      </c>
      <c r="O380" s="8">
        <f>AVERAGE(F380:F381)</f>
        <v/>
      </c>
      <c r="P380" s="8">
        <f>AVERAGE(G380:G381)</f>
        <v/>
      </c>
      <c r="Q380" s="9">
        <f>(N380-J380)/L380</f>
        <v/>
      </c>
      <c r="R380" s="8">
        <f>+O380/(N380-J380)*100</f>
        <v/>
      </c>
      <c r="S380" s="8">
        <f>+SQRT((3.47-LOG(Q380))^2+(1.22+LOG(R380))^2)</f>
        <v/>
      </c>
      <c r="T380" s="1">
        <f>(IF(S380&lt;1.31, "gravelly sand to dense sand", IF(S380&lt;2.05, "sands", IF(S380&lt;2.6, "sand mixtures", IF(S380&lt;2.95, "silt mixtures", IF(S380&lt;3.6, "clays","organic clay"))))))</f>
        <v/>
      </c>
      <c r="U380" s="98">
        <f>IF(S380&lt;2.6,DEGREES(ATAN(0.373*(LOG(N380/L380)+0.29))),"")</f>
        <v/>
      </c>
      <c r="V380" s="98">
        <f>IF(S380&lt;2.6, 17.6+11*LOG(Q380),"")</f>
        <v/>
      </c>
      <c r="W380" s="98">
        <f>IF(S380&lt;2.6, IF(M380/100&lt;20, 30,IF(M380/100&lt;40,30+5/20*(M380/100-20),IF(M380/100&lt;120, 35+5/80*(M380/100-40), IF(M380/100&lt;200, 40+5/80*(M380/100-120),45)))),"")</f>
        <v/>
      </c>
      <c r="X380" s="98">
        <f>IF(S380&gt;2.59, (M380-J380)/$I$1,"")</f>
        <v/>
      </c>
      <c r="Y380" s="1">
        <f>+($Y$600-$Y$3)/($A$600-$A$3)*(A380-$A$3)+$Y$3</f>
        <v/>
      </c>
      <c r="Z380" s="99">
        <f>+B380*4</f>
        <v/>
      </c>
      <c r="AA380" s="1">
        <f>+($AA$600-$AA$3)/($A$600-$A$3)*(A380-$A$3)+$AA$3</f>
        <v/>
      </c>
    </row>
    <row r="381">
      <c r="A381" s="11" t="n">
        <v>7.56</v>
      </c>
      <c r="B381" s="11" t="n">
        <v>0.455</v>
      </c>
      <c r="C381" s="11" t="n">
        <v>7</v>
      </c>
      <c r="D381" s="11" t="n">
        <v>161</v>
      </c>
      <c r="E381" s="5">
        <f>+B381*1000+D381*(1-$F$1)</f>
        <v/>
      </c>
      <c r="F381" s="5">
        <f>+F380+1</f>
        <v/>
      </c>
      <c r="G381" s="5">
        <f>+A382-A381</f>
        <v/>
      </c>
      <c r="H381" s="5">
        <f>+A381+G381/2</f>
        <v/>
      </c>
      <c r="I381" s="8">
        <f>9.81*(0.27*LOG(C381/E381*100)+0.36*LOG(E381/100)+1.236)</f>
        <v/>
      </c>
      <c r="J381" s="5">
        <f>+J380+I381*G381</f>
        <v/>
      </c>
      <c r="K381" s="5">
        <f>IF(H381&lt;$C$1,0,9.81*(H381-$C$1))</f>
        <v/>
      </c>
      <c r="L381" s="8">
        <f>+J381-K381</f>
        <v/>
      </c>
      <c r="M381" s="8">
        <f>AVERAGE(B381:B382)*1000</f>
        <v/>
      </c>
      <c r="N381" s="8">
        <f>AVERAGE(E381:E382)</f>
        <v/>
      </c>
      <c r="O381" s="8">
        <f>AVERAGE(F381:F382)</f>
        <v/>
      </c>
      <c r="P381" s="8">
        <f>AVERAGE(G381:G382)</f>
        <v/>
      </c>
      <c r="Q381" s="9">
        <f>(N381-J381)/L381</f>
        <v/>
      </c>
      <c r="R381" s="8">
        <f>+O381/(N381-J381)*100</f>
        <v/>
      </c>
      <c r="S381" s="8">
        <f>+SQRT((3.47-LOG(Q381))^2+(1.22+LOG(R381))^2)</f>
        <v/>
      </c>
      <c r="T381" s="1">
        <f>(IF(S381&lt;1.31, "gravelly sand to dense sand", IF(S381&lt;2.05, "sands", IF(S381&lt;2.6, "sand mixtures", IF(S381&lt;2.95, "silt mixtures", IF(S381&lt;3.6, "clays","organic clay"))))))</f>
        <v/>
      </c>
      <c r="U381" s="98">
        <f>IF(S381&lt;2.6,DEGREES(ATAN(0.373*(LOG(N381/L381)+0.29))),"")</f>
        <v/>
      </c>
      <c r="V381" s="98">
        <f>IF(S381&lt;2.6, 17.6+11*LOG(Q381),"")</f>
        <v/>
      </c>
      <c r="W381" s="98">
        <f>IF(S381&lt;2.6, IF(M381/100&lt;20, 30,IF(M381/100&lt;40,30+5/20*(M381/100-20),IF(M381/100&lt;120, 35+5/80*(M381/100-40), IF(M381/100&lt;200, 40+5/80*(M381/100-120),45)))),"")</f>
        <v/>
      </c>
      <c r="X381" s="98">
        <f>IF(S381&gt;2.59, (M381-J381)/$I$1,"")</f>
        <v/>
      </c>
      <c r="Y381" s="1">
        <f>+($Y$600-$Y$3)/($A$600-$A$3)*(A381-$A$3)+$Y$3</f>
        <v/>
      </c>
      <c r="Z381" s="99">
        <f>+B381*4</f>
        <v/>
      </c>
      <c r="AA381" s="1">
        <f>+($AA$600-$AA$3)/($A$600-$A$3)*(A381-$A$3)+$AA$3</f>
        <v/>
      </c>
    </row>
    <row r="382">
      <c r="A382" s="11" t="n">
        <v>7.58</v>
      </c>
      <c r="B382" s="11" t="n">
        <v>0.474</v>
      </c>
      <c r="C382" s="11" t="n">
        <v>7</v>
      </c>
      <c r="D382" s="11" t="n">
        <v>162</v>
      </c>
      <c r="E382" s="5">
        <f>+B382*1000+D382*(1-$F$1)</f>
        <v/>
      </c>
      <c r="F382" s="5">
        <f>+F381+1</f>
        <v/>
      </c>
      <c r="G382" s="5">
        <f>+A383-A382</f>
        <v/>
      </c>
      <c r="H382" s="5">
        <f>+A382+G382/2</f>
        <v/>
      </c>
      <c r="I382" s="8">
        <f>9.81*(0.27*LOG(C382/E382*100)+0.36*LOG(E382/100)+1.236)</f>
        <v/>
      </c>
      <c r="J382" s="5">
        <f>+J381+I382*G382</f>
        <v/>
      </c>
      <c r="K382" s="5">
        <f>IF(H382&lt;$C$1,0,9.81*(H382-$C$1))</f>
        <v/>
      </c>
      <c r="L382" s="8">
        <f>+J382-K382</f>
        <v/>
      </c>
      <c r="M382" s="8">
        <f>AVERAGE(B382:B383)*1000</f>
        <v/>
      </c>
      <c r="N382" s="8">
        <f>AVERAGE(E382:E383)</f>
        <v/>
      </c>
      <c r="O382" s="8">
        <f>AVERAGE(F382:F383)</f>
        <v/>
      </c>
      <c r="P382" s="8">
        <f>AVERAGE(G382:G383)</f>
        <v/>
      </c>
      <c r="Q382" s="9">
        <f>(N382-J382)/L382</f>
        <v/>
      </c>
      <c r="R382" s="8">
        <f>+O382/(N382-J382)*100</f>
        <v/>
      </c>
      <c r="S382" s="8">
        <f>+SQRT((3.47-LOG(Q382))^2+(1.22+LOG(R382))^2)</f>
        <v/>
      </c>
      <c r="T382" s="1">
        <f>(IF(S382&lt;1.31, "gravelly sand to dense sand", IF(S382&lt;2.05, "sands", IF(S382&lt;2.6, "sand mixtures", IF(S382&lt;2.95, "silt mixtures", IF(S382&lt;3.6, "clays","organic clay"))))))</f>
        <v/>
      </c>
      <c r="U382" s="98">
        <f>IF(S382&lt;2.6,DEGREES(ATAN(0.373*(LOG(N382/L382)+0.29))),"")</f>
        <v/>
      </c>
      <c r="V382" s="98">
        <f>IF(S382&lt;2.6, 17.6+11*LOG(Q382),"")</f>
        <v/>
      </c>
      <c r="W382" s="98">
        <f>IF(S382&lt;2.6, IF(M382/100&lt;20, 30,IF(M382/100&lt;40,30+5/20*(M382/100-20),IF(M382/100&lt;120, 35+5/80*(M382/100-40), IF(M382/100&lt;200, 40+5/80*(M382/100-120),45)))),"")</f>
        <v/>
      </c>
      <c r="X382" s="98">
        <f>IF(S382&gt;2.59, (M382-J382)/$I$1,"")</f>
        <v/>
      </c>
      <c r="Y382" s="1">
        <f>+($Y$600-$Y$3)/($A$600-$A$3)*(A382-$A$3)+$Y$3</f>
        <v/>
      </c>
      <c r="Z382" s="99">
        <f>+B382*4</f>
        <v/>
      </c>
      <c r="AA382" s="1">
        <f>+($AA$600-$AA$3)/($A$600-$A$3)*(A382-$A$3)+$AA$3</f>
        <v/>
      </c>
    </row>
    <row r="383">
      <c r="A383" s="11" t="n">
        <v>7.6</v>
      </c>
      <c r="B383" s="11" t="n">
        <v>0.455</v>
      </c>
      <c r="C383" s="11" t="n">
        <v>7</v>
      </c>
      <c r="D383" s="11" t="n">
        <v>165</v>
      </c>
      <c r="E383" s="5">
        <f>+B383*1000+D383*(1-$F$1)</f>
        <v/>
      </c>
      <c r="F383" s="5">
        <f>+F382+1</f>
        <v/>
      </c>
      <c r="G383" s="5">
        <f>+A384-A383</f>
        <v/>
      </c>
      <c r="H383" s="5">
        <f>+A383+G383/2</f>
        <v/>
      </c>
      <c r="I383" s="8">
        <f>9.81*(0.27*LOG(C383/E383*100)+0.36*LOG(E383/100)+1.236)</f>
        <v/>
      </c>
      <c r="J383" s="5">
        <f>+J382+I383*G383</f>
        <v/>
      </c>
      <c r="K383" s="5">
        <f>IF(H383&lt;$C$1,0,9.81*(H383-$C$1))</f>
        <v/>
      </c>
      <c r="L383" s="8">
        <f>+J383-K383</f>
        <v/>
      </c>
      <c r="M383" s="8">
        <f>AVERAGE(B383:B384)*1000</f>
        <v/>
      </c>
      <c r="N383" s="8">
        <f>AVERAGE(E383:E384)</f>
        <v/>
      </c>
      <c r="O383" s="8">
        <f>AVERAGE(F383:F384)</f>
        <v/>
      </c>
      <c r="P383" s="8">
        <f>AVERAGE(G383:G384)</f>
        <v/>
      </c>
      <c r="Q383" s="9">
        <f>(N383-J383)/L383</f>
        <v/>
      </c>
      <c r="R383" s="8">
        <f>+O383/(N383-J383)*100</f>
        <v/>
      </c>
      <c r="S383" s="8">
        <f>+SQRT((3.47-LOG(Q383))^2+(1.22+LOG(R383))^2)</f>
        <v/>
      </c>
      <c r="T383" s="1">
        <f>(IF(S383&lt;1.31, "gravelly sand to dense sand", IF(S383&lt;2.05, "sands", IF(S383&lt;2.6, "sand mixtures", IF(S383&lt;2.95, "silt mixtures", IF(S383&lt;3.6, "clays","organic clay"))))))</f>
        <v/>
      </c>
      <c r="U383" s="98">
        <f>IF(S383&lt;2.6,DEGREES(ATAN(0.373*(LOG(N383/L383)+0.29))),"")</f>
        <v/>
      </c>
      <c r="V383" s="98">
        <f>IF(S383&lt;2.6, 17.6+11*LOG(Q383),"")</f>
        <v/>
      </c>
      <c r="W383" s="98">
        <f>IF(S383&lt;2.6, IF(M383/100&lt;20, 30,IF(M383/100&lt;40,30+5/20*(M383/100-20),IF(M383/100&lt;120, 35+5/80*(M383/100-40), IF(M383/100&lt;200, 40+5/80*(M383/100-120),45)))),"")</f>
        <v/>
      </c>
      <c r="X383" s="98">
        <f>IF(S383&gt;2.59, (M383-J383)/$I$1,"")</f>
        <v/>
      </c>
      <c r="Y383" s="1">
        <f>+($Y$600-$Y$3)/($A$600-$A$3)*(A383-$A$3)+$Y$3</f>
        <v/>
      </c>
      <c r="Z383" s="99">
        <f>+B383*4</f>
        <v/>
      </c>
      <c r="AA383" s="1">
        <f>+($AA$600-$AA$3)/($A$600-$A$3)*(A383-$A$3)+$AA$3</f>
        <v/>
      </c>
    </row>
    <row r="384">
      <c r="A384" s="11" t="n">
        <v>7.62</v>
      </c>
      <c r="B384" s="11" t="n">
        <v>0.455</v>
      </c>
      <c r="C384" s="11" t="n">
        <v>7</v>
      </c>
      <c r="D384" s="11" t="n">
        <v>166</v>
      </c>
      <c r="E384" s="5">
        <f>+B384*1000+D384*(1-$F$1)</f>
        <v/>
      </c>
      <c r="F384" s="5">
        <f>+F383+1</f>
        <v/>
      </c>
      <c r="G384" s="5">
        <f>+A385-A384</f>
        <v/>
      </c>
      <c r="H384" s="5">
        <f>+A384+G384/2</f>
        <v/>
      </c>
      <c r="I384" s="8">
        <f>9.81*(0.27*LOG(C384/E384*100)+0.36*LOG(E384/100)+1.236)</f>
        <v/>
      </c>
      <c r="J384" s="5">
        <f>+J383+I384*G384</f>
        <v/>
      </c>
      <c r="K384" s="5">
        <f>IF(H384&lt;$C$1,0,9.81*(H384-$C$1))</f>
        <v/>
      </c>
      <c r="L384" s="8">
        <f>+J384-K384</f>
        <v/>
      </c>
      <c r="M384" s="8">
        <f>AVERAGE(B384:B385)*1000</f>
        <v/>
      </c>
      <c r="N384" s="8">
        <f>AVERAGE(E384:E385)</f>
        <v/>
      </c>
      <c r="O384" s="8">
        <f>AVERAGE(F384:F385)</f>
        <v/>
      </c>
      <c r="P384" s="8">
        <f>AVERAGE(G384:G385)</f>
        <v/>
      </c>
      <c r="Q384" s="9">
        <f>(N384-J384)/L384</f>
        <v/>
      </c>
      <c r="R384" s="8">
        <f>+O384/(N384-J384)*100</f>
        <v/>
      </c>
      <c r="S384" s="8">
        <f>+SQRT((3.47-LOG(Q384))^2+(1.22+LOG(R384))^2)</f>
        <v/>
      </c>
      <c r="T384" s="1">
        <f>(IF(S384&lt;1.31, "gravelly sand to dense sand", IF(S384&lt;2.05, "sands", IF(S384&lt;2.6, "sand mixtures", IF(S384&lt;2.95, "silt mixtures", IF(S384&lt;3.6, "clays","organic clay"))))))</f>
        <v/>
      </c>
      <c r="U384" s="98">
        <f>IF(S384&lt;2.6,DEGREES(ATAN(0.373*(LOG(N384/L384)+0.29))),"")</f>
        <v/>
      </c>
      <c r="V384" s="98">
        <f>IF(S384&lt;2.6, 17.6+11*LOG(Q384),"")</f>
        <v/>
      </c>
      <c r="W384" s="98">
        <f>IF(S384&lt;2.6, IF(M384/100&lt;20, 30,IF(M384/100&lt;40,30+5/20*(M384/100-20),IF(M384/100&lt;120, 35+5/80*(M384/100-40), IF(M384/100&lt;200, 40+5/80*(M384/100-120),45)))),"")</f>
        <v/>
      </c>
      <c r="X384" s="98">
        <f>IF(S384&gt;2.59, (M384-J384)/$I$1,"")</f>
        <v/>
      </c>
      <c r="Y384" s="1">
        <f>+($Y$600-$Y$3)/($A$600-$A$3)*(A384-$A$3)+$Y$3</f>
        <v/>
      </c>
      <c r="Z384" s="99">
        <f>+B384*4</f>
        <v/>
      </c>
      <c r="AA384" s="1">
        <f>+($AA$600-$AA$3)/($A$600-$A$3)*(A384-$A$3)+$AA$3</f>
        <v/>
      </c>
    </row>
    <row r="385">
      <c r="A385" s="11" t="n">
        <v>7.64</v>
      </c>
      <c r="B385" s="11" t="n">
        <v>0.455</v>
      </c>
      <c r="C385" s="11" t="n">
        <v>7</v>
      </c>
      <c r="D385" s="11" t="n">
        <v>168</v>
      </c>
      <c r="E385" s="5">
        <f>+B385*1000+D385*(1-$F$1)</f>
        <v/>
      </c>
      <c r="F385" s="5">
        <f>+F384+1</f>
        <v/>
      </c>
      <c r="G385" s="5">
        <f>+A386-A385</f>
        <v/>
      </c>
      <c r="H385" s="5">
        <f>+A385+G385/2</f>
        <v/>
      </c>
      <c r="I385" s="8">
        <f>9.81*(0.27*LOG(C385/E385*100)+0.36*LOG(E385/100)+1.236)</f>
        <v/>
      </c>
      <c r="J385" s="5">
        <f>+J384+I385*G385</f>
        <v/>
      </c>
      <c r="K385" s="5">
        <f>IF(H385&lt;$C$1,0,9.81*(H385-$C$1))</f>
        <v/>
      </c>
      <c r="L385" s="8">
        <f>+J385-K385</f>
        <v/>
      </c>
      <c r="M385" s="8">
        <f>AVERAGE(B385:B386)*1000</f>
        <v/>
      </c>
      <c r="N385" s="8">
        <f>AVERAGE(E385:E386)</f>
        <v/>
      </c>
      <c r="O385" s="8">
        <f>AVERAGE(F385:F386)</f>
        <v/>
      </c>
      <c r="P385" s="8">
        <f>AVERAGE(G385:G386)</f>
        <v/>
      </c>
      <c r="Q385" s="9">
        <f>(N385-J385)/L385</f>
        <v/>
      </c>
      <c r="R385" s="8">
        <f>+O385/(N385-J385)*100</f>
        <v/>
      </c>
      <c r="S385" s="8">
        <f>+SQRT((3.47-LOG(Q385))^2+(1.22+LOG(R385))^2)</f>
        <v/>
      </c>
      <c r="T385" s="1">
        <f>(IF(S385&lt;1.31, "gravelly sand to dense sand", IF(S385&lt;2.05, "sands", IF(S385&lt;2.6, "sand mixtures", IF(S385&lt;2.95, "silt mixtures", IF(S385&lt;3.6, "clays","organic clay"))))))</f>
        <v/>
      </c>
      <c r="U385" s="98">
        <f>IF(S385&lt;2.6,DEGREES(ATAN(0.373*(LOG(N385/L385)+0.29))),"")</f>
        <v/>
      </c>
      <c r="V385" s="98">
        <f>IF(S385&lt;2.6, 17.6+11*LOG(Q385),"")</f>
        <v/>
      </c>
      <c r="W385" s="98">
        <f>IF(S385&lt;2.6, IF(M385/100&lt;20, 30,IF(M385/100&lt;40,30+5/20*(M385/100-20),IF(M385/100&lt;120, 35+5/80*(M385/100-40), IF(M385/100&lt;200, 40+5/80*(M385/100-120),45)))),"")</f>
        <v/>
      </c>
      <c r="X385" s="98">
        <f>IF(S385&gt;2.59, (M385-J385)/$I$1,"")</f>
        <v/>
      </c>
      <c r="Y385" s="1">
        <f>+($Y$600-$Y$3)/($A$600-$A$3)*(A385-$A$3)+$Y$3</f>
        <v/>
      </c>
      <c r="Z385" s="99">
        <f>+B385*4</f>
        <v/>
      </c>
      <c r="AA385" s="1">
        <f>+($AA$600-$AA$3)/($A$600-$A$3)*(A385-$A$3)+$AA$3</f>
        <v/>
      </c>
    </row>
    <row r="386">
      <c r="A386" s="11" t="n">
        <v>7.66</v>
      </c>
      <c r="B386" s="11" t="n">
        <v>0.455</v>
      </c>
      <c r="C386" s="11" t="n">
        <v>7</v>
      </c>
      <c r="D386" s="11" t="n">
        <v>172</v>
      </c>
      <c r="E386" s="5">
        <f>+B386*1000+D386*(1-$F$1)</f>
        <v/>
      </c>
      <c r="F386" s="5">
        <f>+F385+1</f>
        <v/>
      </c>
      <c r="G386" s="5">
        <f>+A387-A386</f>
        <v/>
      </c>
      <c r="H386" s="5">
        <f>+A386+G386/2</f>
        <v/>
      </c>
      <c r="I386" s="8">
        <f>9.81*(0.27*LOG(C386/E386*100)+0.36*LOG(E386/100)+1.236)</f>
        <v/>
      </c>
      <c r="J386" s="5">
        <f>+J385+I386*G386</f>
        <v/>
      </c>
      <c r="K386" s="5">
        <f>IF(H386&lt;$C$1,0,9.81*(H386-$C$1))</f>
        <v/>
      </c>
      <c r="L386" s="8">
        <f>+J386-K386</f>
        <v/>
      </c>
      <c r="M386" s="8">
        <f>AVERAGE(B386:B387)*1000</f>
        <v/>
      </c>
      <c r="N386" s="8">
        <f>AVERAGE(E386:E387)</f>
        <v/>
      </c>
      <c r="O386" s="8">
        <f>AVERAGE(F386:F387)</f>
        <v/>
      </c>
      <c r="P386" s="8">
        <f>AVERAGE(G386:G387)</f>
        <v/>
      </c>
      <c r="Q386" s="9">
        <f>(N386-J386)/L386</f>
        <v/>
      </c>
      <c r="R386" s="8">
        <f>+O386/(N386-J386)*100</f>
        <v/>
      </c>
      <c r="S386" s="8">
        <f>+SQRT((3.47-LOG(Q386))^2+(1.22+LOG(R386))^2)</f>
        <v/>
      </c>
      <c r="T386" s="1">
        <f>(IF(S386&lt;1.31, "gravelly sand to dense sand", IF(S386&lt;2.05, "sands", IF(S386&lt;2.6, "sand mixtures", IF(S386&lt;2.95, "silt mixtures", IF(S386&lt;3.6, "clays","organic clay"))))))</f>
        <v/>
      </c>
      <c r="U386" s="98">
        <f>IF(S386&lt;2.6,DEGREES(ATAN(0.373*(LOG(N386/L386)+0.29))),"")</f>
        <v/>
      </c>
      <c r="V386" s="98">
        <f>IF(S386&lt;2.6, 17.6+11*LOG(Q386),"")</f>
        <v/>
      </c>
      <c r="W386" s="98">
        <f>IF(S386&lt;2.6, IF(M386/100&lt;20, 30,IF(M386/100&lt;40,30+5/20*(M386/100-20),IF(M386/100&lt;120, 35+5/80*(M386/100-40), IF(M386/100&lt;200, 40+5/80*(M386/100-120),45)))),"")</f>
        <v/>
      </c>
      <c r="X386" s="98">
        <f>IF(S386&gt;2.59, (M386-J386)/$I$1,"")</f>
        <v/>
      </c>
      <c r="Y386" s="1">
        <f>+($Y$600-$Y$3)/($A$600-$A$3)*(A386-$A$3)+$Y$3</f>
        <v/>
      </c>
      <c r="Z386" s="99">
        <f>+B386*4</f>
        <v/>
      </c>
      <c r="AA386" s="1">
        <f>+($AA$600-$AA$3)/($A$600-$A$3)*(A386-$A$3)+$AA$3</f>
        <v/>
      </c>
    </row>
    <row r="387">
      <c r="A387" s="11" t="n">
        <v>7.68</v>
      </c>
      <c r="B387" s="11" t="n">
        <v>0.455</v>
      </c>
      <c r="C387" s="11" t="n">
        <v>7</v>
      </c>
      <c r="D387" s="11" t="n">
        <v>173</v>
      </c>
      <c r="E387" s="5">
        <f>+B387*1000+D387*(1-$F$1)</f>
        <v/>
      </c>
      <c r="F387" s="5">
        <f>+F386+1</f>
        <v/>
      </c>
      <c r="G387" s="5">
        <f>+A388-A387</f>
        <v/>
      </c>
      <c r="H387" s="5">
        <f>+A387+G387/2</f>
        <v/>
      </c>
      <c r="I387" s="8">
        <f>9.81*(0.27*LOG(C387/E387*100)+0.36*LOG(E387/100)+1.236)</f>
        <v/>
      </c>
      <c r="J387" s="5">
        <f>+J386+I387*G387</f>
        <v/>
      </c>
      <c r="K387" s="5">
        <f>IF(H387&lt;$C$1,0,9.81*(H387-$C$1))</f>
        <v/>
      </c>
      <c r="L387" s="8">
        <f>+J387-K387</f>
        <v/>
      </c>
      <c r="M387" s="8">
        <f>AVERAGE(B387:B388)*1000</f>
        <v/>
      </c>
      <c r="N387" s="8">
        <f>AVERAGE(E387:E388)</f>
        <v/>
      </c>
      <c r="O387" s="8">
        <f>AVERAGE(F387:F388)</f>
        <v/>
      </c>
      <c r="P387" s="8">
        <f>AVERAGE(G387:G388)</f>
        <v/>
      </c>
      <c r="Q387" s="9">
        <f>(N387-J387)/L387</f>
        <v/>
      </c>
      <c r="R387" s="8">
        <f>+O387/(N387-J387)*100</f>
        <v/>
      </c>
      <c r="S387" s="8">
        <f>+SQRT((3.47-LOG(Q387))^2+(1.22+LOG(R387))^2)</f>
        <v/>
      </c>
      <c r="T387" s="1">
        <f>(IF(S387&lt;1.31, "gravelly sand to dense sand", IF(S387&lt;2.05, "sands", IF(S387&lt;2.6, "sand mixtures", IF(S387&lt;2.95, "silt mixtures", IF(S387&lt;3.6, "clays","organic clay"))))))</f>
        <v/>
      </c>
      <c r="U387" s="98">
        <f>IF(S387&lt;2.6,DEGREES(ATAN(0.373*(LOG(N387/L387)+0.29))),"")</f>
        <v/>
      </c>
      <c r="V387" s="98">
        <f>IF(S387&lt;2.6, 17.6+11*LOG(Q387),"")</f>
        <v/>
      </c>
      <c r="W387" s="98">
        <f>IF(S387&lt;2.6, IF(M387/100&lt;20, 30,IF(M387/100&lt;40,30+5/20*(M387/100-20),IF(M387/100&lt;120, 35+5/80*(M387/100-40), IF(M387/100&lt;200, 40+5/80*(M387/100-120),45)))),"")</f>
        <v/>
      </c>
      <c r="X387" s="98">
        <f>IF(S387&gt;2.59, (M387-J387)/$I$1,"")</f>
        <v/>
      </c>
      <c r="Y387" s="1">
        <f>+($Y$600-$Y$3)/($A$600-$A$3)*(A387-$A$3)+$Y$3</f>
        <v/>
      </c>
      <c r="Z387" s="99">
        <f>+B387*4</f>
        <v/>
      </c>
      <c r="AA387" s="1">
        <f>+($AA$600-$AA$3)/($A$600-$A$3)*(A387-$A$3)+$AA$3</f>
        <v/>
      </c>
    </row>
    <row r="388">
      <c r="A388" s="11" t="n">
        <v>7.7</v>
      </c>
      <c r="B388" s="11" t="n">
        <v>0.455</v>
      </c>
      <c r="C388" s="11" t="n">
        <v>7</v>
      </c>
      <c r="D388" s="11" t="n">
        <v>177</v>
      </c>
      <c r="E388" s="5">
        <f>+B388*1000+D388*(1-$F$1)</f>
        <v/>
      </c>
      <c r="F388" s="5">
        <f>+F387+1</f>
        <v/>
      </c>
      <c r="G388" s="5">
        <f>+A389-A388</f>
        <v/>
      </c>
      <c r="H388" s="5">
        <f>+A388+G388/2</f>
        <v/>
      </c>
      <c r="I388" s="8">
        <f>9.81*(0.27*LOG(C388/E388*100)+0.36*LOG(E388/100)+1.236)</f>
        <v/>
      </c>
      <c r="J388" s="5">
        <f>+J387+I388*G388</f>
        <v/>
      </c>
      <c r="K388" s="5">
        <f>IF(H388&lt;$C$1,0,9.81*(H388-$C$1))</f>
        <v/>
      </c>
      <c r="L388" s="8">
        <f>+J388-K388</f>
        <v/>
      </c>
      <c r="M388" s="8">
        <f>AVERAGE(B388:B389)*1000</f>
        <v/>
      </c>
      <c r="N388" s="8">
        <f>AVERAGE(E388:E389)</f>
        <v/>
      </c>
      <c r="O388" s="8">
        <f>AVERAGE(F388:F389)</f>
        <v/>
      </c>
      <c r="P388" s="8">
        <f>AVERAGE(G388:G389)</f>
        <v/>
      </c>
      <c r="Q388" s="9">
        <f>(N388-J388)/L388</f>
        <v/>
      </c>
      <c r="R388" s="8">
        <f>+O388/(N388-J388)*100</f>
        <v/>
      </c>
      <c r="S388" s="8">
        <f>+SQRT((3.47-LOG(Q388))^2+(1.22+LOG(R388))^2)</f>
        <v/>
      </c>
      <c r="T388" s="1">
        <f>(IF(S388&lt;1.31, "gravelly sand to dense sand", IF(S388&lt;2.05, "sands", IF(S388&lt;2.6, "sand mixtures", IF(S388&lt;2.95, "silt mixtures", IF(S388&lt;3.6, "clays","organic clay"))))))</f>
        <v/>
      </c>
      <c r="U388" s="98">
        <f>IF(S388&lt;2.6,DEGREES(ATAN(0.373*(LOG(N388/L388)+0.29))),"")</f>
        <v/>
      </c>
      <c r="V388" s="98">
        <f>IF(S388&lt;2.6, 17.6+11*LOG(Q388),"")</f>
        <v/>
      </c>
      <c r="W388" s="98">
        <f>IF(S388&lt;2.6, IF(M388/100&lt;20, 30,IF(M388/100&lt;40,30+5/20*(M388/100-20),IF(M388/100&lt;120, 35+5/80*(M388/100-40), IF(M388/100&lt;200, 40+5/80*(M388/100-120),45)))),"")</f>
        <v/>
      </c>
      <c r="X388" s="98">
        <f>IF(S388&gt;2.59, (M388-J388)/$I$1,"")</f>
        <v/>
      </c>
      <c r="Y388" s="1">
        <f>+($Y$600-$Y$3)/($A$600-$A$3)*(A388-$A$3)+$Y$3</f>
        <v/>
      </c>
      <c r="Z388" s="99">
        <f>+B388*4</f>
        <v/>
      </c>
      <c r="AA388" s="1">
        <f>+($AA$600-$AA$3)/($A$600-$A$3)*(A388-$A$3)+$AA$3</f>
        <v/>
      </c>
    </row>
    <row r="389">
      <c r="A389" s="11" t="n">
        <v>7.72</v>
      </c>
      <c r="B389" s="11" t="n">
        <v>0.455</v>
      </c>
      <c r="C389" s="11" t="n">
        <v>7</v>
      </c>
      <c r="D389" s="11" t="n">
        <v>181</v>
      </c>
      <c r="E389" s="5">
        <f>+B389*1000+D389*(1-$F$1)</f>
        <v/>
      </c>
      <c r="F389" s="5">
        <f>+F388+1</f>
        <v/>
      </c>
      <c r="G389" s="5">
        <f>+A390-A389</f>
        <v/>
      </c>
      <c r="H389" s="5">
        <f>+A389+G389/2</f>
        <v/>
      </c>
      <c r="I389" s="8">
        <f>9.81*(0.27*LOG(C389/E389*100)+0.36*LOG(E389/100)+1.236)</f>
        <v/>
      </c>
      <c r="J389" s="5">
        <f>+J388+I389*G389</f>
        <v/>
      </c>
      <c r="K389" s="5">
        <f>IF(H389&lt;$C$1,0,9.81*(H389-$C$1))</f>
        <v/>
      </c>
      <c r="L389" s="8">
        <f>+J389-K389</f>
        <v/>
      </c>
      <c r="M389" s="8">
        <f>AVERAGE(B389:B390)*1000</f>
        <v/>
      </c>
      <c r="N389" s="8">
        <f>AVERAGE(E389:E390)</f>
        <v/>
      </c>
      <c r="O389" s="8">
        <f>AVERAGE(F389:F390)</f>
        <v/>
      </c>
      <c r="P389" s="8">
        <f>AVERAGE(G389:G390)</f>
        <v/>
      </c>
      <c r="Q389" s="9">
        <f>(N389-J389)/L389</f>
        <v/>
      </c>
      <c r="R389" s="8">
        <f>+O389/(N389-J389)*100</f>
        <v/>
      </c>
      <c r="S389" s="8">
        <f>+SQRT((3.47-LOG(Q389))^2+(1.22+LOG(R389))^2)</f>
        <v/>
      </c>
      <c r="T389" s="1">
        <f>(IF(S389&lt;1.31, "gravelly sand to dense sand", IF(S389&lt;2.05, "sands", IF(S389&lt;2.6, "sand mixtures", IF(S389&lt;2.95, "silt mixtures", IF(S389&lt;3.6, "clays","organic clay"))))))</f>
        <v/>
      </c>
      <c r="U389" s="98">
        <f>IF(S389&lt;2.6,DEGREES(ATAN(0.373*(LOG(N389/L389)+0.29))),"")</f>
        <v/>
      </c>
      <c r="V389" s="98">
        <f>IF(S389&lt;2.6, 17.6+11*LOG(Q389),"")</f>
        <v/>
      </c>
      <c r="W389" s="98">
        <f>IF(S389&lt;2.6, IF(M389/100&lt;20, 30,IF(M389/100&lt;40,30+5/20*(M389/100-20),IF(M389/100&lt;120, 35+5/80*(M389/100-40), IF(M389/100&lt;200, 40+5/80*(M389/100-120),45)))),"")</f>
        <v/>
      </c>
      <c r="X389" s="98">
        <f>IF(S389&gt;2.59, (M389-J389)/$I$1,"")</f>
        <v/>
      </c>
      <c r="Y389" s="1">
        <f>+($Y$600-$Y$3)/($A$600-$A$3)*(A389-$A$3)+$Y$3</f>
        <v/>
      </c>
      <c r="Z389" s="99">
        <f>+B389*4</f>
        <v/>
      </c>
      <c r="AA389" s="1">
        <f>+($AA$600-$AA$3)/($A$600-$A$3)*(A389-$A$3)+$AA$3</f>
        <v/>
      </c>
    </row>
    <row r="390">
      <c r="A390" s="11" t="n">
        <v>7.74</v>
      </c>
      <c r="B390" s="11" t="n">
        <v>0.474</v>
      </c>
      <c r="C390" s="11" t="n">
        <v>8</v>
      </c>
      <c r="D390" s="11" t="n">
        <v>183</v>
      </c>
      <c r="E390" s="5">
        <f>+B390*1000+D390*(1-$F$1)</f>
        <v/>
      </c>
      <c r="F390" s="5">
        <f>+F389+1</f>
        <v/>
      </c>
      <c r="G390" s="5">
        <f>+A391-A390</f>
        <v/>
      </c>
      <c r="H390" s="5">
        <f>+A390+G390/2</f>
        <v/>
      </c>
      <c r="I390" s="8">
        <f>9.81*(0.27*LOG(C390/E390*100)+0.36*LOG(E390/100)+1.236)</f>
        <v/>
      </c>
      <c r="J390" s="5">
        <f>+J389+I390*G390</f>
        <v/>
      </c>
      <c r="K390" s="5">
        <f>IF(H390&lt;$C$1,0,9.81*(H390-$C$1))</f>
        <v/>
      </c>
      <c r="L390" s="8">
        <f>+J390-K390</f>
        <v/>
      </c>
      <c r="M390" s="8">
        <f>AVERAGE(B390:B391)*1000</f>
        <v/>
      </c>
      <c r="N390" s="8">
        <f>AVERAGE(E390:E391)</f>
        <v/>
      </c>
      <c r="O390" s="8">
        <f>AVERAGE(F390:F391)</f>
        <v/>
      </c>
      <c r="P390" s="8">
        <f>AVERAGE(G390:G391)</f>
        <v/>
      </c>
      <c r="Q390" s="9">
        <f>(N390-J390)/L390</f>
        <v/>
      </c>
      <c r="R390" s="8">
        <f>+O390/(N390-J390)*100</f>
        <v/>
      </c>
      <c r="S390" s="8">
        <f>+SQRT((3.47-LOG(Q390))^2+(1.22+LOG(R390))^2)</f>
        <v/>
      </c>
      <c r="T390" s="1">
        <f>(IF(S390&lt;1.31, "gravelly sand to dense sand", IF(S390&lt;2.05, "sands", IF(S390&lt;2.6, "sand mixtures", IF(S390&lt;2.95, "silt mixtures", IF(S390&lt;3.6, "clays","organic clay"))))))</f>
        <v/>
      </c>
      <c r="U390" s="98">
        <f>IF(S390&lt;2.6,DEGREES(ATAN(0.373*(LOG(N390/L390)+0.29))),"")</f>
        <v/>
      </c>
      <c r="V390" s="98">
        <f>IF(S390&lt;2.6, 17.6+11*LOG(Q390),"")</f>
        <v/>
      </c>
      <c r="W390" s="98">
        <f>IF(S390&lt;2.6, IF(M390/100&lt;20, 30,IF(M390/100&lt;40,30+5/20*(M390/100-20),IF(M390/100&lt;120, 35+5/80*(M390/100-40), IF(M390/100&lt;200, 40+5/80*(M390/100-120),45)))),"")</f>
        <v/>
      </c>
      <c r="X390" s="98">
        <f>IF(S390&gt;2.59, (M390-J390)/$I$1,"")</f>
        <v/>
      </c>
      <c r="Y390" s="1">
        <f>+($Y$600-$Y$3)/($A$600-$A$3)*(A390-$A$3)+$Y$3</f>
        <v/>
      </c>
      <c r="Z390" s="99">
        <f>+B390*4</f>
        <v/>
      </c>
      <c r="AA390" s="1">
        <f>+($AA$600-$AA$3)/($A$600-$A$3)*(A390-$A$3)+$AA$3</f>
        <v/>
      </c>
    </row>
    <row r="391">
      <c r="A391" s="11" t="n">
        <v>7.76</v>
      </c>
      <c r="B391" s="11" t="n">
        <v>0.493</v>
      </c>
      <c r="C391" s="11" t="n">
        <v>8</v>
      </c>
      <c r="D391" s="11" t="n">
        <v>186</v>
      </c>
      <c r="E391" s="5">
        <f>+B391*1000+D391*(1-$F$1)</f>
        <v/>
      </c>
      <c r="F391" s="5">
        <f>+F390+1</f>
        <v/>
      </c>
      <c r="G391" s="5">
        <f>+A392-A391</f>
        <v/>
      </c>
      <c r="H391" s="5">
        <f>+A391+G391/2</f>
        <v/>
      </c>
      <c r="I391" s="8">
        <f>9.81*(0.27*LOG(C391/E391*100)+0.36*LOG(E391/100)+1.236)</f>
        <v/>
      </c>
      <c r="J391" s="5">
        <f>+J390+I391*G391</f>
        <v/>
      </c>
      <c r="K391" s="5">
        <f>IF(H391&lt;$C$1,0,9.81*(H391-$C$1))</f>
        <v/>
      </c>
      <c r="L391" s="8">
        <f>+J391-K391</f>
        <v/>
      </c>
      <c r="M391" s="8">
        <f>AVERAGE(B391:B392)*1000</f>
        <v/>
      </c>
      <c r="N391" s="8">
        <f>AVERAGE(E391:E392)</f>
        <v/>
      </c>
      <c r="O391" s="8">
        <f>AVERAGE(F391:F392)</f>
        <v/>
      </c>
      <c r="P391" s="8">
        <f>AVERAGE(G391:G392)</f>
        <v/>
      </c>
      <c r="Q391" s="9">
        <f>(N391-J391)/L391</f>
        <v/>
      </c>
      <c r="R391" s="8">
        <f>+O391/(N391-J391)*100</f>
        <v/>
      </c>
      <c r="S391" s="8">
        <f>+SQRT((3.47-LOG(Q391))^2+(1.22+LOG(R391))^2)</f>
        <v/>
      </c>
      <c r="T391" s="1">
        <f>(IF(S391&lt;1.31, "gravelly sand to dense sand", IF(S391&lt;2.05, "sands", IF(S391&lt;2.6, "sand mixtures", IF(S391&lt;2.95, "silt mixtures", IF(S391&lt;3.6, "clays","organic clay"))))))</f>
        <v/>
      </c>
      <c r="U391" s="98">
        <f>IF(S391&lt;2.6,DEGREES(ATAN(0.373*(LOG(N391/L391)+0.29))),"")</f>
        <v/>
      </c>
      <c r="V391" s="98">
        <f>IF(S391&lt;2.6, 17.6+11*LOG(Q391),"")</f>
        <v/>
      </c>
      <c r="W391" s="98">
        <f>IF(S391&lt;2.6, IF(M391/100&lt;20, 30,IF(M391/100&lt;40,30+5/20*(M391/100-20),IF(M391/100&lt;120, 35+5/80*(M391/100-40), IF(M391/100&lt;200, 40+5/80*(M391/100-120),45)))),"")</f>
        <v/>
      </c>
      <c r="X391" s="98">
        <f>IF(S391&gt;2.59, (M391-J391)/$I$1,"")</f>
        <v/>
      </c>
      <c r="Y391" s="1">
        <f>+($Y$600-$Y$3)/($A$600-$A$3)*(A391-$A$3)+$Y$3</f>
        <v/>
      </c>
      <c r="Z391" s="99">
        <f>+B391*4</f>
        <v/>
      </c>
      <c r="AA391" s="1">
        <f>+($AA$600-$AA$3)/($A$600-$A$3)*(A391-$A$3)+$AA$3</f>
        <v/>
      </c>
    </row>
    <row r="392">
      <c r="A392" s="11" t="n">
        <v>7.78</v>
      </c>
      <c r="B392" s="11" t="n">
        <v>0.493</v>
      </c>
      <c r="C392" s="11" t="n">
        <v>7</v>
      </c>
      <c r="D392" s="11" t="n">
        <v>192</v>
      </c>
      <c r="E392" s="5">
        <f>+B392*1000+D392*(1-$F$1)</f>
        <v/>
      </c>
      <c r="F392" s="5">
        <f>+F391+1</f>
        <v/>
      </c>
      <c r="G392" s="5">
        <f>+A393-A392</f>
        <v/>
      </c>
      <c r="H392" s="5">
        <f>+A392+G392/2</f>
        <v/>
      </c>
      <c r="I392" s="8">
        <f>9.81*(0.27*LOG(C392/E392*100)+0.36*LOG(E392/100)+1.236)</f>
        <v/>
      </c>
      <c r="J392" s="5">
        <f>+J391+I392*G392</f>
        <v/>
      </c>
      <c r="K392" s="5">
        <f>IF(H392&lt;$C$1,0,9.81*(H392-$C$1))</f>
        <v/>
      </c>
      <c r="L392" s="8">
        <f>+J392-K392</f>
        <v/>
      </c>
      <c r="M392" s="8">
        <f>AVERAGE(B392:B393)*1000</f>
        <v/>
      </c>
      <c r="N392" s="8">
        <f>AVERAGE(E392:E393)</f>
        <v/>
      </c>
      <c r="O392" s="8">
        <f>AVERAGE(F392:F393)</f>
        <v/>
      </c>
      <c r="P392" s="8">
        <f>AVERAGE(G392:G393)</f>
        <v/>
      </c>
      <c r="Q392" s="9">
        <f>(N392-J392)/L392</f>
        <v/>
      </c>
      <c r="R392" s="8">
        <f>+O392/(N392-J392)*100</f>
        <v/>
      </c>
      <c r="S392" s="8">
        <f>+SQRT((3.47-LOG(Q392))^2+(1.22+LOG(R392))^2)</f>
        <v/>
      </c>
      <c r="T392" s="1">
        <f>(IF(S392&lt;1.31, "gravelly sand to dense sand", IF(S392&lt;2.05, "sands", IF(S392&lt;2.6, "sand mixtures", IF(S392&lt;2.95, "silt mixtures", IF(S392&lt;3.6, "clays","organic clay"))))))</f>
        <v/>
      </c>
      <c r="U392" s="98">
        <f>IF(S392&lt;2.6,DEGREES(ATAN(0.373*(LOG(N392/L392)+0.29))),"")</f>
        <v/>
      </c>
      <c r="V392" s="98">
        <f>IF(S392&lt;2.6, 17.6+11*LOG(Q392),"")</f>
        <v/>
      </c>
      <c r="W392" s="98">
        <f>IF(S392&lt;2.6, IF(M392/100&lt;20, 30,IF(M392/100&lt;40,30+5/20*(M392/100-20),IF(M392/100&lt;120, 35+5/80*(M392/100-40), IF(M392/100&lt;200, 40+5/80*(M392/100-120),45)))),"")</f>
        <v/>
      </c>
      <c r="X392" s="98">
        <f>IF(S392&gt;2.59, (M392-J392)/$I$1,"")</f>
        <v/>
      </c>
      <c r="Y392" s="1">
        <f>+($Y$600-$Y$3)/($A$600-$A$3)*(A392-$A$3)+$Y$3</f>
        <v/>
      </c>
      <c r="Z392" s="99">
        <f>+B392*4</f>
        <v/>
      </c>
      <c r="AA392" s="1">
        <f>+($AA$600-$AA$3)/($A$600-$A$3)*(A392-$A$3)+$AA$3</f>
        <v/>
      </c>
    </row>
    <row r="393">
      <c r="A393" s="11" t="n">
        <v>7.8</v>
      </c>
      <c r="B393" s="11" t="n">
        <v>0.493</v>
      </c>
      <c r="C393" s="11" t="n">
        <v>7</v>
      </c>
      <c r="D393" s="11" t="n">
        <v>195</v>
      </c>
      <c r="E393" s="5">
        <f>+B393*1000+D393*(1-$F$1)</f>
        <v/>
      </c>
      <c r="F393" s="5">
        <f>+F392+1</f>
        <v/>
      </c>
      <c r="G393" s="5">
        <f>+A394-A393</f>
        <v/>
      </c>
      <c r="H393" s="5">
        <f>+A393+G393/2</f>
        <v/>
      </c>
      <c r="I393" s="8">
        <f>9.81*(0.27*LOG(C393/E393*100)+0.36*LOG(E393/100)+1.236)</f>
        <v/>
      </c>
      <c r="J393" s="5">
        <f>+J392+I393*G393</f>
        <v/>
      </c>
      <c r="K393" s="5">
        <f>IF(H393&lt;$C$1,0,9.81*(H393-$C$1))</f>
        <v/>
      </c>
      <c r="L393" s="8">
        <f>+J393-K393</f>
        <v/>
      </c>
      <c r="M393" s="8">
        <f>AVERAGE(B393:B394)*1000</f>
        <v/>
      </c>
      <c r="N393" s="8">
        <f>AVERAGE(E393:E394)</f>
        <v/>
      </c>
      <c r="O393" s="8">
        <f>AVERAGE(F393:F394)</f>
        <v/>
      </c>
      <c r="P393" s="8">
        <f>AVERAGE(G393:G394)</f>
        <v/>
      </c>
      <c r="Q393" s="9">
        <f>(N393-J393)/L393</f>
        <v/>
      </c>
      <c r="R393" s="8">
        <f>+O393/(N393-J393)*100</f>
        <v/>
      </c>
      <c r="S393" s="8">
        <f>+SQRT((3.47-LOG(Q393))^2+(1.22+LOG(R393))^2)</f>
        <v/>
      </c>
      <c r="T393" s="1">
        <f>(IF(S393&lt;1.31, "gravelly sand to dense sand", IF(S393&lt;2.05, "sands", IF(S393&lt;2.6, "sand mixtures", IF(S393&lt;2.95, "silt mixtures", IF(S393&lt;3.6, "clays","organic clay"))))))</f>
        <v/>
      </c>
      <c r="U393" s="98">
        <f>IF(S393&lt;2.6,DEGREES(ATAN(0.373*(LOG(N393/L393)+0.29))),"")</f>
        <v/>
      </c>
      <c r="V393" s="98">
        <f>IF(S393&lt;2.6, 17.6+11*LOG(Q393),"")</f>
        <v/>
      </c>
      <c r="W393" s="98">
        <f>IF(S393&lt;2.6, IF(M393/100&lt;20, 30,IF(M393/100&lt;40,30+5/20*(M393/100-20),IF(M393/100&lt;120, 35+5/80*(M393/100-40), IF(M393/100&lt;200, 40+5/80*(M393/100-120),45)))),"")</f>
        <v/>
      </c>
      <c r="X393" s="98">
        <f>IF(S393&gt;2.59, (M393-J393)/$I$1,"")</f>
        <v/>
      </c>
      <c r="Y393" s="1">
        <f>+($Y$600-$Y$3)/($A$600-$A$3)*(A393-$A$3)+$Y$3</f>
        <v/>
      </c>
      <c r="Z393" s="99">
        <f>+B393*4</f>
        <v/>
      </c>
      <c r="AA393" s="1">
        <f>+($AA$600-$AA$3)/($A$600-$A$3)*(A393-$A$3)+$AA$3</f>
        <v/>
      </c>
    </row>
    <row r="394">
      <c r="A394" s="11" t="n">
        <v>7.82</v>
      </c>
      <c r="B394" s="11" t="n">
        <v>0.511</v>
      </c>
      <c r="C394" s="11" t="n">
        <v>8</v>
      </c>
      <c r="D394" s="11" t="n">
        <v>196</v>
      </c>
      <c r="E394" s="5">
        <f>+B394*1000+D394*(1-$F$1)</f>
        <v/>
      </c>
      <c r="F394" s="5">
        <f>+F393+1</f>
        <v/>
      </c>
      <c r="G394" s="5">
        <f>+A395-A394</f>
        <v/>
      </c>
      <c r="H394" s="5">
        <f>+A394+G394/2</f>
        <v/>
      </c>
      <c r="I394" s="8">
        <f>9.81*(0.27*LOG(C394/E394*100)+0.36*LOG(E394/100)+1.236)</f>
        <v/>
      </c>
      <c r="J394" s="5">
        <f>+J393+I394*G394</f>
        <v/>
      </c>
      <c r="K394" s="5">
        <f>IF(H394&lt;$C$1,0,9.81*(H394-$C$1))</f>
        <v/>
      </c>
      <c r="L394" s="8">
        <f>+J394-K394</f>
        <v/>
      </c>
      <c r="M394" s="8">
        <f>AVERAGE(B394:B395)*1000</f>
        <v/>
      </c>
      <c r="N394" s="8">
        <f>AVERAGE(E394:E395)</f>
        <v/>
      </c>
      <c r="O394" s="8">
        <f>AVERAGE(F394:F395)</f>
        <v/>
      </c>
      <c r="P394" s="8">
        <f>AVERAGE(G394:G395)</f>
        <v/>
      </c>
      <c r="Q394" s="9">
        <f>(N394-J394)/L394</f>
        <v/>
      </c>
      <c r="R394" s="8">
        <f>+O394/(N394-J394)*100</f>
        <v/>
      </c>
      <c r="S394" s="8">
        <f>+SQRT((3.47-LOG(Q394))^2+(1.22+LOG(R394))^2)</f>
        <v/>
      </c>
      <c r="T394" s="1">
        <f>(IF(S394&lt;1.31, "gravelly sand to dense sand", IF(S394&lt;2.05, "sands", IF(S394&lt;2.6, "sand mixtures", IF(S394&lt;2.95, "silt mixtures", IF(S394&lt;3.6, "clays","organic clay"))))))</f>
        <v/>
      </c>
      <c r="U394" s="98">
        <f>IF(S394&lt;2.6,DEGREES(ATAN(0.373*(LOG(N394/L394)+0.29))),"")</f>
        <v/>
      </c>
      <c r="V394" s="98">
        <f>IF(S394&lt;2.6, 17.6+11*LOG(Q394),"")</f>
        <v/>
      </c>
      <c r="W394" s="98">
        <f>IF(S394&lt;2.6, IF(M394/100&lt;20, 30,IF(M394/100&lt;40,30+5/20*(M394/100-20),IF(M394/100&lt;120, 35+5/80*(M394/100-40), IF(M394/100&lt;200, 40+5/80*(M394/100-120),45)))),"")</f>
        <v/>
      </c>
      <c r="X394" s="98">
        <f>IF(S394&gt;2.59, (M394-J394)/$I$1,"")</f>
        <v/>
      </c>
      <c r="Y394" s="1">
        <f>+($Y$600-$Y$3)/($A$600-$A$3)*(A394-$A$3)+$Y$3</f>
        <v/>
      </c>
      <c r="Z394" s="99">
        <f>+B394*4</f>
        <v/>
      </c>
      <c r="AA394" s="1">
        <f>+($AA$600-$AA$3)/($A$600-$A$3)*(A394-$A$3)+$AA$3</f>
        <v/>
      </c>
    </row>
    <row r="395">
      <c r="A395" s="11" t="n">
        <v>7.84</v>
      </c>
      <c r="B395" s="11" t="n">
        <v>0.511</v>
      </c>
      <c r="C395" s="11" t="n">
        <v>9</v>
      </c>
      <c r="D395" s="11" t="n">
        <v>201</v>
      </c>
      <c r="E395" s="5">
        <f>+B395*1000+D395*(1-$F$1)</f>
        <v/>
      </c>
      <c r="F395" s="5">
        <f>+F394+1</f>
        <v/>
      </c>
      <c r="G395" s="5">
        <f>+A396-A395</f>
        <v/>
      </c>
      <c r="H395" s="5">
        <f>+A395+G395/2</f>
        <v/>
      </c>
      <c r="I395" s="8">
        <f>9.81*(0.27*LOG(C395/E395*100)+0.36*LOG(E395/100)+1.236)</f>
        <v/>
      </c>
      <c r="J395" s="5">
        <f>+J394+I395*G395</f>
        <v/>
      </c>
      <c r="K395" s="5">
        <f>IF(H395&lt;$C$1,0,9.81*(H395-$C$1))</f>
        <v/>
      </c>
      <c r="L395" s="8">
        <f>+J395-K395</f>
        <v/>
      </c>
      <c r="M395" s="8">
        <f>AVERAGE(B395:B396)*1000</f>
        <v/>
      </c>
      <c r="N395" s="8">
        <f>AVERAGE(E395:E396)</f>
        <v/>
      </c>
      <c r="O395" s="8">
        <f>AVERAGE(F395:F396)</f>
        <v/>
      </c>
      <c r="P395" s="8">
        <f>AVERAGE(G395:G396)</f>
        <v/>
      </c>
      <c r="Q395" s="9">
        <f>(N395-J395)/L395</f>
        <v/>
      </c>
      <c r="R395" s="8">
        <f>+O395/(N395-J395)*100</f>
        <v/>
      </c>
      <c r="S395" s="8">
        <f>+SQRT((3.47-LOG(Q395))^2+(1.22+LOG(R395))^2)</f>
        <v/>
      </c>
      <c r="T395" s="1">
        <f>(IF(S395&lt;1.31, "gravelly sand to dense sand", IF(S395&lt;2.05, "sands", IF(S395&lt;2.6, "sand mixtures", IF(S395&lt;2.95, "silt mixtures", IF(S395&lt;3.6, "clays","organic clay"))))))</f>
        <v/>
      </c>
      <c r="U395" s="98">
        <f>IF(S395&lt;2.6,DEGREES(ATAN(0.373*(LOG(N395/L395)+0.29))),"")</f>
        <v/>
      </c>
      <c r="V395" s="98">
        <f>IF(S395&lt;2.6, 17.6+11*LOG(Q395),"")</f>
        <v/>
      </c>
      <c r="W395" s="98">
        <f>IF(S395&lt;2.6, IF(M395/100&lt;20, 30,IF(M395/100&lt;40,30+5/20*(M395/100-20),IF(M395/100&lt;120, 35+5/80*(M395/100-40), IF(M395/100&lt;200, 40+5/80*(M395/100-120),45)))),"")</f>
        <v/>
      </c>
      <c r="X395" s="98">
        <f>IF(S395&gt;2.59, (M395-J395)/$I$1,"")</f>
        <v/>
      </c>
      <c r="Y395" s="1">
        <f>+($Y$600-$Y$3)/($A$600-$A$3)*(A395-$A$3)+$Y$3</f>
        <v/>
      </c>
      <c r="Z395" s="99">
        <f>+B395*4</f>
        <v/>
      </c>
      <c r="AA395" s="1">
        <f>+($AA$600-$AA$3)/($A$600-$A$3)*(A395-$A$3)+$AA$3</f>
        <v/>
      </c>
    </row>
    <row r="396">
      <c r="A396" s="11" t="n">
        <v>7.86</v>
      </c>
      <c r="B396" s="11" t="n">
        <v>0.511</v>
      </c>
      <c r="C396" s="11" t="n">
        <v>9</v>
      </c>
      <c r="D396" s="11" t="n">
        <v>204</v>
      </c>
      <c r="E396" s="5">
        <f>+B396*1000+D396*(1-$F$1)</f>
        <v/>
      </c>
      <c r="F396" s="5">
        <f>+F395+1</f>
        <v/>
      </c>
      <c r="G396" s="5">
        <f>+A397-A396</f>
        <v/>
      </c>
      <c r="H396" s="5">
        <f>+A396+G396/2</f>
        <v/>
      </c>
      <c r="I396" s="8">
        <f>9.81*(0.27*LOG(C396/E396*100)+0.36*LOG(E396/100)+1.236)</f>
        <v/>
      </c>
      <c r="J396" s="5">
        <f>+J395+I396*G396</f>
        <v/>
      </c>
      <c r="K396" s="5">
        <f>IF(H396&lt;$C$1,0,9.81*(H396-$C$1))</f>
        <v/>
      </c>
      <c r="L396" s="8">
        <f>+J396-K396</f>
        <v/>
      </c>
      <c r="M396" s="8">
        <f>AVERAGE(B396:B397)*1000</f>
        <v/>
      </c>
      <c r="N396" s="8">
        <f>AVERAGE(E396:E397)</f>
        <v/>
      </c>
      <c r="O396" s="8">
        <f>AVERAGE(F396:F397)</f>
        <v/>
      </c>
      <c r="P396" s="8">
        <f>AVERAGE(G396:G397)</f>
        <v/>
      </c>
      <c r="Q396" s="9">
        <f>(N396-J396)/L396</f>
        <v/>
      </c>
      <c r="R396" s="8">
        <f>+O396/(N396-J396)*100</f>
        <v/>
      </c>
      <c r="S396" s="8">
        <f>+SQRT((3.47-LOG(Q396))^2+(1.22+LOG(R396))^2)</f>
        <v/>
      </c>
      <c r="T396" s="1">
        <f>(IF(S396&lt;1.31, "gravelly sand to dense sand", IF(S396&lt;2.05, "sands", IF(S396&lt;2.6, "sand mixtures", IF(S396&lt;2.95, "silt mixtures", IF(S396&lt;3.6, "clays","organic clay"))))))</f>
        <v/>
      </c>
      <c r="U396" s="98">
        <f>IF(S396&lt;2.6,DEGREES(ATAN(0.373*(LOG(N396/L396)+0.29))),"")</f>
        <v/>
      </c>
      <c r="V396" s="98">
        <f>IF(S396&lt;2.6, 17.6+11*LOG(Q396),"")</f>
        <v/>
      </c>
      <c r="W396" s="98">
        <f>IF(S396&lt;2.6, IF(M396/100&lt;20, 30,IF(M396/100&lt;40,30+5/20*(M396/100-20),IF(M396/100&lt;120, 35+5/80*(M396/100-40), IF(M396/100&lt;200, 40+5/80*(M396/100-120),45)))),"")</f>
        <v/>
      </c>
      <c r="X396" s="98">
        <f>IF(S396&gt;2.59, (M396-J396)/$I$1,"")</f>
        <v/>
      </c>
      <c r="Y396" s="1">
        <f>+($Y$600-$Y$3)/($A$600-$A$3)*(A396-$A$3)+$Y$3</f>
        <v/>
      </c>
      <c r="Z396" s="99">
        <f>+B396*4</f>
        <v/>
      </c>
      <c r="AA396" s="1">
        <f>+($AA$600-$AA$3)/($A$600-$A$3)*(A396-$A$3)+$AA$3</f>
        <v/>
      </c>
    </row>
    <row r="397">
      <c r="A397" s="11" t="n">
        <v>7.88</v>
      </c>
      <c r="B397" s="11" t="n">
        <v>0.5679999999999999</v>
      </c>
      <c r="C397" s="11" t="n">
        <v>9</v>
      </c>
      <c r="D397" s="11" t="n">
        <v>209</v>
      </c>
      <c r="E397" s="5">
        <f>+B397*1000+D397*(1-$F$1)</f>
        <v/>
      </c>
      <c r="F397" s="5">
        <f>+F396+1</f>
        <v/>
      </c>
      <c r="G397" s="5">
        <f>+A398-A397</f>
        <v/>
      </c>
      <c r="H397" s="5">
        <f>+A397+G397/2</f>
        <v/>
      </c>
      <c r="I397" s="8">
        <f>9.81*(0.27*LOG(C397/E397*100)+0.36*LOG(E397/100)+1.236)</f>
        <v/>
      </c>
      <c r="J397" s="5">
        <f>+J396+I397*G397</f>
        <v/>
      </c>
      <c r="K397" s="5">
        <f>IF(H397&lt;$C$1,0,9.81*(H397-$C$1))</f>
        <v/>
      </c>
      <c r="L397" s="8">
        <f>+J397-K397</f>
        <v/>
      </c>
      <c r="M397" s="8">
        <f>AVERAGE(B397:B398)*1000</f>
        <v/>
      </c>
      <c r="N397" s="8">
        <f>AVERAGE(E397:E398)</f>
        <v/>
      </c>
      <c r="O397" s="8">
        <f>AVERAGE(F397:F398)</f>
        <v/>
      </c>
      <c r="P397" s="8">
        <f>AVERAGE(G397:G398)</f>
        <v/>
      </c>
      <c r="Q397" s="9">
        <f>(N397-J397)/L397</f>
        <v/>
      </c>
      <c r="R397" s="8">
        <f>+O397/(N397-J397)*100</f>
        <v/>
      </c>
      <c r="S397" s="8">
        <f>+SQRT((3.47-LOG(Q397))^2+(1.22+LOG(R397))^2)</f>
        <v/>
      </c>
      <c r="T397" s="1">
        <f>(IF(S397&lt;1.31, "gravelly sand to dense sand", IF(S397&lt;2.05, "sands", IF(S397&lt;2.6, "sand mixtures", IF(S397&lt;2.95, "silt mixtures", IF(S397&lt;3.6, "clays","organic clay"))))))</f>
        <v/>
      </c>
      <c r="U397" s="98">
        <f>IF(S397&lt;2.6,DEGREES(ATAN(0.373*(LOG(N397/L397)+0.29))),"")</f>
        <v/>
      </c>
      <c r="V397" s="98">
        <f>IF(S397&lt;2.6, 17.6+11*LOG(Q397),"")</f>
        <v/>
      </c>
      <c r="W397" s="98">
        <f>IF(S397&lt;2.6, IF(M397/100&lt;20, 30,IF(M397/100&lt;40,30+5/20*(M397/100-20),IF(M397/100&lt;120, 35+5/80*(M397/100-40), IF(M397/100&lt;200, 40+5/80*(M397/100-120),45)))),"")</f>
        <v/>
      </c>
      <c r="X397" s="98">
        <f>IF(S397&gt;2.59, (M397-J397)/$I$1,"")</f>
        <v/>
      </c>
      <c r="Y397" s="1">
        <f>+($Y$600-$Y$3)/($A$600-$A$3)*(A397-$A$3)+$Y$3</f>
        <v/>
      </c>
      <c r="Z397" s="99">
        <f>+B397*4</f>
        <v/>
      </c>
      <c r="AA397" s="1">
        <f>+($AA$600-$AA$3)/($A$600-$A$3)*(A397-$A$3)+$AA$3</f>
        <v/>
      </c>
    </row>
    <row r="398">
      <c r="A398" s="11" t="n">
        <v>7.9</v>
      </c>
      <c r="B398" s="11" t="n">
        <v>0.644</v>
      </c>
      <c r="C398" s="11" t="n">
        <v>8</v>
      </c>
      <c r="D398" s="11" t="n">
        <v>250</v>
      </c>
      <c r="E398" s="5">
        <f>+B398*1000+D398*(1-$F$1)</f>
        <v/>
      </c>
      <c r="F398" s="5">
        <f>+F397+1</f>
        <v/>
      </c>
      <c r="G398" s="5">
        <f>+A399-A398</f>
        <v/>
      </c>
      <c r="H398" s="5">
        <f>+A398+G398/2</f>
        <v/>
      </c>
      <c r="I398" s="8">
        <f>9.81*(0.27*LOG(C398/E398*100)+0.36*LOG(E398/100)+1.236)</f>
        <v/>
      </c>
      <c r="J398" s="5">
        <f>+J397+I398*G398</f>
        <v/>
      </c>
      <c r="K398" s="5">
        <f>IF(H398&lt;$C$1,0,9.81*(H398-$C$1))</f>
        <v/>
      </c>
      <c r="L398" s="8">
        <f>+J398-K398</f>
        <v/>
      </c>
      <c r="M398" s="8">
        <f>AVERAGE(B398:B399)*1000</f>
        <v/>
      </c>
      <c r="N398" s="8">
        <f>AVERAGE(E398:E399)</f>
        <v/>
      </c>
      <c r="O398" s="8">
        <f>AVERAGE(F398:F399)</f>
        <v/>
      </c>
      <c r="P398" s="8">
        <f>AVERAGE(G398:G399)</f>
        <v/>
      </c>
      <c r="Q398" s="9">
        <f>(N398-J398)/L398</f>
        <v/>
      </c>
      <c r="R398" s="8">
        <f>+O398/(N398-J398)*100</f>
        <v/>
      </c>
      <c r="S398" s="8">
        <f>+SQRT((3.47-LOG(Q398))^2+(1.22+LOG(R398))^2)</f>
        <v/>
      </c>
      <c r="T398" s="1">
        <f>(IF(S398&lt;1.31, "gravelly sand to dense sand", IF(S398&lt;2.05, "sands", IF(S398&lt;2.6, "sand mixtures", IF(S398&lt;2.95, "silt mixtures", IF(S398&lt;3.6, "clays","organic clay"))))))</f>
        <v/>
      </c>
      <c r="U398" s="98">
        <f>IF(S398&lt;2.6,DEGREES(ATAN(0.373*(LOG(N398/L398)+0.29))),"")</f>
        <v/>
      </c>
      <c r="V398" s="98">
        <f>IF(S398&lt;2.6, 17.6+11*LOG(Q398),"")</f>
        <v/>
      </c>
      <c r="W398" s="98">
        <f>IF(S398&lt;2.6, IF(M398/100&lt;20, 30,IF(M398/100&lt;40,30+5/20*(M398/100-20),IF(M398/100&lt;120, 35+5/80*(M398/100-40), IF(M398/100&lt;200, 40+5/80*(M398/100-120),45)))),"")</f>
        <v/>
      </c>
      <c r="X398" s="98">
        <f>IF(S398&gt;2.59, (M398-J398)/$I$1,"")</f>
        <v/>
      </c>
      <c r="Y398" s="1">
        <f>+($Y$600-$Y$3)/($A$600-$A$3)*(A398-$A$3)+$Y$3</f>
        <v/>
      </c>
      <c r="Z398" s="99">
        <f>+B398*4</f>
        <v/>
      </c>
      <c r="AA398" s="1">
        <f>+($AA$600-$AA$3)/($A$600-$A$3)*(A398-$A$3)+$AA$3</f>
        <v/>
      </c>
    </row>
    <row r="399">
      <c r="A399" s="11" t="n">
        <v>7.92</v>
      </c>
      <c r="B399" s="11" t="n">
        <v>0.871</v>
      </c>
      <c r="C399" s="11" t="n">
        <v>6</v>
      </c>
      <c r="D399" s="11" t="n">
        <v>278</v>
      </c>
      <c r="E399" s="5">
        <f>+B399*1000+D399*(1-$F$1)</f>
        <v/>
      </c>
      <c r="F399" s="5">
        <f>+F398+1</f>
        <v/>
      </c>
      <c r="G399" s="5">
        <f>+A400-A399</f>
        <v/>
      </c>
      <c r="H399" s="5">
        <f>+A399+G399/2</f>
        <v/>
      </c>
      <c r="I399" s="8">
        <f>9.81*(0.27*LOG(C399/E399*100)+0.36*LOG(E399/100)+1.236)</f>
        <v/>
      </c>
      <c r="J399" s="5">
        <f>+J398+I399*G399</f>
        <v/>
      </c>
      <c r="K399" s="5">
        <f>IF(H399&lt;$C$1,0,9.81*(H399-$C$1))</f>
        <v/>
      </c>
      <c r="L399" s="8">
        <f>+J399-K399</f>
        <v/>
      </c>
      <c r="M399" s="8">
        <f>AVERAGE(B399:B400)*1000</f>
        <v/>
      </c>
      <c r="N399" s="8">
        <f>AVERAGE(E399:E400)</f>
        <v/>
      </c>
      <c r="O399" s="8">
        <f>AVERAGE(F399:F400)</f>
        <v/>
      </c>
      <c r="P399" s="8">
        <f>AVERAGE(G399:G400)</f>
        <v/>
      </c>
      <c r="Q399" s="9">
        <f>(N399-J399)/L399</f>
        <v/>
      </c>
      <c r="R399" s="8">
        <f>+O399/(N399-J399)*100</f>
        <v/>
      </c>
      <c r="S399" s="8">
        <f>+SQRT((3.47-LOG(Q399))^2+(1.22+LOG(R399))^2)</f>
        <v/>
      </c>
      <c r="T399" s="1">
        <f>(IF(S399&lt;1.31, "gravelly sand to dense sand", IF(S399&lt;2.05, "sands", IF(S399&lt;2.6, "sand mixtures", IF(S399&lt;2.95, "silt mixtures", IF(S399&lt;3.6, "clays","organic clay"))))))</f>
        <v/>
      </c>
      <c r="U399" s="98">
        <f>IF(S399&lt;2.6,DEGREES(ATAN(0.373*(LOG(N399/L399)+0.29))),"")</f>
        <v/>
      </c>
      <c r="V399" s="98">
        <f>IF(S399&lt;2.6, 17.6+11*LOG(Q399),"")</f>
        <v/>
      </c>
      <c r="W399" s="98">
        <f>IF(S399&lt;2.6, IF(M399/100&lt;20, 30,IF(M399/100&lt;40,30+5/20*(M399/100-20),IF(M399/100&lt;120, 35+5/80*(M399/100-40), IF(M399/100&lt;200, 40+5/80*(M399/100-120),45)))),"")</f>
        <v/>
      </c>
      <c r="X399" s="98">
        <f>IF(S399&gt;2.59, (M399-J399)/$I$1,"")</f>
        <v/>
      </c>
      <c r="Y399" s="1">
        <f>+($Y$600-$Y$3)/($A$600-$A$3)*(A399-$A$3)+$Y$3</f>
        <v/>
      </c>
      <c r="Z399" s="99">
        <f>+B399*4</f>
        <v/>
      </c>
      <c r="AA399" s="1">
        <f>+($AA$600-$AA$3)/($A$600-$A$3)*(A399-$A$3)+$AA$3</f>
        <v/>
      </c>
    </row>
    <row r="400">
      <c r="A400" s="11" t="n">
        <v>7.94</v>
      </c>
      <c r="B400" s="11" t="n">
        <v>1.951</v>
      </c>
      <c r="C400" s="11" t="n">
        <v>11</v>
      </c>
      <c r="D400" s="11" t="n">
        <v>191</v>
      </c>
      <c r="E400" s="5">
        <f>+B400*1000+D400*(1-$F$1)</f>
        <v/>
      </c>
      <c r="F400" s="5">
        <f>+F399+1</f>
        <v/>
      </c>
      <c r="G400" s="5">
        <f>+A401-A400</f>
        <v/>
      </c>
      <c r="H400" s="5">
        <f>+A400+G400/2</f>
        <v/>
      </c>
      <c r="I400" s="8">
        <f>9.81*(0.27*LOG(C400/E400*100)+0.36*LOG(E400/100)+1.236)</f>
        <v/>
      </c>
      <c r="J400" s="5">
        <f>+J399+I400*G400</f>
        <v/>
      </c>
      <c r="K400" s="5">
        <f>IF(H400&lt;$C$1,0,9.81*(H400-$C$1))</f>
        <v/>
      </c>
      <c r="L400" s="8">
        <f>+J400-K400</f>
        <v/>
      </c>
      <c r="M400" s="8">
        <f>AVERAGE(B400:B401)*1000</f>
        <v/>
      </c>
      <c r="N400" s="8">
        <f>AVERAGE(E400:E401)</f>
        <v/>
      </c>
      <c r="O400" s="8">
        <f>AVERAGE(F400:F401)</f>
        <v/>
      </c>
      <c r="P400" s="8">
        <f>AVERAGE(G400:G401)</f>
        <v/>
      </c>
      <c r="Q400" s="9">
        <f>(N400-J400)/L400</f>
        <v/>
      </c>
      <c r="R400" s="8">
        <f>+O400/(N400-J400)*100</f>
        <v/>
      </c>
      <c r="S400" s="8">
        <f>+SQRT((3.47-LOG(Q400))^2+(1.22+LOG(R400))^2)</f>
        <v/>
      </c>
      <c r="T400" s="1">
        <f>(IF(S400&lt;1.31, "gravelly sand to dense sand", IF(S400&lt;2.05, "sands", IF(S400&lt;2.6, "sand mixtures", IF(S400&lt;2.95, "silt mixtures", IF(S400&lt;3.6, "clays","organic clay"))))))</f>
        <v/>
      </c>
      <c r="U400" s="98">
        <f>IF(S400&lt;2.6,DEGREES(ATAN(0.373*(LOG(N400/L400)+0.29))),"")</f>
        <v/>
      </c>
      <c r="V400" s="98">
        <f>IF(S400&lt;2.6, 17.6+11*LOG(Q400),"")</f>
        <v/>
      </c>
      <c r="W400" s="98">
        <f>IF(S400&lt;2.6, IF(M400/100&lt;20, 30,IF(M400/100&lt;40,30+5/20*(M400/100-20),IF(M400/100&lt;120, 35+5/80*(M400/100-40), IF(M400/100&lt;200, 40+5/80*(M400/100-120),45)))),"")</f>
        <v/>
      </c>
      <c r="X400" s="98">
        <f>IF(S400&gt;2.59, (M400-J400)/$I$1,"")</f>
        <v/>
      </c>
      <c r="Y400" s="1">
        <f>+($Y$600-$Y$3)/($A$600-$A$3)*(A400-$A$3)+$Y$3</f>
        <v/>
      </c>
      <c r="Z400" s="99">
        <f>+B400*4</f>
        <v/>
      </c>
      <c r="AA400" s="1">
        <f>+($AA$600-$AA$3)/($A$600-$A$3)*(A400-$A$3)+$AA$3</f>
        <v/>
      </c>
    </row>
    <row r="401">
      <c r="A401" s="11" t="n">
        <v>7.96</v>
      </c>
      <c r="B401" s="11" t="n">
        <v>4.016</v>
      </c>
      <c r="C401" s="11" t="n">
        <v>16</v>
      </c>
      <c r="D401" s="11" t="n">
        <v>131</v>
      </c>
      <c r="E401" s="5">
        <f>+B401*1000+D401*(1-$F$1)</f>
        <v/>
      </c>
      <c r="F401" s="5">
        <f>+F400+1</f>
        <v/>
      </c>
      <c r="G401" s="5">
        <f>+A402-A401</f>
        <v/>
      </c>
      <c r="H401" s="5">
        <f>+A401+G401/2</f>
        <v/>
      </c>
      <c r="I401" s="8">
        <f>9.81*(0.27*LOG(C401/E401*100)+0.36*LOG(E401/100)+1.236)</f>
        <v/>
      </c>
      <c r="J401" s="5">
        <f>+J400+I401*G401</f>
        <v/>
      </c>
      <c r="K401" s="5">
        <f>IF(H401&lt;$C$1,0,9.81*(H401-$C$1))</f>
        <v/>
      </c>
      <c r="L401" s="8">
        <f>+J401-K401</f>
        <v/>
      </c>
      <c r="M401" s="8">
        <f>AVERAGE(B401:B402)*1000</f>
        <v/>
      </c>
      <c r="N401" s="8">
        <f>AVERAGE(E401:E402)</f>
        <v/>
      </c>
      <c r="O401" s="8">
        <f>AVERAGE(F401:F402)</f>
        <v/>
      </c>
      <c r="P401" s="8">
        <f>AVERAGE(G401:G402)</f>
        <v/>
      </c>
      <c r="Q401" s="9">
        <f>(N401-J401)/L401</f>
        <v/>
      </c>
      <c r="R401" s="8">
        <f>+O401/(N401-J401)*100</f>
        <v/>
      </c>
      <c r="S401" s="8">
        <f>+SQRT((3.47-LOG(Q401))^2+(1.22+LOG(R401))^2)</f>
        <v/>
      </c>
      <c r="T401" s="1">
        <f>(IF(S401&lt;1.31, "gravelly sand to dense sand", IF(S401&lt;2.05, "sands", IF(S401&lt;2.6, "sand mixtures", IF(S401&lt;2.95, "silt mixtures", IF(S401&lt;3.6, "clays","organic clay"))))))</f>
        <v/>
      </c>
      <c r="U401" s="98">
        <f>IF(S401&lt;2.6,DEGREES(ATAN(0.373*(LOG(N401/L401)+0.29))),"")</f>
        <v/>
      </c>
      <c r="V401" s="98">
        <f>IF(S401&lt;2.6, 17.6+11*LOG(Q401),"")</f>
        <v/>
      </c>
      <c r="W401" s="98">
        <f>IF(S401&lt;2.6, IF(M401/100&lt;20, 30,IF(M401/100&lt;40,30+5/20*(M401/100-20),IF(M401/100&lt;120, 35+5/80*(M401/100-40), IF(M401/100&lt;200, 40+5/80*(M401/100-120),45)))),"")</f>
        <v/>
      </c>
      <c r="X401" s="98">
        <f>IF(S401&gt;2.59, (M401-J401)/$I$1,"")</f>
        <v/>
      </c>
      <c r="Y401" s="1">
        <f>+($Y$600-$Y$3)/($A$600-$A$3)*(A401-$A$3)+$Y$3</f>
        <v/>
      </c>
      <c r="Z401" s="99">
        <f>+B401*4</f>
        <v/>
      </c>
      <c r="AA401" s="1">
        <f>+($AA$600-$AA$3)/($A$600-$A$3)*(A401-$A$3)+$AA$3</f>
        <v/>
      </c>
    </row>
    <row r="402">
      <c r="A402" s="11" t="n">
        <v>7.98</v>
      </c>
      <c r="B402" s="11" t="n">
        <v>5.854</v>
      </c>
      <c r="C402" s="11" t="n">
        <v>5</v>
      </c>
      <c r="D402" s="11" t="n">
        <v>98</v>
      </c>
      <c r="E402" s="5">
        <f>+B402*1000+D402*(1-$F$1)</f>
        <v/>
      </c>
      <c r="F402" s="5">
        <f>+F401+1</f>
        <v/>
      </c>
      <c r="G402" s="5">
        <f>+A403-A402</f>
        <v/>
      </c>
      <c r="H402" s="5">
        <f>+A402+G402/2</f>
        <v/>
      </c>
      <c r="I402" s="8">
        <f>9.81*(0.27*LOG(C402/E402*100)+0.36*LOG(E402/100)+1.236)</f>
        <v/>
      </c>
      <c r="J402" s="5">
        <f>+J401+I402*G402</f>
        <v/>
      </c>
      <c r="K402" s="5">
        <f>IF(H402&lt;$C$1,0,9.81*(H402-$C$1))</f>
        <v/>
      </c>
      <c r="L402" s="8">
        <f>+J402-K402</f>
        <v/>
      </c>
      <c r="M402" s="8">
        <f>AVERAGE(B402:B403)*1000</f>
        <v/>
      </c>
      <c r="N402" s="8">
        <f>AVERAGE(E402:E403)</f>
        <v/>
      </c>
      <c r="O402" s="8">
        <f>AVERAGE(F402:F403)</f>
        <v/>
      </c>
      <c r="P402" s="8">
        <f>AVERAGE(G402:G403)</f>
        <v/>
      </c>
      <c r="Q402" s="9">
        <f>(N402-J402)/L402</f>
        <v/>
      </c>
      <c r="R402" s="8">
        <f>+O402/(N402-J402)*100</f>
        <v/>
      </c>
      <c r="S402" s="8">
        <f>+SQRT((3.47-LOG(Q402))^2+(1.22+LOG(R402))^2)</f>
        <v/>
      </c>
      <c r="T402" s="1">
        <f>(IF(S402&lt;1.31, "gravelly sand to dense sand", IF(S402&lt;2.05, "sands", IF(S402&lt;2.6, "sand mixtures", IF(S402&lt;2.95, "silt mixtures", IF(S402&lt;3.6, "clays","organic clay"))))))</f>
        <v/>
      </c>
      <c r="U402" s="98">
        <f>IF(S402&lt;2.6,DEGREES(ATAN(0.373*(LOG(N402/L402)+0.29))),"")</f>
        <v/>
      </c>
      <c r="V402" s="98">
        <f>IF(S402&lt;2.6, 17.6+11*LOG(Q402),"")</f>
        <v/>
      </c>
      <c r="W402" s="98">
        <f>IF(S402&lt;2.6, IF(M402/100&lt;20, 30,IF(M402/100&lt;40,30+5/20*(M402/100-20),IF(M402/100&lt;120, 35+5/80*(M402/100-40), IF(M402/100&lt;200, 40+5/80*(M402/100-120),45)))),"")</f>
        <v/>
      </c>
      <c r="X402" s="98">
        <f>IF(S402&gt;2.59, (M402-J402)/$I$1,"")</f>
        <v/>
      </c>
      <c r="Y402" s="1">
        <f>+($Y$600-$Y$3)/($A$600-$A$3)*(A402-$A$3)+$Y$3</f>
        <v/>
      </c>
      <c r="Z402" s="99">
        <f>+B402*4</f>
        <v/>
      </c>
      <c r="AA402" s="1">
        <f>+($AA$600-$AA$3)/($A$600-$A$3)*(A402-$A$3)+$AA$3</f>
        <v/>
      </c>
    </row>
    <row r="403">
      <c r="A403" s="11" t="n">
        <v>8</v>
      </c>
      <c r="B403" s="11" t="n">
        <v>6.668</v>
      </c>
      <c r="C403" s="11" t="n">
        <v>6</v>
      </c>
      <c r="D403" s="11" t="n">
        <v>77</v>
      </c>
      <c r="E403" s="5">
        <f>+B403*1000+D403*(1-$F$1)</f>
        <v/>
      </c>
      <c r="F403" s="5">
        <f>+F402+1</f>
        <v/>
      </c>
      <c r="G403" s="5">
        <f>+A404-A403</f>
        <v/>
      </c>
      <c r="H403" s="5">
        <f>+A403+G403/2</f>
        <v/>
      </c>
      <c r="I403" s="8">
        <f>9.81*(0.27*LOG(C403/E403*100)+0.36*LOG(E403/100)+1.236)</f>
        <v/>
      </c>
      <c r="J403" s="5">
        <f>+J402+I403*G403</f>
        <v/>
      </c>
      <c r="K403" s="5">
        <f>IF(H403&lt;$C$1,0,9.81*(H403-$C$1))</f>
        <v/>
      </c>
      <c r="L403" s="8">
        <f>+J403-K403</f>
        <v/>
      </c>
      <c r="M403" s="8">
        <f>AVERAGE(B403:B404)*1000</f>
        <v/>
      </c>
      <c r="N403" s="8">
        <f>AVERAGE(E403:E404)</f>
        <v/>
      </c>
      <c r="O403" s="8">
        <f>AVERAGE(F403:F404)</f>
        <v/>
      </c>
      <c r="P403" s="8">
        <f>AVERAGE(G403:G404)</f>
        <v/>
      </c>
      <c r="Q403" s="9">
        <f>(N403-J403)/L403</f>
        <v/>
      </c>
      <c r="R403" s="8">
        <f>+O403/(N403-J403)*100</f>
        <v/>
      </c>
      <c r="S403" s="8">
        <f>+SQRT((3.47-LOG(Q403))^2+(1.22+LOG(R403))^2)</f>
        <v/>
      </c>
      <c r="T403" s="1">
        <f>(IF(S403&lt;1.31, "gravelly sand to dense sand", IF(S403&lt;2.05, "sands", IF(S403&lt;2.6, "sand mixtures", IF(S403&lt;2.95, "silt mixtures", IF(S403&lt;3.6, "clays","organic clay"))))))</f>
        <v/>
      </c>
      <c r="U403" s="98">
        <f>IF(S403&lt;2.6,DEGREES(ATAN(0.373*(LOG(N403/L403)+0.29))),"")</f>
        <v/>
      </c>
      <c r="V403" s="98">
        <f>IF(S403&lt;2.6, 17.6+11*LOG(Q403),"")</f>
        <v/>
      </c>
      <c r="W403" s="98">
        <f>IF(S403&lt;2.6, IF(M403/100&lt;20, 30,IF(M403/100&lt;40,30+5/20*(M403/100-20),IF(M403/100&lt;120, 35+5/80*(M403/100-40), IF(M403/100&lt;200, 40+5/80*(M403/100-120),45)))),"")</f>
        <v/>
      </c>
      <c r="X403" s="98">
        <f>IF(S403&gt;2.59, (M403-J403)/$I$1,"")</f>
        <v/>
      </c>
      <c r="Y403" s="1">
        <f>+($Y$600-$Y$3)/($A$600-$A$3)*(A403-$A$3)+$Y$3</f>
        <v/>
      </c>
      <c r="Z403" s="99">
        <f>+B403*4</f>
        <v/>
      </c>
      <c r="AA403" s="1">
        <f>+($AA$600-$AA$3)/($A$600-$A$3)*(A403-$A$3)+$AA$3</f>
        <v/>
      </c>
    </row>
    <row r="404">
      <c r="A404" s="11" t="n">
        <v>8.02</v>
      </c>
      <c r="B404" s="11" t="n">
        <v>5.986</v>
      </c>
      <c r="C404" s="11" t="n">
        <v>8</v>
      </c>
      <c r="D404" s="11" t="n">
        <v>68</v>
      </c>
      <c r="E404" s="5">
        <f>+B404*1000+D404*(1-$F$1)</f>
        <v/>
      </c>
      <c r="F404" s="5">
        <f>+F403+1</f>
        <v/>
      </c>
      <c r="G404" s="5">
        <f>+A405-A404</f>
        <v/>
      </c>
      <c r="H404" s="5">
        <f>+A404+G404/2</f>
        <v/>
      </c>
      <c r="I404" s="8">
        <f>9.81*(0.27*LOG(C404/E404*100)+0.36*LOG(E404/100)+1.236)</f>
        <v/>
      </c>
      <c r="J404" s="5">
        <f>+J403+I404*G404</f>
        <v/>
      </c>
      <c r="K404" s="5">
        <f>IF(H404&lt;$C$1,0,9.81*(H404-$C$1))</f>
        <v/>
      </c>
      <c r="L404" s="8">
        <f>+J404-K404</f>
        <v/>
      </c>
      <c r="M404" s="8">
        <f>AVERAGE(B404:B405)*1000</f>
        <v/>
      </c>
      <c r="N404" s="8">
        <f>AVERAGE(E404:E405)</f>
        <v/>
      </c>
      <c r="O404" s="8">
        <f>AVERAGE(F404:F405)</f>
        <v/>
      </c>
      <c r="P404" s="8">
        <f>AVERAGE(G404:G405)</f>
        <v/>
      </c>
      <c r="Q404" s="9">
        <f>(N404-J404)/L404</f>
        <v/>
      </c>
      <c r="R404" s="8">
        <f>+O404/(N404-J404)*100</f>
        <v/>
      </c>
      <c r="S404" s="8">
        <f>+SQRT((3.47-LOG(Q404))^2+(1.22+LOG(R404))^2)</f>
        <v/>
      </c>
      <c r="T404" s="1">
        <f>(IF(S404&lt;1.31, "gravelly sand to dense sand", IF(S404&lt;2.05, "sands", IF(S404&lt;2.6, "sand mixtures", IF(S404&lt;2.95, "silt mixtures", IF(S404&lt;3.6, "clays","organic clay"))))))</f>
        <v/>
      </c>
      <c r="U404" s="98">
        <f>IF(S404&lt;2.6,DEGREES(ATAN(0.373*(LOG(N404/L404)+0.29))),"")</f>
        <v/>
      </c>
      <c r="V404" s="98">
        <f>IF(S404&lt;2.6, 17.6+11*LOG(Q404),"")</f>
        <v/>
      </c>
      <c r="W404" s="98">
        <f>IF(S404&lt;2.6, IF(M404/100&lt;20, 30,IF(M404/100&lt;40,30+5/20*(M404/100-20),IF(M404/100&lt;120, 35+5/80*(M404/100-40), IF(M404/100&lt;200, 40+5/80*(M404/100-120),45)))),"")</f>
        <v/>
      </c>
      <c r="X404" s="98">
        <f>IF(S404&gt;2.59, (M404-J404)/$I$1,"")</f>
        <v/>
      </c>
      <c r="Y404" s="1">
        <f>+($Y$600-$Y$3)/($A$600-$A$3)*(A404-$A$3)+$Y$3</f>
        <v/>
      </c>
      <c r="Z404" s="99">
        <f>+B404*4</f>
        <v/>
      </c>
      <c r="AA404" s="1">
        <f>+($AA$600-$AA$3)/($A$600-$A$3)*(A404-$A$3)+$AA$3</f>
        <v/>
      </c>
    </row>
    <row r="405">
      <c r="A405" s="11" t="n">
        <v>8.039999999999999</v>
      </c>
      <c r="B405" s="11" t="n">
        <v>4.243</v>
      </c>
      <c r="C405" s="11" t="n">
        <v>12</v>
      </c>
      <c r="D405" s="11" t="n">
        <v>67</v>
      </c>
      <c r="E405" s="5">
        <f>+B405*1000+D405*(1-$F$1)</f>
        <v/>
      </c>
      <c r="F405" s="5">
        <f>+F404+1</f>
        <v/>
      </c>
      <c r="G405" s="5">
        <f>+A406-A405</f>
        <v/>
      </c>
      <c r="H405" s="5">
        <f>+A405+G405/2</f>
        <v/>
      </c>
      <c r="I405" s="8">
        <f>9.81*(0.27*LOG(C405/E405*100)+0.36*LOG(E405/100)+1.236)</f>
        <v/>
      </c>
      <c r="J405" s="5">
        <f>+J404+I405*G405</f>
        <v/>
      </c>
      <c r="K405" s="5">
        <f>IF(H405&lt;$C$1,0,9.81*(H405-$C$1))</f>
        <v/>
      </c>
      <c r="L405" s="8">
        <f>+J405-K405</f>
        <v/>
      </c>
      <c r="M405" s="8">
        <f>AVERAGE(B405:B406)*1000</f>
        <v/>
      </c>
      <c r="N405" s="8">
        <f>AVERAGE(E405:E406)</f>
        <v/>
      </c>
      <c r="O405" s="8">
        <f>AVERAGE(F405:F406)</f>
        <v/>
      </c>
      <c r="P405" s="8">
        <f>AVERAGE(G405:G406)</f>
        <v/>
      </c>
      <c r="Q405" s="9">
        <f>(N405-J405)/L405</f>
        <v/>
      </c>
      <c r="R405" s="8">
        <f>+O405/(N405-J405)*100</f>
        <v/>
      </c>
      <c r="S405" s="8">
        <f>+SQRT((3.47-LOG(Q405))^2+(1.22+LOG(R405))^2)</f>
        <v/>
      </c>
      <c r="T405" s="1">
        <f>(IF(S405&lt;1.31, "gravelly sand to dense sand", IF(S405&lt;2.05, "sands", IF(S405&lt;2.6, "sand mixtures", IF(S405&lt;2.95, "silt mixtures", IF(S405&lt;3.6, "clays","organic clay"))))))</f>
        <v/>
      </c>
      <c r="U405" s="98">
        <f>IF(S405&lt;2.6,DEGREES(ATAN(0.373*(LOG(N405/L405)+0.29))),"")</f>
        <v/>
      </c>
      <c r="V405" s="98">
        <f>IF(S405&lt;2.6, 17.6+11*LOG(Q405),"")</f>
        <v/>
      </c>
      <c r="W405" s="98">
        <f>IF(S405&lt;2.6, IF(M405/100&lt;20, 30,IF(M405/100&lt;40,30+5/20*(M405/100-20),IF(M405/100&lt;120, 35+5/80*(M405/100-40), IF(M405/100&lt;200, 40+5/80*(M405/100-120),45)))),"")</f>
        <v/>
      </c>
      <c r="X405" s="98">
        <f>IF(S405&gt;2.59, (M405-J405)/$I$1,"")</f>
        <v/>
      </c>
      <c r="Y405" s="1">
        <f>+($Y$600-$Y$3)/($A$600-$A$3)*(A405-$A$3)+$Y$3</f>
        <v/>
      </c>
      <c r="Z405" s="99">
        <f>+B405*4</f>
        <v/>
      </c>
      <c r="AA405" s="1">
        <f>+($AA$600-$AA$3)/($A$600-$A$3)*(A405-$A$3)+$AA$3</f>
        <v/>
      </c>
    </row>
    <row r="406">
      <c r="A406" s="11" t="n">
        <v>8.06</v>
      </c>
      <c r="B406" s="11" t="n">
        <v>3.41</v>
      </c>
      <c r="C406" s="11" t="n">
        <v>14</v>
      </c>
      <c r="D406" s="11" t="n">
        <v>64</v>
      </c>
      <c r="E406" s="5">
        <f>+B406*1000+D406*(1-$F$1)</f>
        <v/>
      </c>
      <c r="F406" s="5">
        <f>+F405+1</f>
        <v/>
      </c>
      <c r="G406" s="5">
        <f>+A407-A406</f>
        <v/>
      </c>
      <c r="H406" s="5">
        <f>+A406+G406/2</f>
        <v/>
      </c>
      <c r="I406" s="8">
        <f>9.81*(0.27*LOG(C406/E406*100)+0.36*LOG(E406/100)+1.236)</f>
        <v/>
      </c>
      <c r="J406" s="5">
        <f>+J405+I406*G406</f>
        <v/>
      </c>
      <c r="K406" s="5">
        <f>IF(H406&lt;$C$1,0,9.81*(H406-$C$1))</f>
        <v/>
      </c>
      <c r="L406" s="8">
        <f>+J406-K406</f>
        <v/>
      </c>
      <c r="M406" s="8">
        <f>AVERAGE(B406:B407)*1000</f>
        <v/>
      </c>
      <c r="N406" s="8">
        <f>AVERAGE(E406:E407)</f>
        <v/>
      </c>
      <c r="O406" s="8">
        <f>AVERAGE(F406:F407)</f>
        <v/>
      </c>
      <c r="P406" s="8">
        <f>AVERAGE(G406:G407)</f>
        <v/>
      </c>
      <c r="Q406" s="9">
        <f>(N406-J406)/L406</f>
        <v/>
      </c>
      <c r="R406" s="8">
        <f>+O406/(N406-J406)*100</f>
        <v/>
      </c>
      <c r="S406" s="8">
        <f>+SQRT((3.47-LOG(Q406))^2+(1.22+LOG(R406))^2)</f>
        <v/>
      </c>
      <c r="T406" s="1">
        <f>(IF(S406&lt;1.31, "gravelly sand to dense sand", IF(S406&lt;2.05, "sands", IF(S406&lt;2.6, "sand mixtures", IF(S406&lt;2.95, "silt mixtures", IF(S406&lt;3.6, "clays","organic clay"))))))</f>
        <v/>
      </c>
      <c r="U406" s="98">
        <f>IF(S406&lt;2.6,DEGREES(ATAN(0.373*(LOG(N406/L406)+0.29))),"")</f>
        <v/>
      </c>
      <c r="V406" s="98">
        <f>IF(S406&lt;2.6, 17.6+11*LOG(Q406),"")</f>
        <v/>
      </c>
      <c r="W406" s="98">
        <f>IF(S406&lt;2.6, IF(M406/100&lt;20, 30,IF(M406/100&lt;40,30+5/20*(M406/100-20),IF(M406/100&lt;120, 35+5/80*(M406/100-40), IF(M406/100&lt;200, 40+5/80*(M406/100-120),45)))),"")</f>
        <v/>
      </c>
      <c r="X406" s="98">
        <f>IF(S406&gt;2.59, (M406-J406)/$I$1,"")</f>
        <v/>
      </c>
      <c r="Y406" s="1">
        <f>+($Y$600-$Y$3)/($A$600-$A$3)*(A406-$A$3)+$Y$3</f>
        <v/>
      </c>
      <c r="Z406" s="99">
        <f>+B406*4</f>
        <v/>
      </c>
      <c r="AA406" s="1">
        <f>+($AA$600-$AA$3)/($A$600-$A$3)*(A406-$A$3)+$AA$3</f>
        <v/>
      </c>
    </row>
    <row r="407">
      <c r="A407" s="11" t="n">
        <v>8.08</v>
      </c>
      <c r="B407" s="11" t="n">
        <v>2.652</v>
      </c>
      <c r="C407" s="11" t="n">
        <v>16</v>
      </c>
      <c r="D407" s="11" t="n">
        <v>60</v>
      </c>
      <c r="E407" s="5">
        <f>+B407*1000+D407*(1-$F$1)</f>
        <v/>
      </c>
      <c r="F407" s="5">
        <f>+F406+1</f>
        <v/>
      </c>
      <c r="G407" s="5">
        <f>+A408-A407</f>
        <v/>
      </c>
      <c r="H407" s="5">
        <f>+A407+G407/2</f>
        <v/>
      </c>
      <c r="I407" s="8">
        <f>9.81*(0.27*LOG(C407/E407*100)+0.36*LOG(E407/100)+1.236)</f>
        <v/>
      </c>
      <c r="J407" s="5">
        <f>+J406+I407*G407</f>
        <v/>
      </c>
      <c r="K407" s="5">
        <f>IF(H407&lt;$C$1,0,9.81*(H407-$C$1))</f>
        <v/>
      </c>
      <c r="L407" s="8">
        <f>+J407-K407</f>
        <v/>
      </c>
      <c r="M407" s="8">
        <f>AVERAGE(B407:B408)*1000</f>
        <v/>
      </c>
      <c r="N407" s="8">
        <f>AVERAGE(E407:E408)</f>
        <v/>
      </c>
      <c r="O407" s="8">
        <f>AVERAGE(F407:F408)</f>
        <v/>
      </c>
      <c r="P407" s="8">
        <f>AVERAGE(G407:G408)</f>
        <v/>
      </c>
      <c r="Q407" s="9">
        <f>(N407-J407)/L407</f>
        <v/>
      </c>
      <c r="R407" s="8">
        <f>+O407/(N407-J407)*100</f>
        <v/>
      </c>
      <c r="S407" s="8">
        <f>+SQRT((3.47-LOG(Q407))^2+(1.22+LOG(R407))^2)</f>
        <v/>
      </c>
      <c r="T407" s="1">
        <f>(IF(S407&lt;1.31, "gravelly sand to dense sand", IF(S407&lt;2.05, "sands", IF(S407&lt;2.6, "sand mixtures", IF(S407&lt;2.95, "silt mixtures", IF(S407&lt;3.6, "clays","organic clay"))))))</f>
        <v/>
      </c>
      <c r="U407" s="98">
        <f>IF(S407&lt;2.6,DEGREES(ATAN(0.373*(LOG(N407/L407)+0.29))),"")</f>
        <v/>
      </c>
      <c r="V407" s="98">
        <f>IF(S407&lt;2.6, 17.6+11*LOG(Q407),"")</f>
        <v/>
      </c>
      <c r="W407" s="98">
        <f>IF(S407&lt;2.6, IF(M407/100&lt;20, 30,IF(M407/100&lt;40,30+5/20*(M407/100-20),IF(M407/100&lt;120, 35+5/80*(M407/100-40), IF(M407/100&lt;200, 40+5/80*(M407/100-120),45)))),"")</f>
        <v/>
      </c>
      <c r="X407" s="98">
        <f>IF(S407&gt;2.59, (M407-J407)/$I$1,"")</f>
        <v/>
      </c>
      <c r="Y407" s="1">
        <f>+($Y$600-$Y$3)/($A$600-$A$3)*(A407-$A$3)+$Y$3</f>
        <v/>
      </c>
      <c r="Z407" s="99">
        <f>+B407*4</f>
        <v/>
      </c>
      <c r="AA407" s="1">
        <f>+($AA$600-$AA$3)/($A$600-$A$3)*(A407-$A$3)+$AA$3</f>
        <v/>
      </c>
    </row>
    <row r="408">
      <c r="A408" s="11" t="n">
        <v>8.1</v>
      </c>
      <c r="B408" s="11" t="n">
        <v>1.724</v>
      </c>
      <c r="C408" s="11" t="n">
        <v>16</v>
      </c>
      <c r="D408" s="11" t="n">
        <v>58</v>
      </c>
      <c r="E408" s="5">
        <f>+B408*1000+D408*(1-$F$1)</f>
        <v/>
      </c>
      <c r="F408" s="5">
        <f>+F407+1</f>
        <v/>
      </c>
      <c r="G408" s="5">
        <f>+A409-A408</f>
        <v/>
      </c>
      <c r="H408" s="5">
        <f>+A408+G408/2</f>
        <v/>
      </c>
      <c r="I408" s="8">
        <f>9.81*(0.27*LOG(C408/E408*100)+0.36*LOG(E408/100)+1.236)</f>
        <v/>
      </c>
      <c r="J408" s="5">
        <f>+J407+I408*G408</f>
        <v/>
      </c>
      <c r="K408" s="5">
        <f>IF(H408&lt;$C$1,0,9.81*(H408-$C$1))</f>
        <v/>
      </c>
      <c r="L408" s="8">
        <f>+J408-K408</f>
        <v/>
      </c>
      <c r="M408" s="8">
        <f>AVERAGE(B408:B409)*1000</f>
        <v/>
      </c>
      <c r="N408" s="8">
        <f>AVERAGE(E408:E409)</f>
        <v/>
      </c>
      <c r="O408" s="8">
        <f>AVERAGE(F408:F409)</f>
        <v/>
      </c>
      <c r="P408" s="8">
        <f>AVERAGE(G408:G409)</f>
        <v/>
      </c>
      <c r="Q408" s="9">
        <f>(N408-J408)/L408</f>
        <v/>
      </c>
      <c r="R408" s="8">
        <f>+O408/(N408-J408)*100</f>
        <v/>
      </c>
      <c r="S408" s="8">
        <f>+SQRT((3.47-LOG(Q408))^2+(1.22+LOG(R408))^2)</f>
        <v/>
      </c>
      <c r="T408" s="1">
        <f>(IF(S408&lt;1.31, "gravelly sand to dense sand", IF(S408&lt;2.05, "sands", IF(S408&lt;2.6, "sand mixtures", IF(S408&lt;2.95, "silt mixtures", IF(S408&lt;3.6, "clays","organic clay"))))))</f>
        <v/>
      </c>
      <c r="U408" s="98">
        <f>IF(S408&lt;2.6,DEGREES(ATAN(0.373*(LOG(N408/L408)+0.29))),"")</f>
        <v/>
      </c>
      <c r="V408" s="98">
        <f>IF(S408&lt;2.6, 17.6+11*LOG(Q408),"")</f>
        <v/>
      </c>
      <c r="W408" s="98">
        <f>IF(S408&lt;2.6, IF(M408/100&lt;20, 30,IF(M408/100&lt;40,30+5/20*(M408/100-20),IF(M408/100&lt;120, 35+5/80*(M408/100-40), IF(M408/100&lt;200, 40+5/80*(M408/100-120),45)))),"")</f>
        <v/>
      </c>
      <c r="X408" s="98">
        <f>IF(S408&gt;2.59, (M408-J408)/$I$1,"")</f>
        <v/>
      </c>
      <c r="Y408" s="1">
        <f>+($Y$600-$Y$3)/($A$600-$A$3)*(A408-$A$3)+$Y$3</f>
        <v/>
      </c>
      <c r="Z408" s="99">
        <f>+B408*4</f>
        <v/>
      </c>
      <c r="AA408" s="1">
        <f>+($AA$600-$AA$3)/($A$600-$A$3)*(A408-$A$3)+$AA$3</f>
        <v/>
      </c>
    </row>
    <row r="409">
      <c r="A409" s="11" t="n">
        <v>8.119999999999999</v>
      </c>
      <c r="B409" s="11" t="n">
        <v>1.497</v>
      </c>
      <c r="C409" s="11" t="n">
        <v>18</v>
      </c>
      <c r="D409" s="11" t="n">
        <v>58</v>
      </c>
      <c r="E409" s="5">
        <f>+B409*1000+D409*(1-$F$1)</f>
        <v/>
      </c>
      <c r="F409" s="5">
        <f>+F408+1</f>
        <v/>
      </c>
      <c r="G409" s="5">
        <f>+A410-A409</f>
        <v/>
      </c>
      <c r="H409" s="5">
        <f>+A409+G409/2</f>
        <v/>
      </c>
      <c r="I409" s="8">
        <f>9.81*(0.27*LOG(C409/E409*100)+0.36*LOG(E409/100)+1.236)</f>
        <v/>
      </c>
      <c r="J409" s="5">
        <f>+J408+I409*G409</f>
        <v/>
      </c>
      <c r="K409" s="5">
        <f>IF(H409&lt;$C$1,0,9.81*(H409-$C$1))</f>
        <v/>
      </c>
      <c r="L409" s="8">
        <f>+J409-K409</f>
        <v/>
      </c>
      <c r="M409" s="8">
        <f>AVERAGE(B409:B410)*1000</f>
        <v/>
      </c>
      <c r="N409" s="8">
        <f>AVERAGE(E409:E410)</f>
        <v/>
      </c>
      <c r="O409" s="8">
        <f>AVERAGE(F409:F410)</f>
        <v/>
      </c>
      <c r="P409" s="8">
        <f>AVERAGE(G409:G410)</f>
        <v/>
      </c>
      <c r="Q409" s="9">
        <f>(N409-J409)/L409</f>
        <v/>
      </c>
      <c r="R409" s="8">
        <f>+O409/(N409-J409)*100</f>
        <v/>
      </c>
      <c r="S409" s="8">
        <f>+SQRT((3.47-LOG(Q409))^2+(1.22+LOG(R409))^2)</f>
        <v/>
      </c>
      <c r="T409" s="1">
        <f>(IF(S409&lt;1.31, "gravelly sand to dense sand", IF(S409&lt;2.05, "sands", IF(S409&lt;2.6, "sand mixtures", IF(S409&lt;2.95, "silt mixtures", IF(S409&lt;3.6, "clays","organic clay"))))))</f>
        <v/>
      </c>
      <c r="U409" s="98">
        <f>IF(S409&lt;2.6,DEGREES(ATAN(0.373*(LOG(N409/L409)+0.29))),"")</f>
        <v/>
      </c>
      <c r="V409" s="98">
        <f>IF(S409&lt;2.6, 17.6+11*LOG(Q409),"")</f>
        <v/>
      </c>
      <c r="W409" s="98">
        <f>IF(S409&lt;2.6, IF(M409/100&lt;20, 30,IF(M409/100&lt;40,30+5/20*(M409/100-20),IF(M409/100&lt;120, 35+5/80*(M409/100-40), IF(M409/100&lt;200, 40+5/80*(M409/100-120),45)))),"")</f>
        <v/>
      </c>
      <c r="X409" s="98">
        <f>IF(S409&gt;2.59, (M409-J409)/$I$1,"")</f>
        <v/>
      </c>
      <c r="Y409" s="1">
        <f>+($Y$600-$Y$3)/($A$600-$A$3)*(A409-$A$3)+$Y$3</f>
        <v/>
      </c>
      <c r="Z409" s="99">
        <f>+B409*4</f>
        <v/>
      </c>
      <c r="AA409" s="1">
        <f>+($AA$600-$AA$3)/($A$600-$A$3)*(A409-$A$3)+$AA$3</f>
        <v/>
      </c>
    </row>
    <row r="410">
      <c r="A410" s="11" t="n">
        <v>8.140000000000001</v>
      </c>
      <c r="B410" s="11" t="n">
        <v>0.644</v>
      </c>
      <c r="C410" s="11" t="n">
        <v>27</v>
      </c>
      <c r="D410" s="11" t="n">
        <v>69</v>
      </c>
      <c r="E410" s="5">
        <f>+B410*1000+D410*(1-$F$1)</f>
        <v/>
      </c>
      <c r="F410" s="5">
        <f>+F409+1</f>
        <v/>
      </c>
      <c r="G410" s="5">
        <f>+A411-A410</f>
        <v/>
      </c>
      <c r="H410" s="5">
        <f>+A410+G410/2</f>
        <v/>
      </c>
      <c r="I410" s="8">
        <f>9.81*(0.27*LOG(C410/E410*100)+0.36*LOG(E410/100)+1.236)</f>
        <v/>
      </c>
      <c r="J410" s="5">
        <f>+J409+I410*G410</f>
        <v/>
      </c>
      <c r="K410" s="5">
        <f>IF(H410&lt;$C$1,0,9.81*(H410-$C$1))</f>
        <v/>
      </c>
      <c r="L410" s="8">
        <f>+J410-K410</f>
        <v/>
      </c>
      <c r="M410" s="8">
        <f>AVERAGE(B410:B411)*1000</f>
        <v/>
      </c>
      <c r="N410" s="8">
        <f>AVERAGE(E410:E411)</f>
        <v/>
      </c>
      <c r="O410" s="8">
        <f>AVERAGE(F410:F411)</f>
        <v/>
      </c>
      <c r="P410" s="8">
        <f>AVERAGE(G410:G411)</f>
        <v/>
      </c>
      <c r="Q410" s="9">
        <f>(N410-J410)/L410</f>
        <v/>
      </c>
      <c r="R410" s="8">
        <f>+O410/(N410-J410)*100</f>
        <v/>
      </c>
      <c r="S410" s="8">
        <f>+SQRT((3.47-LOG(Q410))^2+(1.22+LOG(R410))^2)</f>
        <v/>
      </c>
      <c r="T410" s="1">
        <f>(IF(S410&lt;1.31, "gravelly sand to dense sand", IF(S410&lt;2.05, "sands", IF(S410&lt;2.6, "sand mixtures", IF(S410&lt;2.95, "silt mixtures", IF(S410&lt;3.6, "clays","organic clay"))))))</f>
        <v/>
      </c>
      <c r="U410" s="98">
        <f>IF(S410&lt;2.6,DEGREES(ATAN(0.373*(LOG(N410/L410)+0.29))),"")</f>
        <v/>
      </c>
      <c r="V410" s="98">
        <f>IF(S410&lt;2.6, 17.6+11*LOG(Q410),"")</f>
        <v/>
      </c>
      <c r="W410" s="98">
        <f>IF(S410&lt;2.6, IF(M410/100&lt;20, 30,IF(M410/100&lt;40,30+5/20*(M410/100-20),IF(M410/100&lt;120, 35+5/80*(M410/100-40), IF(M410/100&lt;200, 40+5/80*(M410/100-120),45)))),"")</f>
        <v/>
      </c>
      <c r="X410" s="98">
        <f>IF(S410&gt;2.59, (M410-J410)/$I$1,"")</f>
        <v/>
      </c>
      <c r="Y410" s="1">
        <f>+($Y$600-$Y$3)/($A$600-$A$3)*(A410-$A$3)+$Y$3</f>
        <v/>
      </c>
      <c r="Z410" s="99">
        <f>+B410*4</f>
        <v/>
      </c>
      <c r="AA410" s="1">
        <f>+($AA$600-$AA$3)/($A$600-$A$3)*(A410-$A$3)+$AA$3</f>
        <v/>
      </c>
    </row>
    <row r="411">
      <c r="A411" s="11" t="n">
        <v>8.16</v>
      </c>
      <c r="B411" s="11" t="n">
        <v>0.928</v>
      </c>
      <c r="C411" s="11" t="n">
        <v>27</v>
      </c>
      <c r="D411" s="11" t="n">
        <v>70</v>
      </c>
      <c r="E411" s="5">
        <f>+B411*1000+D411*(1-$F$1)</f>
        <v/>
      </c>
      <c r="F411" s="5">
        <f>+F410+1</f>
        <v/>
      </c>
      <c r="G411" s="5">
        <f>+A412-A411</f>
        <v/>
      </c>
      <c r="H411" s="5">
        <f>+A411+G411/2</f>
        <v/>
      </c>
      <c r="I411" s="8">
        <f>9.81*(0.27*LOG(C411/E411*100)+0.36*LOG(E411/100)+1.236)</f>
        <v/>
      </c>
      <c r="J411" s="5">
        <f>+J410+I411*G411</f>
        <v/>
      </c>
      <c r="K411" s="5">
        <f>IF(H411&lt;$C$1,0,9.81*(H411-$C$1))</f>
        <v/>
      </c>
      <c r="L411" s="8">
        <f>+J411-K411</f>
        <v/>
      </c>
      <c r="M411" s="8">
        <f>AVERAGE(B411:B412)*1000</f>
        <v/>
      </c>
      <c r="N411" s="8">
        <f>AVERAGE(E411:E412)</f>
        <v/>
      </c>
      <c r="O411" s="8">
        <f>AVERAGE(F411:F412)</f>
        <v/>
      </c>
      <c r="P411" s="8">
        <f>AVERAGE(G411:G412)</f>
        <v/>
      </c>
      <c r="Q411" s="9">
        <f>(N411-J411)/L411</f>
        <v/>
      </c>
      <c r="R411" s="8">
        <f>+O411/(N411-J411)*100</f>
        <v/>
      </c>
      <c r="S411" s="8">
        <f>+SQRT((3.47-LOG(Q411))^2+(1.22+LOG(R411))^2)</f>
        <v/>
      </c>
      <c r="T411" s="1">
        <f>(IF(S411&lt;1.31, "gravelly sand to dense sand", IF(S411&lt;2.05, "sands", IF(S411&lt;2.6, "sand mixtures", IF(S411&lt;2.95, "silt mixtures", IF(S411&lt;3.6, "clays","organic clay"))))))</f>
        <v/>
      </c>
      <c r="U411" s="98">
        <f>IF(S411&lt;2.6,DEGREES(ATAN(0.373*(LOG(N411/L411)+0.29))),"")</f>
        <v/>
      </c>
      <c r="V411" s="98">
        <f>IF(S411&lt;2.6, 17.6+11*LOG(Q411),"")</f>
        <v/>
      </c>
      <c r="W411" s="98">
        <f>IF(S411&lt;2.6, IF(M411/100&lt;20, 30,IF(M411/100&lt;40,30+5/20*(M411/100-20),IF(M411/100&lt;120, 35+5/80*(M411/100-40), IF(M411/100&lt;200, 40+5/80*(M411/100-120),45)))),"")</f>
        <v/>
      </c>
      <c r="X411" s="98">
        <f>IF(S411&gt;2.59, (M411-J411)/$I$1,"")</f>
        <v/>
      </c>
      <c r="Y411" s="1">
        <f>+($Y$600-$Y$3)/($A$600-$A$3)*(A411-$A$3)+$Y$3</f>
        <v/>
      </c>
      <c r="Z411" s="99">
        <f>+B411*4</f>
        <v/>
      </c>
      <c r="AA411" s="1">
        <f>+($AA$600-$AA$3)/($A$600-$A$3)*(A411-$A$3)+$AA$3</f>
        <v/>
      </c>
    </row>
    <row r="412">
      <c r="A412" s="11" t="n">
        <v>8.18</v>
      </c>
      <c r="B412" s="11" t="n">
        <v>0.909</v>
      </c>
      <c r="C412" s="11" t="n">
        <v>28</v>
      </c>
      <c r="D412" s="11" t="n">
        <v>75</v>
      </c>
      <c r="E412" s="5">
        <f>+B412*1000+D412*(1-$F$1)</f>
        <v/>
      </c>
      <c r="F412" s="5">
        <f>+F411+1</f>
        <v/>
      </c>
      <c r="G412" s="5">
        <f>+A413-A412</f>
        <v/>
      </c>
      <c r="H412" s="5">
        <f>+A412+G412/2</f>
        <v/>
      </c>
      <c r="I412" s="8">
        <f>9.81*(0.27*LOG(C412/E412*100)+0.36*LOG(E412/100)+1.236)</f>
        <v/>
      </c>
      <c r="J412" s="5">
        <f>+J411+I412*G412</f>
        <v/>
      </c>
      <c r="K412" s="5">
        <f>IF(H412&lt;$C$1,0,9.81*(H412-$C$1))</f>
        <v/>
      </c>
      <c r="L412" s="8">
        <f>+J412-K412</f>
        <v/>
      </c>
      <c r="M412" s="8">
        <f>AVERAGE(B412:B413)*1000</f>
        <v/>
      </c>
      <c r="N412" s="8">
        <f>AVERAGE(E412:E413)</f>
        <v/>
      </c>
      <c r="O412" s="8">
        <f>AVERAGE(F412:F413)</f>
        <v/>
      </c>
      <c r="P412" s="8">
        <f>AVERAGE(G412:G413)</f>
        <v/>
      </c>
      <c r="Q412" s="9">
        <f>(N412-J412)/L412</f>
        <v/>
      </c>
      <c r="R412" s="8">
        <f>+O412/(N412-J412)*100</f>
        <v/>
      </c>
      <c r="S412" s="8">
        <f>+SQRT((3.47-LOG(Q412))^2+(1.22+LOG(R412))^2)</f>
        <v/>
      </c>
      <c r="T412" s="1">
        <f>(IF(S412&lt;1.31, "gravelly sand to dense sand", IF(S412&lt;2.05, "sands", IF(S412&lt;2.6, "sand mixtures", IF(S412&lt;2.95, "silt mixtures", IF(S412&lt;3.6, "clays","organic clay"))))))</f>
        <v/>
      </c>
      <c r="U412" s="98">
        <f>IF(S412&lt;2.6,DEGREES(ATAN(0.373*(LOG(N412/L412)+0.29))),"")</f>
        <v/>
      </c>
      <c r="V412" s="98">
        <f>IF(S412&lt;2.6, 17.6+11*LOG(Q412),"")</f>
        <v/>
      </c>
      <c r="W412" s="98">
        <f>IF(S412&lt;2.6, IF(M412/100&lt;20, 30,IF(M412/100&lt;40,30+5/20*(M412/100-20),IF(M412/100&lt;120, 35+5/80*(M412/100-40), IF(M412/100&lt;200, 40+5/80*(M412/100-120),45)))),"")</f>
        <v/>
      </c>
      <c r="X412" s="98">
        <f>IF(S412&gt;2.59, (M412-J412)/$I$1,"")</f>
        <v/>
      </c>
      <c r="Y412" s="1">
        <f>+($Y$600-$Y$3)/($A$600-$A$3)*(A412-$A$3)+$Y$3</f>
        <v/>
      </c>
      <c r="Z412" s="99">
        <f>+B412*4</f>
        <v/>
      </c>
      <c r="AA412" s="1">
        <f>+($AA$600-$AA$3)/($A$600-$A$3)*(A412-$A$3)+$AA$3</f>
        <v/>
      </c>
    </row>
    <row r="413">
      <c r="A413" s="11" t="n">
        <v>8.199999999999999</v>
      </c>
      <c r="B413" s="11" t="n">
        <v>1.042</v>
      </c>
      <c r="C413" s="11" t="n">
        <v>37</v>
      </c>
      <c r="D413" s="11" t="n">
        <v>151</v>
      </c>
      <c r="E413" s="5">
        <f>+B413*1000+D413*(1-$F$1)</f>
        <v/>
      </c>
      <c r="F413" s="5">
        <f>+F412+1</f>
        <v/>
      </c>
      <c r="G413" s="5">
        <f>+A414-A413</f>
        <v/>
      </c>
      <c r="H413" s="5">
        <f>+A413+G413/2</f>
        <v/>
      </c>
      <c r="I413" s="8">
        <f>9.81*(0.27*LOG(C413/E413*100)+0.36*LOG(E413/100)+1.236)</f>
        <v/>
      </c>
      <c r="J413" s="5">
        <f>+J412+I413*G413</f>
        <v/>
      </c>
      <c r="K413" s="5">
        <f>IF(H413&lt;$C$1,0,9.81*(H413-$C$1))</f>
        <v/>
      </c>
      <c r="L413" s="8">
        <f>+J413-K413</f>
        <v/>
      </c>
      <c r="M413" s="8">
        <f>AVERAGE(B413:B414)*1000</f>
        <v/>
      </c>
      <c r="N413" s="8">
        <f>AVERAGE(E413:E414)</f>
        <v/>
      </c>
      <c r="O413" s="8">
        <f>AVERAGE(F413:F414)</f>
        <v/>
      </c>
      <c r="P413" s="8">
        <f>AVERAGE(G413:G414)</f>
        <v/>
      </c>
      <c r="Q413" s="9">
        <f>(N413-J413)/L413</f>
        <v/>
      </c>
      <c r="R413" s="8">
        <f>+O413/(N413-J413)*100</f>
        <v/>
      </c>
      <c r="S413" s="8">
        <f>+SQRT((3.47-LOG(Q413))^2+(1.22+LOG(R413))^2)</f>
        <v/>
      </c>
      <c r="T413" s="1">
        <f>(IF(S413&lt;1.31, "gravelly sand to dense sand", IF(S413&lt;2.05, "sands", IF(S413&lt;2.6, "sand mixtures", IF(S413&lt;2.95, "silt mixtures", IF(S413&lt;3.6, "clays","organic clay"))))))</f>
        <v/>
      </c>
      <c r="U413" s="98">
        <f>IF(S413&lt;2.6,DEGREES(ATAN(0.373*(LOG(N413/L413)+0.29))),"")</f>
        <v/>
      </c>
      <c r="V413" s="98">
        <f>IF(S413&lt;2.6, 17.6+11*LOG(Q413),"")</f>
        <v/>
      </c>
      <c r="W413" s="98">
        <f>IF(S413&lt;2.6, IF(M413/100&lt;20, 30,IF(M413/100&lt;40,30+5/20*(M413/100-20),IF(M413/100&lt;120, 35+5/80*(M413/100-40), IF(M413/100&lt;200, 40+5/80*(M413/100-120),45)))),"")</f>
        <v/>
      </c>
      <c r="X413" s="98">
        <f>IF(S413&gt;2.59, (M413-J413)/$I$1,"")</f>
        <v/>
      </c>
      <c r="Y413" s="1">
        <f>+($Y$600-$Y$3)/($A$600-$A$3)*(A413-$A$3)+$Y$3</f>
        <v/>
      </c>
      <c r="Z413" s="99">
        <f>+B413*4</f>
        <v/>
      </c>
      <c r="AA413" s="1">
        <f>+($AA$600-$AA$3)/($A$600-$A$3)*(A413-$A$3)+$AA$3</f>
        <v/>
      </c>
    </row>
    <row r="414">
      <c r="A414" s="11" t="n">
        <v>8.220000000000001</v>
      </c>
      <c r="B414" s="11" t="n">
        <v>2.179</v>
      </c>
      <c r="C414" s="11" t="n">
        <v>39</v>
      </c>
      <c r="D414" s="11" t="n">
        <v>201</v>
      </c>
      <c r="E414" s="5">
        <f>+B414*1000+D414*(1-$F$1)</f>
        <v/>
      </c>
      <c r="F414" s="5">
        <f>+F413+1</f>
        <v/>
      </c>
      <c r="G414" s="5">
        <f>+A415-A414</f>
        <v/>
      </c>
      <c r="H414" s="5">
        <f>+A414+G414/2</f>
        <v/>
      </c>
      <c r="I414" s="8">
        <f>9.81*(0.27*LOG(C414/E414*100)+0.36*LOG(E414/100)+1.236)</f>
        <v/>
      </c>
      <c r="J414" s="5">
        <f>+J413+I414*G414</f>
        <v/>
      </c>
      <c r="K414" s="5">
        <f>IF(H414&lt;$C$1,0,9.81*(H414-$C$1))</f>
        <v/>
      </c>
      <c r="L414" s="8">
        <f>+J414-K414</f>
        <v/>
      </c>
      <c r="M414" s="8">
        <f>AVERAGE(B414:B415)*1000</f>
        <v/>
      </c>
      <c r="N414" s="8">
        <f>AVERAGE(E414:E415)</f>
        <v/>
      </c>
      <c r="O414" s="8">
        <f>AVERAGE(F414:F415)</f>
        <v/>
      </c>
      <c r="P414" s="8">
        <f>AVERAGE(G414:G415)</f>
        <v/>
      </c>
      <c r="Q414" s="9">
        <f>(N414-J414)/L414</f>
        <v/>
      </c>
      <c r="R414" s="8">
        <f>+O414/(N414-J414)*100</f>
        <v/>
      </c>
      <c r="S414" s="8">
        <f>+SQRT((3.47-LOG(Q414))^2+(1.22+LOG(R414))^2)</f>
        <v/>
      </c>
      <c r="T414" s="1">
        <f>(IF(S414&lt;1.31, "gravelly sand to dense sand", IF(S414&lt;2.05, "sands", IF(S414&lt;2.6, "sand mixtures", IF(S414&lt;2.95, "silt mixtures", IF(S414&lt;3.6, "clays","organic clay"))))))</f>
        <v/>
      </c>
      <c r="U414" s="98">
        <f>IF(S414&lt;2.6,DEGREES(ATAN(0.373*(LOG(N414/L414)+0.29))),"")</f>
        <v/>
      </c>
      <c r="V414" s="98">
        <f>IF(S414&lt;2.6, 17.6+11*LOG(Q414),"")</f>
        <v/>
      </c>
      <c r="W414" s="98">
        <f>IF(S414&lt;2.6, IF(M414/100&lt;20, 30,IF(M414/100&lt;40,30+5/20*(M414/100-20),IF(M414/100&lt;120, 35+5/80*(M414/100-40), IF(M414/100&lt;200, 40+5/80*(M414/100-120),45)))),"")</f>
        <v/>
      </c>
      <c r="X414" s="98">
        <f>IF(S414&gt;2.59, (M414-J414)/$I$1,"")</f>
        <v/>
      </c>
      <c r="Y414" s="1">
        <f>+($Y$600-$Y$3)/($A$600-$A$3)*(A414-$A$3)+$Y$3</f>
        <v/>
      </c>
      <c r="Z414" s="99">
        <f>+B414*4</f>
        <v/>
      </c>
      <c r="AA414" s="1">
        <f>+($AA$600-$AA$3)/($A$600-$A$3)*(A414-$A$3)+$AA$3</f>
        <v/>
      </c>
    </row>
    <row r="415">
      <c r="A415" s="11" t="n">
        <v>8.24</v>
      </c>
      <c r="B415" s="11" t="n">
        <v>2.52</v>
      </c>
      <c r="C415" s="11" t="n">
        <v>31</v>
      </c>
      <c r="D415" s="11" t="n">
        <v>238</v>
      </c>
      <c r="E415" s="5">
        <f>+B415*1000+D415*(1-$F$1)</f>
        <v/>
      </c>
      <c r="F415" s="5">
        <f>+F414+1</f>
        <v/>
      </c>
      <c r="G415" s="5">
        <f>+A416-A415</f>
        <v/>
      </c>
      <c r="H415" s="5">
        <f>+A415+G415/2</f>
        <v/>
      </c>
      <c r="I415" s="8">
        <f>9.81*(0.27*LOG(C415/E415*100)+0.36*LOG(E415/100)+1.236)</f>
        <v/>
      </c>
      <c r="J415" s="5">
        <f>+J414+I415*G415</f>
        <v/>
      </c>
      <c r="K415" s="5">
        <f>IF(H415&lt;$C$1,0,9.81*(H415-$C$1))</f>
        <v/>
      </c>
      <c r="L415" s="8">
        <f>+J415-K415</f>
        <v/>
      </c>
      <c r="M415" s="8">
        <f>AVERAGE(B415:B416)*1000</f>
        <v/>
      </c>
      <c r="N415" s="8">
        <f>AVERAGE(E415:E416)</f>
        <v/>
      </c>
      <c r="O415" s="8">
        <f>AVERAGE(F415:F416)</f>
        <v/>
      </c>
      <c r="P415" s="8">
        <f>AVERAGE(G415:G416)</f>
        <v/>
      </c>
      <c r="Q415" s="9">
        <f>(N415-J415)/L415</f>
        <v/>
      </c>
      <c r="R415" s="8">
        <f>+O415/(N415-J415)*100</f>
        <v/>
      </c>
      <c r="S415" s="8">
        <f>+SQRT((3.47-LOG(Q415))^2+(1.22+LOG(R415))^2)</f>
        <v/>
      </c>
      <c r="T415" s="1">
        <f>(IF(S415&lt;1.31, "gravelly sand to dense sand", IF(S415&lt;2.05, "sands", IF(S415&lt;2.6, "sand mixtures", IF(S415&lt;2.95, "silt mixtures", IF(S415&lt;3.6, "clays","organic clay"))))))</f>
        <v/>
      </c>
      <c r="U415" s="98">
        <f>IF(S415&lt;2.6,DEGREES(ATAN(0.373*(LOG(N415/L415)+0.29))),"")</f>
        <v/>
      </c>
      <c r="V415" s="98">
        <f>IF(S415&lt;2.6, 17.6+11*LOG(Q415),"")</f>
        <v/>
      </c>
      <c r="W415" s="98">
        <f>IF(S415&lt;2.6, IF(M415/100&lt;20, 30,IF(M415/100&lt;40,30+5/20*(M415/100-20),IF(M415/100&lt;120, 35+5/80*(M415/100-40), IF(M415/100&lt;200, 40+5/80*(M415/100-120),45)))),"")</f>
        <v/>
      </c>
      <c r="X415" s="98">
        <f>IF(S415&gt;2.59, (M415-J415)/$I$1,"")</f>
        <v/>
      </c>
      <c r="Y415" s="1">
        <f>+($Y$600-$Y$3)/($A$600-$A$3)*(A415-$A$3)+$Y$3</f>
        <v/>
      </c>
      <c r="Z415" s="99">
        <f>+B415*4</f>
        <v/>
      </c>
      <c r="AA415" s="1">
        <f>+($AA$600-$AA$3)/($A$600-$A$3)*(A415-$A$3)+$AA$3</f>
        <v/>
      </c>
    </row>
    <row r="416">
      <c r="A416" s="11" t="n">
        <v>8.26</v>
      </c>
      <c r="B416" s="11" t="n">
        <v>2.842</v>
      </c>
      <c r="C416" s="11" t="n">
        <v>35</v>
      </c>
      <c r="D416" s="11" t="n">
        <v>98</v>
      </c>
      <c r="E416" s="5">
        <f>+B416*1000+D416*(1-$F$1)</f>
        <v/>
      </c>
      <c r="F416" s="5">
        <f>+F415+1</f>
        <v/>
      </c>
      <c r="G416" s="5">
        <f>+A417-A416</f>
        <v/>
      </c>
      <c r="H416" s="5">
        <f>+A416+G416/2</f>
        <v/>
      </c>
      <c r="I416" s="8">
        <f>9.81*(0.27*LOG(C416/E416*100)+0.36*LOG(E416/100)+1.236)</f>
        <v/>
      </c>
      <c r="J416" s="5">
        <f>+J415+I416*G416</f>
        <v/>
      </c>
      <c r="K416" s="5">
        <f>IF(H416&lt;$C$1,0,9.81*(H416-$C$1))</f>
        <v/>
      </c>
      <c r="L416" s="8">
        <f>+J416-K416</f>
        <v/>
      </c>
      <c r="M416" s="8">
        <f>AVERAGE(B416:B417)*1000</f>
        <v/>
      </c>
      <c r="N416" s="8">
        <f>AVERAGE(E416:E417)</f>
        <v/>
      </c>
      <c r="O416" s="8">
        <f>AVERAGE(F416:F417)</f>
        <v/>
      </c>
      <c r="P416" s="8">
        <f>AVERAGE(G416:G417)</f>
        <v/>
      </c>
      <c r="Q416" s="9">
        <f>(N416-J416)/L416</f>
        <v/>
      </c>
      <c r="R416" s="8">
        <f>+O416/(N416-J416)*100</f>
        <v/>
      </c>
      <c r="S416" s="8">
        <f>+SQRT((3.47-LOG(Q416))^2+(1.22+LOG(R416))^2)</f>
        <v/>
      </c>
      <c r="T416" s="1">
        <f>(IF(S416&lt;1.31, "gravelly sand to dense sand", IF(S416&lt;2.05, "sands", IF(S416&lt;2.6, "sand mixtures", IF(S416&lt;2.95, "silt mixtures", IF(S416&lt;3.6, "clays","organic clay"))))))</f>
        <v/>
      </c>
      <c r="U416" s="98">
        <f>IF(S416&lt;2.6,DEGREES(ATAN(0.373*(LOG(N416/L416)+0.29))),"")</f>
        <v/>
      </c>
      <c r="V416" s="98">
        <f>IF(S416&lt;2.6, 17.6+11*LOG(Q416),"")</f>
        <v/>
      </c>
      <c r="W416" s="98">
        <f>IF(S416&lt;2.6, IF(M416/100&lt;20, 30,IF(M416/100&lt;40,30+5/20*(M416/100-20),IF(M416/100&lt;120, 35+5/80*(M416/100-40), IF(M416/100&lt;200, 40+5/80*(M416/100-120),45)))),"")</f>
        <v/>
      </c>
      <c r="X416" s="98">
        <f>IF(S416&gt;2.59, (M416-J416)/$I$1,"")</f>
        <v/>
      </c>
      <c r="Y416" s="1">
        <f>+($Y$600-$Y$3)/($A$600-$A$3)*(A416-$A$3)+$Y$3</f>
        <v/>
      </c>
      <c r="Z416" s="99">
        <f>+B416*4</f>
        <v/>
      </c>
      <c r="AA416" s="1">
        <f>+($AA$600-$AA$3)/($A$600-$A$3)*(A416-$A$3)+$AA$3</f>
        <v/>
      </c>
    </row>
    <row r="417">
      <c r="A417" s="11" t="n">
        <v>8.279999999999999</v>
      </c>
      <c r="B417" s="11" t="n">
        <v>3.05</v>
      </c>
      <c r="C417" s="11" t="n">
        <v>40</v>
      </c>
      <c r="D417" s="11" t="n">
        <v>90</v>
      </c>
      <c r="E417" s="5">
        <f>+B417*1000+D417*(1-$F$1)</f>
        <v/>
      </c>
      <c r="F417" s="5">
        <f>+F416+1</f>
        <v/>
      </c>
      <c r="G417" s="5">
        <f>+A418-A417</f>
        <v/>
      </c>
      <c r="H417" s="5">
        <f>+A417+G417/2</f>
        <v/>
      </c>
      <c r="I417" s="8">
        <f>9.81*(0.27*LOG(C417/E417*100)+0.36*LOG(E417/100)+1.236)</f>
        <v/>
      </c>
      <c r="J417" s="5">
        <f>+J416+I417*G417</f>
        <v/>
      </c>
      <c r="K417" s="5">
        <f>IF(H417&lt;$C$1,0,9.81*(H417-$C$1))</f>
        <v/>
      </c>
      <c r="L417" s="8">
        <f>+J417-K417</f>
        <v/>
      </c>
      <c r="M417" s="8">
        <f>AVERAGE(B417:B418)*1000</f>
        <v/>
      </c>
      <c r="N417" s="8">
        <f>AVERAGE(E417:E418)</f>
        <v/>
      </c>
      <c r="O417" s="8">
        <f>AVERAGE(F417:F418)</f>
        <v/>
      </c>
      <c r="P417" s="8">
        <f>AVERAGE(G417:G418)</f>
        <v/>
      </c>
      <c r="Q417" s="9">
        <f>(N417-J417)/L417</f>
        <v/>
      </c>
      <c r="R417" s="8">
        <f>+O417/(N417-J417)*100</f>
        <v/>
      </c>
      <c r="S417" s="8">
        <f>+SQRT((3.47-LOG(Q417))^2+(1.22+LOG(R417))^2)</f>
        <v/>
      </c>
      <c r="T417" s="1">
        <f>(IF(S417&lt;1.31, "gravelly sand to dense sand", IF(S417&lt;2.05, "sands", IF(S417&lt;2.6, "sand mixtures", IF(S417&lt;2.95, "silt mixtures", IF(S417&lt;3.6, "clays","organic clay"))))))</f>
        <v/>
      </c>
      <c r="U417" s="98">
        <f>IF(S417&lt;2.6,DEGREES(ATAN(0.373*(LOG(N417/L417)+0.29))),"")</f>
        <v/>
      </c>
      <c r="V417" s="98">
        <f>IF(S417&lt;2.6, 17.6+11*LOG(Q417),"")</f>
        <v/>
      </c>
      <c r="W417" s="98">
        <f>IF(S417&lt;2.6, IF(M417/100&lt;20, 30,IF(M417/100&lt;40,30+5/20*(M417/100-20),IF(M417/100&lt;120, 35+5/80*(M417/100-40), IF(M417/100&lt;200, 40+5/80*(M417/100-120),45)))),"")</f>
        <v/>
      </c>
      <c r="X417" s="98">
        <f>IF(S417&gt;2.59, (M417-J417)/$I$1,"")</f>
        <v/>
      </c>
      <c r="Y417" s="1">
        <f>+($Y$600-$Y$3)/($A$600-$A$3)*(A417-$A$3)+$Y$3</f>
        <v/>
      </c>
      <c r="Z417" s="99">
        <f>+B417*4</f>
        <v/>
      </c>
      <c r="AA417" s="1">
        <f>+($AA$600-$AA$3)/($A$600-$A$3)*(A417-$A$3)+$AA$3</f>
        <v/>
      </c>
    </row>
    <row r="418">
      <c r="A418" s="11" t="n">
        <v>8.300000000000001</v>
      </c>
      <c r="B418" s="11" t="n">
        <v>3.41</v>
      </c>
      <c r="C418" s="11" t="n">
        <v>24</v>
      </c>
      <c r="D418" s="11" t="n">
        <v>85</v>
      </c>
      <c r="E418" s="5">
        <f>+B418*1000+D418*(1-$F$1)</f>
        <v/>
      </c>
      <c r="F418" s="5">
        <f>+F417+1</f>
        <v/>
      </c>
      <c r="G418" s="5">
        <f>+A419-A418</f>
        <v/>
      </c>
      <c r="H418" s="5">
        <f>+A418+G418/2</f>
        <v/>
      </c>
      <c r="I418" s="8">
        <f>9.81*(0.27*LOG(C418/E418*100)+0.36*LOG(E418/100)+1.236)</f>
        <v/>
      </c>
      <c r="J418" s="5">
        <f>+J417+I418*G418</f>
        <v/>
      </c>
      <c r="K418" s="5">
        <f>IF(H418&lt;$C$1,0,9.81*(H418-$C$1))</f>
        <v/>
      </c>
      <c r="L418" s="8">
        <f>+J418-K418</f>
        <v/>
      </c>
      <c r="M418" s="8">
        <f>AVERAGE(B418:B419)*1000</f>
        <v/>
      </c>
      <c r="N418" s="8">
        <f>AVERAGE(E418:E419)</f>
        <v/>
      </c>
      <c r="O418" s="8">
        <f>AVERAGE(F418:F419)</f>
        <v/>
      </c>
      <c r="P418" s="8">
        <f>AVERAGE(G418:G419)</f>
        <v/>
      </c>
      <c r="Q418" s="9">
        <f>(N418-J418)/L418</f>
        <v/>
      </c>
      <c r="R418" s="8">
        <f>+O418/(N418-J418)*100</f>
        <v/>
      </c>
      <c r="S418" s="8">
        <f>+SQRT((3.47-LOG(Q418))^2+(1.22+LOG(R418))^2)</f>
        <v/>
      </c>
      <c r="T418" s="1">
        <f>(IF(S418&lt;1.31, "gravelly sand to dense sand", IF(S418&lt;2.05, "sands", IF(S418&lt;2.6, "sand mixtures", IF(S418&lt;2.95, "silt mixtures", IF(S418&lt;3.6, "clays","organic clay"))))))</f>
        <v/>
      </c>
      <c r="U418" s="98">
        <f>IF(S418&lt;2.6,DEGREES(ATAN(0.373*(LOG(N418/L418)+0.29))),"")</f>
        <v/>
      </c>
      <c r="V418" s="98">
        <f>IF(S418&lt;2.6, 17.6+11*LOG(Q418),"")</f>
        <v/>
      </c>
      <c r="W418" s="98">
        <f>IF(S418&lt;2.6, IF(M418/100&lt;20, 30,IF(M418/100&lt;40,30+5/20*(M418/100-20),IF(M418/100&lt;120, 35+5/80*(M418/100-40), IF(M418/100&lt;200, 40+5/80*(M418/100-120),45)))),"")</f>
        <v/>
      </c>
      <c r="X418" s="98">
        <f>IF(S418&gt;2.59, (M418-J418)/$I$1,"")</f>
        <v/>
      </c>
      <c r="Y418" s="1">
        <f>+($Y$600-$Y$3)/($A$600-$A$3)*(A418-$A$3)+$Y$3</f>
        <v/>
      </c>
      <c r="Z418" s="99">
        <f>+B418*4</f>
        <v/>
      </c>
      <c r="AA418" s="1">
        <f>+($AA$600-$AA$3)/($A$600-$A$3)*(A418-$A$3)+$AA$3</f>
        <v/>
      </c>
    </row>
    <row r="419">
      <c r="A419" s="11" t="n">
        <v>8.32</v>
      </c>
      <c r="B419" s="11" t="n">
        <v>4.225</v>
      </c>
      <c r="C419" s="11" t="n">
        <v>19</v>
      </c>
      <c r="D419" s="11" t="n">
        <v>87</v>
      </c>
      <c r="E419" s="5">
        <f>+B419*1000+D419*(1-$F$1)</f>
        <v/>
      </c>
      <c r="F419" s="5">
        <f>+F418+1</f>
        <v/>
      </c>
      <c r="G419" s="5">
        <f>+A420-A419</f>
        <v/>
      </c>
      <c r="H419" s="5">
        <f>+A419+G419/2</f>
        <v/>
      </c>
      <c r="I419" s="8">
        <f>9.81*(0.27*LOG(C419/E419*100)+0.36*LOG(E419/100)+1.236)</f>
        <v/>
      </c>
      <c r="J419" s="5">
        <f>+J418+I419*G419</f>
        <v/>
      </c>
      <c r="K419" s="5">
        <f>IF(H419&lt;$C$1,0,9.81*(H419-$C$1))</f>
        <v/>
      </c>
      <c r="L419" s="8">
        <f>+J419-K419</f>
        <v/>
      </c>
      <c r="M419" s="8">
        <f>AVERAGE(B419:B420)*1000</f>
        <v/>
      </c>
      <c r="N419" s="8">
        <f>AVERAGE(E419:E420)</f>
        <v/>
      </c>
      <c r="O419" s="8">
        <f>AVERAGE(F419:F420)</f>
        <v/>
      </c>
      <c r="P419" s="8">
        <f>AVERAGE(G419:G420)</f>
        <v/>
      </c>
      <c r="Q419" s="9">
        <f>(N419-J419)/L419</f>
        <v/>
      </c>
      <c r="R419" s="8">
        <f>+O419/(N419-J419)*100</f>
        <v/>
      </c>
      <c r="S419" s="8">
        <f>+SQRT((3.47-LOG(Q419))^2+(1.22+LOG(R419))^2)</f>
        <v/>
      </c>
      <c r="T419" s="1">
        <f>(IF(S419&lt;1.31, "gravelly sand to dense sand", IF(S419&lt;2.05, "sands", IF(S419&lt;2.6, "sand mixtures", IF(S419&lt;2.95, "silt mixtures", IF(S419&lt;3.6, "clays","organic clay"))))))</f>
        <v/>
      </c>
      <c r="U419" s="98">
        <f>IF(S419&lt;2.6,DEGREES(ATAN(0.373*(LOG(N419/L419)+0.29))),"")</f>
        <v/>
      </c>
      <c r="V419" s="98">
        <f>IF(S419&lt;2.6, 17.6+11*LOG(Q419),"")</f>
        <v/>
      </c>
      <c r="W419" s="98">
        <f>IF(S419&lt;2.6, IF(M419/100&lt;20, 30,IF(M419/100&lt;40,30+5/20*(M419/100-20),IF(M419/100&lt;120, 35+5/80*(M419/100-40), IF(M419/100&lt;200, 40+5/80*(M419/100-120),45)))),"")</f>
        <v/>
      </c>
      <c r="X419" s="98">
        <f>IF(S419&gt;2.59, (M419-J419)/$I$1,"")</f>
        <v/>
      </c>
      <c r="Y419" s="1">
        <f>+($Y$600-$Y$3)/($A$600-$A$3)*(A419-$A$3)+$Y$3</f>
        <v/>
      </c>
      <c r="Z419" s="99">
        <f>+B419*4</f>
        <v/>
      </c>
      <c r="AA419" s="1">
        <f>+($AA$600-$AA$3)/($A$600-$A$3)*(A419-$A$3)+$AA$3</f>
        <v/>
      </c>
    </row>
    <row r="420">
      <c r="A420" s="11" t="n">
        <v>8.34</v>
      </c>
      <c r="B420" s="11" t="n">
        <v>5.759</v>
      </c>
      <c r="C420" s="11" t="n">
        <v>20</v>
      </c>
      <c r="D420" s="11" t="n">
        <v>86</v>
      </c>
      <c r="E420" s="5">
        <f>+B420*1000+D420*(1-$F$1)</f>
        <v/>
      </c>
      <c r="F420" s="5">
        <f>+F419+1</f>
        <v/>
      </c>
      <c r="G420" s="5">
        <f>+A421-A420</f>
        <v/>
      </c>
      <c r="H420" s="5">
        <f>+A420+G420/2</f>
        <v/>
      </c>
      <c r="I420" s="8">
        <f>9.81*(0.27*LOG(C420/E420*100)+0.36*LOG(E420/100)+1.236)</f>
        <v/>
      </c>
      <c r="J420" s="5">
        <f>+J419+I420*G420</f>
        <v/>
      </c>
      <c r="K420" s="5">
        <f>IF(H420&lt;$C$1,0,9.81*(H420-$C$1))</f>
        <v/>
      </c>
      <c r="L420" s="8">
        <f>+J420-K420</f>
        <v/>
      </c>
      <c r="M420" s="8">
        <f>AVERAGE(B420:B421)*1000</f>
        <v/>
      </c>
      <c r="N420" s="8">
        <f>AVERAGE(E420:E421)</f>
        <v/>
      </c>
      <c r="O420" s="8">
        <f>AVERAGE(F420:F421)</f>
        <v/>
      </c>
      <c r="P420" s="8">
        <f>AVERAGE(G420:G421)</f>
        <v/>
      </c>
      <c r="Q420" s="9">
        <f>(N420-J420)/L420</f>
        <v/>
      </c>
      <c r="R420" s="8">
        <f>+O420/(N420-J420)*100</f>
        <v/>
      </c>
      <c r="S420" s="8">
        <f>+SQRT((3.47-LOG(Q420))^2+(1.22+LOG(R420))^2)</f>
        <v/>
      </c>
      <c r="T420" s="1">
        <f>(IF(S420&lt;1.31, "gravelly sand to dense sand", IF(S420&lt;2.05, "sands", IF(S420&lt;2.6, "sand mixtures", IF(S420&lt;2.95, "silt mixtures", IF(S420&lt;3.6, "clays","organic clay"))))))</f>
        <v/>
      </c>
      <c r="U420" s="98">
        <f>IF(S420&lt;2.6,DEGREES(ATAN(0.373*(LOG(N420/L420)+0.29))),"")</f>
        <v/>
      </c>
      <c r="V420" s="98">
        <f>IF(S420&lt;2.6, 17.6+11*LOG(Q420),"")</f>
        <v/>
      </c>
      <c r="W420" s="98">
        <f>IF(S420&lt;2.6, IF(M420/100&lt;20, 30,IF(M420/100&lt;40,30+5/20*(M420/100-20),IF(M420/100&lt;120, 35+5/80*(M420/100-40), IF(M420/100&lt;200, 40+5/80*(M420/100-120),45)))),"")</f>
        <v/>
      </c>
      <c r="X420" s="98">
        <f>IF(S420&gt;2.59, (M420-J420)/$I$1,"")</f>
        <v/>
      </c>
      <c r="Y420" s="1">
        <f>+($Y$600-$Y$3)/($A$600-$A$3)*(A420-$A$3)+$Y$3</f>
        <v/>
      </c>
      <c r="Z420" s="99">
        <f>+B420*4</f>
        <v/>
      </c>
      <c r="AA420" s="1">
        <f>+($AA$600-$AA$3)/($A$600-$A$3)*(A420-$A$3)+$AA$3</f>
        <v/>
      </c>
    </row>
    <row r="421">
      <c r="A421" s="11" t="n">
        <v>8.359999999999999</v>
      </c>
      <c r="B421" s="11" t="n">
        <v>6.517</v>
      </c>
      <c r="C421" s="11" t="n">
        <v>34</v>
      </c>
      <c r="D421" s="11" t="n">
        <v>73</v>
      </c>
      <c r="E421" s="5">
        <f>+B421*1000+D421*(1-$F$1)</f>
        <v/>
      </c>
      <c r="F421" s="5">
        <f>+F420+1</f>
        <v/>
      </c>
      <c r="G421" s="5">
        <f>+A422-A421</f>
        <v/>
      </c>
      <c r="H421" s="5">
        <f>+A421+G421/2</f>
        <v/>
      </c>
      <c r="I421" s="8">
        <f>9.81*(0.27*LOG(C421/E421*100)+0.36*LOG(E421/100)+1.236)</f>
        <v/>
      </c>
      <c r="J421" s="5">
        <f>+J420+I421*G421</f>
        <v/>
      </c>
      <c r="K421" s="5">
        <f>IF(H421&lt;$C$1,0,9.81*(H421-$C$1))</f>
        <v/>
      </c>
      <c r="L421" s="8">
        <f>+J421-K421</f>
        <v/>
      </c>
      <c r="M421" s="8">
        <f>AVERAGE(B421:B422)*1000</f>
        <v/>
      </c>
      <c r="N421" s="8">
        <f>AVERAGE(E421:E422)</f>
        <v/>
      </c>
      <c r="O421" s="8">
        <f>AVERAGE(F421:F422)</f>
        <v/>
      </c>
      <c r="P421" s="8">
        <f>AVERAGE(G421:G422)</f>
        <v/>
      </c>
      <c r="Q421" s="9">
        <f>(N421-J421)/L421</f>
        <v/>
      </c>
      <c r="R421" s="8">
        <f>+O421/(N421-J421)*100</f>
        <v/>
      </c>
      <c r="S421" s="8">
        <f>+SQRT((3.47-LOG(Q421))^2+(1.22+LOG(R421))^2)</f>
        <v/>
      </c>
      <c r="T421" s="1">
        <f>(IF(S421&lt;1.31, "gravelly sand to dense sand", IF(S421&lt;2.05, "sands", IF(S421&lt;2.6, "sand mixtures", IF(S421&lt;2.95, "silt mixtures", IF(S421&lt;3.6, "clays","organic clay"))))))</f>
        <v/>
      </c>
      <c r="U421" s="98">
        <f>IF(S421&lt;2.6,DEGREES(ATAN(0.373*(LOG(N421/L421)+0.29))),"")</f>
        <v/>
      </c>
      <c r="V421" s="98">
        <f>IF(S421&lt;2.6, 17.6+11*LOG(Q421),"")</f>
        <v/>
      </c>
      <c r="W421" s="98">
        <f>IF(S421&lt;2.6, IF(M421/100&lt;20, 30,IF(M421/100&lt;40,30+5/20*(M421/100-20),IF(M421/100&lt;120, 35+5/80*(M421/100-40), IF(M421/100&lt;200, 40+5/80*(M421/100-120),45)))),"")</f>
        <v/>
      </c>
      <c r="X421" s="98">
        <f>IF(S421&gt;2.59, (M421-J421)/$I$1,"")</f>
        <v/>
      </c>
      <c r="Y421" s="1">
        <f>+($Y$600-$Y$3)/($A$600-$A$3)*(A421-$A$3)+$Y$3</f>
        <v/>
      </c>
      <c r="Z421" s="99">
        <f>+B421*4</f>
        <v/>
      </c>
      <c r="AA421" s="1">
        <f>+($AA$600-$AA$3)/($A$600-$A$3)*(A421-$A$3)+$AA$3</f>
        <v/>
      </c>
    </row>
    <row r="422">
      <c r="A422" s="11" t="n">
        <v>8.380000000000001</v>
      </c>
      <c r="B422" s="11" t="n">
        <v>6.346</v>
      </c>
      <c r="C422" s="11" t="n">
        <v>21</v>
      </c>
      <c r="D422" s="11" t="n">
        <v>62</v>
      </c>
      <c r="E422" s="5">
        <f>+B422*1000+D422*(1-$F$1)</f>
        <v/>
      </c>
      <c r="F422" s="5">
        <f>+F421+1</f>
        <v/>
      </c>
      <c r="G422" s="5">
        <f>+A423-A422</f>
        <v/>
      </c>
      <c r="H422" s="5">
        <f>+A422+G422/2</f>
        <v/>
      </c>
      <c r="I422" s="8">
        <f>9.81*(0.27*LOG(C422/E422*100)+0.36*LOG(E422/100)+1.236)</f>
        <v/>
      </c>
      <c r="J422" s="5">
        <f>+J421+I422*G422</f>
        <v/>
      </c>
      <c r="K422" s="5">
        <f>IF(H422&lt;$C$1,0,9.81*(H422-$C$1))</f>
        <v/>
      </c>
      <c r="L422" s="8">
        <f>+J422-K422</f>
        <v/>
      </c>
      <c r="M422" s="8">
        <f>AVERAGE(B422:B423)*1000</f>
        <v/>
      </c>
      <c r="N422" s="8">
        <f>AVERAGE(E422:E423)</f>
        <v/>
      </c>
      <c r="O422" s="8">
        <f>AVERAGE(F422:F423)</f>
        <v/>
      </c>
      <c r="P422" s="8">
        <f>AVERAGE(G422:G423)</f>
        <v/>
      </c>
      <c r="Q422" s="9">
        <f>(N422-J422)/L422</f>
        <v/>
      </c>
      <c r="R422" s="8">
        <f>+O422/(N422-J422)*100</f>
        <v/>
      </c>
      <c r="S422" s="8">
        <f>+SQRT((3.47-LOG(Q422))^2+(1.22+LOG(R422))^2)</f>
        <v/>
      </c>
      <c r="T422" s="1">
        <f>(IF(S422&lt;1.31, "gravelly sand to dense sand", IF(S422&lt;2.05, "sands", IF(S422&lt;2.6, "sand mixtures", IF(S422&lt;2.95, "silt mixtures", IF(S422&lt;3.6, "clays","organic clay"))))))</f>
        <v/>
      </c>
      <c r="U422" s="98">
        <f>IF(S422&lt;2.6,DEGREES(ATAN(0.373*(LOG(N422/L422)+0.29))),"")</f>
        <v/>
      </c>
      <c r="V422" s="98">
        <f>IF(S422&lt;2.6, 17.6+11*LOG(Q422),"")</f>
        <v/>
      </c>
      <c r="W422" s="98">
        <f>IF(S422&lt;2.6, IF(M422/100&lt;20, 30,IF(M422/100&lt;40,30+5/20*(M422/100-20),IF(M422/100&lt;120, 35+5/80*(M422/100-40), IF(M422/100&lt;200, 40+5/80*(M422/100-120),45)))),"")</f>
        <v/>
      </c>
      <c r="X422" s="98">
        <f>IF(S422&gt;2.59, (M422-J422)/$I$1,"")</f>
        <v/>
      </c>
      <c r="Y422" s="1">
        <f>+($Y$600-$Y$3)/($A$600-$A$3)*(A422-$A$3)+$Y$3</f>
        <v/>
      </c>
      <c r="Z422" s="99">
        <f>+B422*4</f>
        <v/>
      </c>
      <c r="AA422" s="1">
        <f>+($AA$600-$AA$3)/($A$600-$A$3)*(A422-$A$3)+$AA$3</f>
        <v/>
      </c>
    </row>
    <row r="423">
      <c r="A423" s="11" t="n">
        <v>8.4</v>
      </c>
      <c r="B423" s="11" t="n">
        <v>5.058</v>
      </c>
      <c r="C423" s="11" t="n">
        <v>23</v>
      </c>
      <c r="D423" s="11" t="n">
        <v>61</v>
      </c>
      <c r="E423" s="5">
        <f>+B423*1000+D423*(1-$F$1)</f>
        <v/>
      </c>
      <c r="F423" s="5">
        <f>+F422+1</f>
        <v/>
      </c>
      <c r="G423" s="5">
        <f>+A424-A423</f>
        <v/>
      </c>
      <c r="H423" s="5">
        <f>+A423+G423/2</f>
        <v/>
      </c>
      <c r="I423" s="8">
        <f>9.81*(0.27*LOG(C423/E423*100)+0.36*LOG(E423/100)+1.236)</f>
        <v/>
      </c>
      <c r="J423" s="5">
        <f>+J422+I423*G423</f>
        <v/>
      </c>
      <c r="K423" s="5">
        <f>IF(H423&lt;$C$1,0,9.81*(H423-$C$1))</f>
        <v/>
      </c>
      <c r="L423" s="8">
        <f>+J423-K423</f>
        <v/>
      </c>
      <c r="M423" s="8">
        <f>AVERAGE(B423:B424)*1000</f>
        <v/>
      </c>
      <c r="N423" s="8">
        <f>AVERAGE(E423:E424)</f>
        <v/>
      </c>
      <c r="O423" s="8">
        <f>AVERAGE(F423:F424)</f>
        <v/>
      </c>
      <c r="P423" s="8">
        <f>AVERAGE(G423:G424)</f>
        <v/>
      </c>
      <c r="Q423" s="9">
        <f>(N423-J423)/L423</f>
        <v/>
      </c>
      <c r="R423" s="8">
        <f>+O423/(N423-J423)*100</f>
        <v/>
      </c>
      <c r="S423" s="8">
        <f>+SQRT((3.47-LOG(Q423))^2+(1.22+LOG(R423))^2)</f>
        <v/>
      </c>
      <c r="T423" s="1">
        <f>(IF(S423&lt;1.31, "gravelly sand to dense sand", IF(S423&lt;2.05, "sands", IF(S423&lt;2.6, "sand mixtures", IF(S423&lt;2.95, "silt mixtures", IF(S423&lt;3.6, "clays","organic clay"))))))</f>
        <v/>
      </c>
      <c r="U423" s="98">
        <f>IF(S423&lt;2.6,DEGREES(ATAN(0.373*(LOG(N423/L423)+0.29))),"")</f>
        <v/>
      </c>
      <c r="V423" s="98">
        <f>IF(S423&lt;2.6, 17.6+11*LOG(Q423),"")</f>
        <v/>
      </c>
      <c r="W423" s="98">
        <f>IF(S423&lt;2.6, IF(M423/100&lt;20, 30,IF(M423/100&lt;40,30+5/20*(M423/100-20),IF(M423/100&lt;120, 35+5/80*(M423/100-40), IF(M423/100&lt;200, 40+5/80*(M423/100-120),45)))),"")</f>
        <v/>
      </c>
      <c r="X423" s="98">
        <f>IF(S423&gt;2.59, (M423-J423)/$I$1,"")</f>
        <v/>
      </c>
      <c r="Y423" s="1">
        <f>+($Y$600-$Y$3)/($A$600-$A$3)*(A423-$A$3)+$Y$3</f>
        <v/>
      </c>
      <c r="Z423" s="99">
        <f>+B423*4</f>
        <v/>
      </c>
      <c r="AA423" s="1">
        <f>+($AA$600-$AA$3)/($A$600-$A$3)*(A423-$A$3)+$AA$3</f>
        <v/>
      </c>
    </row>
    <row r="424">
      <c r="A424" s="11" t="n">
        <v>8.42</v>
      </c>
      <c r="B424" s="11" t="n">
        <v>3.94</v>
      </c>
      <c r="C424" s="11" t="n">
        <v>35</v>
      </c>
      <c r="D424" s="11" t="n">
        <v>52</v>
      </c>
      <c r="E424" s="5">
        <f>+B424*1000+D424*(1-$F$1)</f>
        <v/>
      </c>
      <c r="F424" s="5">
        <f>+F423+1</f>
        <v/>
      </c>
      <c r="G424" s="5">
        <f>+A425-A424</f>
        <v/>
      </c>
      <c r="H424" s="5">
        <f>+A424+G424/2</f>
        <v/>
      </c>
      <c r="I424" s="8">
        <f>9.81*(0.27*LOG(C424/E424*100)+0.36*LOG(E424/100)+1.236)</f>
        <v/>
      </c>
      <c r="J424" s="5">
        <f>+J423+I424*G424</f>
        <v/>
      </c>
      <c r="K424" s="5">
        <f>IF(H424&lt;$C$1,0,9.81*(H424-$C$1))</f>
        <v/>
      </c>
      <c r="L424" s="8">
        <f>+J424-K424</f>
        <v/>
      </c>
      <c r="M424" s="8">
        <f>AVERAGE(B424:B425)*1000</f>
        <v/>
      </c>
      <c r="N424" s="8">
        <f>AVERAGE(E424:E425)</f>
        <v/>
      </c>
      <c r="O424" s="8">
        <f>AVERAGE(F424:F425)</f>
        <v/>
      </c>
      <c r="P424" s="8">
        <f>AVERAGE(G424:G425)</f>
        <v/>
      </c>
      <c r="Q424" s="9">
        <f>(N424-J424)/L424</f>
        <v/>
      </c>
      <c r="R424" s="8">
        <f>+O424/(N424-J424)*100</f>
        <v/>
      </c>
      <c r="S424" s="8">
        <f>+SQRT((3.47-LOG(Q424))^2+(1.22+LOG(R424))^2)</f>
        <v/>
      </c>
      <c r="T424" s="1">
        <f>(IF(S424&lt;1.31, "gravelly sand to dense sand", IF(S424&lt;2.05, "sands", IF(S424&lt;2.6, "sand mixtures", IF(S424&lt;2.95, "silt mixtures", IF(S424&lt;3.6, "clays","organic clay"))))))</f>
        <v/>
      </c>
      <c r="U424" s="98">
        <f>IF(S424&lt;2.6,DEGREES(ATAN(0.373*(LOG(N424/L424)+0.29))),"")</f>
        <v/>
      </c>
      <c r="V424" s="98">
        <f>IF(S424&lt;2.6, 17.6+11*LOG(Q424),"")</f>
        <v/>
      </c>
      <c r="W424" s="98">
        <f>IF(S424&lt;2.6, IF(M424/100&lt;20, 30,IF(M424/100&lt;40,30+5/20*(M424/100-20),IF(M424/100&lt;120, 35+5/80*(M424/100-40), IF(M424/100&lt;200, 40+5/80*(M424/100-120),45)))),"")</f>
        <v/>
      </c>
      <c r="X424" s="98">
        <f>IF(S424&gt;2.59, (M424-J424)/$I$1,"")</f>
        <v/>
      </c>
      <c r="Y424" s="1">
        <f>+($Y$600-$Y$3)/($A$600-$A$3)*(A424-$A$3)+$Y$3</f>
        <v/>
      </c>
      <c r="Z424" s="99">
        <f>+B424*4</f>
        <v/>
      </c>
      <c r="AA424" s="1">
        <f>+($AA$600-$AA$3)/($A$600-$A$3)*(A424-$A$3)+$AA$3</f>
        <v/>
      </c>
    </row>
    <row r="425">
      <c r="A425" s="11" t="n">
        <v>8.44</v>
      </c>
      <c r="B425" s="11" t="n">
        <v>2.198</v>
      </c>
      <c r="C425" s="11" t="n">
        <v>34</v>
      </c>
      <c r="D425" s="11" t="n">
        <v>50</v>
      </c>
      <c r="E425" s="5">
        <f>+B425*1000+D425*(1-$F$1)</f>
        <v/>
      </c>
      <c r="F425" s="5">
        <f>+F424+1</f>
        <v/>
      </c>
      <c r="G425" s="5">
        <f>+A426-A425</f>
        <v/>
      </c>
      <c r="H425" s="5">
        <f>+A425+G425/2</f>
        <v/>
      </c>
      <c r="I425" s="8">
        <f>9.81*(0.27*LOG(C425/E425*100)+0.36*LOG(E425/100)+1.236)</f>
        <v/>
      </c>
      <c r="J425" s="5">
        <f>+J424+I425*G425</f>
        <v/>
      </c>
      <c r="K425" s="5">
        <f>IF(H425&lt;$C$1,0,9.81*(H425-$C$1))</f>
        <v/>
      </c>
      <c r="L425" s="8">
        <f>+J425-K425</f>
        <v/>
      </c>
      <c r="M425" s="8">
        <f>AVERAGE(B425:B426)*1000</f>
        <v/>
      </c>
      <c r="N425" s="8">
        <f>AVERAGE(E425:E426)</f>
        <v/>
      </c>
      <c r="O425" s="8">
        <f>AVERAGE(F425:F426)</f>
        <v/>
      </c>
      <c r="P425" s="8">
        <f>AVERAGE(G425:G426)</f>
        <v/>
      </c>
      <c r="Q425" s="9">
        <f>(N425-J425)/L425</f>
        <v/>
      </c>
      <c r="R425" s="8">
        <f>+O425/(N425-J425)*100</f>
        <v/>
      </c>
      <c r="S425" s="8">
        <f>+SQRT((3.47-LOG(Q425))^2+(1.22+LOG(R425))^2)</f>
        <v/>
      </c>
      <c r="T425" s="1">
        <f>(IF(S425&lt;1.31, "gravelly sand to dense sand", IF(S425&lt;2.05, "sands", IF(S425&lt;2.6, "sand mixtures", IF(S425&lt;2.95, "silt mixtures", IF(S425&lt;3.6, "clays","organic clay"))))))</f>
        <v/>
      </c>
      <c r="U425" s="98">
        <f>IF(S425&lt;2.6,DEGREES(ATAN(0.373*(LOG(N425/L425)+0.29))),"")</f>
        <v/>
      </c>
      <c r="V425" s="98">
        <f>IF(S425&lt;2.6, 17.6+11*LOG(Q425),"")</f>
        <v/>
      </c>
      <c r="W425" s="98">
        <f>IF(S425&lt;2.6, IF(M425/100&lt;20, 30,IF(M425/100&lt;40,30+5/20*(M425/100-20),IF(M425/100&lt;120, 35+5/80*(M425/100-40), IF(M425/100&lt;200, 40+5/80*(M425/100-120),45)))),"")</f>
        <v/>
      </c>
      <c r="X425" s="98">
        <f>IF(S425&gt;2.59, (M425-J425)/$I$1,"")</f>
        <v/>
      </c>
      <c r="Y425" s="1">
        <f>+($Y$600-$Y$3)/($A$600-$A$3)*(A425-$A$3)+$Y$3</f>
        <v/>
      </c>
      <c r="Z425" s="99">
        <f>+B425*4</f>
        <v/>
      </c>
      <c r="AA425" s="1">
        <f>+($AA$600-$AA$3)/($A$600-$A$3)*(A425-$A$3)+$AA$3</f>
        <v/>
      </c>
    </row>
    <row r="426">
      <c r="A426" s="11" t="n">
        <v>8.460000000000001</v>
      </c>
      <c r="B426" s="11" t="n">
        <v>1.781</v>
      </c>
      <c r="C426" s="11" t="n">
        <v>38</v>
      </c>
      <c r="D426" s="11" t="n">
        <v>49</v>
      </c>
      <c r="E426" s="5">
        <f>+B426*1000+D426*(1-$F$1)</f>
        <v/>
      </c>
      <c r="F426" s="5">
        <f>+F425+1</f>
        <v/>
      </c>
      <c r="G426" s="5">
        <f>+A427-A426</f>
        <v/>
      </c>
      <c r="H426" s="5">
        <f>+A426+G426/2</f>
        <v/>
      </c>
      <c r="I426" s="8">
        <f>9.81*(0.27*LOG(C426/E426*100)+0.36*LOG(E426/100)+1.236)</f>
        <v/>
      </c>
      <c r="J426" s="5">
        <f>+J425+I426*G426</f>
        <v/>
      </c>
      <c r="K426" s="5">
        <f>IF(H426&lt;$C$1,0,9.81*(H426-$C$1))</f>
        <v/>
      </c>
      <c r="L426" s="8">
        <f>+J426-K426</f>
        <v/>
      </c>
      <c r="M426" s="8">
        <f>AVERAGE(B426:B427)*1000</f>
        <v/>
      </c>
      <c r="N426" s="8">
        <f>AVERAGE(E426:E427)</f>
        <v/>
      </c>
      <c r="O426" s="8">
        <f>AVERAGE(F426:F427)</f>
        <v/>
      </c>
      <c r="P426" s="8">
        <f>AVERAGE(G426:G427)</f>
        <v/>
      </c>
      <c r="Q426" s="9">
        <f>(N426-J426)/L426</f>
        <v/>
      </c>
      <c r="R426" s="8">
        <f>+O426/(N426-J426)*100</f>
        <v/>
      </c>
      <c r="S426" s="8">
        <f>+SQRT((3.47-LOG(Q426))^2+(1.22+LOG(R426))^2)</f>
        <v/>
      </c>
      <c r="T426" s="1">
        <f>(IF(S426&lt;1.31, "gravelly sand to dense sand", IF(S426&lt;2.05, "sands", IF(S426&lt;2.6, "sand mixtures", IF(S426&lt;2.95, "silt mixtures", IF(S426&lt;3.6, "clays","organic clay"))))))</f>
        <v/>
      </c>
      <c r="U426" s="98">
        <f>IF(S426&lt;2.6,DEGREES(ATAN(0.373*(LOG(N426/L426)+0.29))),"")</f>
        <v/>
      </c>
      <c r="V426" s="98">
        <f>IF(S426&lt;2.6, 17.6+11*LOG(Q426),"")</f>
        <v/>
      </c>
      <c r="W426" s="98">
        <f>IF(S426&lt;2.6, IF(M426/100&lt;20, 30,IF(M426/100&lt;40,30+5/20*(M426/100-20),IF(M426/100&lt;120, 35+5/80*(M426/100-40), IF(M426/100&lt;200, 40+5/80*(M426/100-120),45)))),"")</f>
        <v/>
      </c>
      <c r="X426" s="98">
        <f>IF(S426&gt;2.59, (M426-J426)/$I$1,"")</f>
        <v/>
      </c>
      <c r="Y426" s="1">
        <f>+($Y$600-$Y$3)/($A$600-$A$3)*(A426-$A$3)+$Y$3</f>
        <v/>
      </c>
      <c r="Z426" s="99">
        <f>+B426*4</f>
        <v/>
      </c>
      <c r="AA426" s="1">
        <f>+($AA$600-$AA$3)/($A$600-$A$3)*(A426-$A$3)+$AA$3</f>
        <v/>
      </c>
    </row>
    <row r="427">
      <c r="A427" s="11" t="n">
        <v>8.48</v>
      </c>
      <c r="B427" s="11" t="n">
        <v>1.534</v>
      </c>
      <c r="C427" s="11" t="n">
        <v>50</v>
      </c>
      <c r="D427" s="11" t="n">
        <v>49</v>
      </c>
      <c r="E427" s="5">
        <f>+B427*1000+D427*(1-$F$1)</f>
        <v/>
      </c>
      <c r="F427" s="5">
        <f>+F426+1</f>
        <v/>
      </c>
      <c r="G427" s="5">
        <f>+A428-A427</f>
        <v/>
      </c>
      <c r="H427" s="5">
        <f>+A427+G427/2</f>
        <v/>
      </c>
      <c r="I427" s="8">
        <f>9.81*(0.27*LOG(C427/E427*100)+0.36*LOG(E427/100)+1.236)</f>
        <v/>
      </c>
      <c r="J427" s="5">
        <f>+J426+I427*G427</f>
        <v/>
      </c>
      <c r="K427" s="5">
        <f>IF(H427&lt;$C$1,0,9.81*(H427-$C$1))</f>
        <v/>
      </c>
      <c r="L427" s="8">
        <f>+J427-K427</f>
        <v/>
      </c>
      <c r="M427" s="8">
        <f>AVERAGE(B427:B428)*1000</f>
        <v/>
      </c>
      <c r="N427" s="8">
        <f>AVERAGE(E427:E428)</f>
        <v/>
      </c>
      <c r="O427" s="8">
        <f>AVERAGE(F427:F428)</f>
        <v/>
      </c>
      <c r="P427" s="8">
        <f>AVERAGE(G427:G428)</f>
        <v/>
      </c>
      <c r="Q427" s="9">
        <f>(N427-J427)/L427</f>
        <v/>
      </c>
      <c r="R427" s="8">
        <f>+O427/(N427-J427)*100</f>
        <v/>
      </c>
      <c r="S427" s="8">
        <f>+SQRT((3.47-LOG(Q427))^2+(1.22+LOG(R427))^2)</f>
        <v/>
      </c>
      <c r="T427" s="1">
        <f>(IF(S427&lt;1.31, "gravelly sand to dense sand", IF(S427&lt;2.05, "sands", IF(S427&lt;2.6, "sand mixtures", IF(S427&lt;2.95, "silt mixtures", IF(S427&lt;3.6, "clays","organic clay"))))))</f>
        <v/>
      </c>
      <c r="U427" s="98">
        <f>IF(S427&lt;2.6,DEGREES(ATAN(0.373*(LOG(N427/L427)+0.29))),"")</f>
        <v/>
      </c>
      <c r="V427" s="98">
        <f>IF(S427&lt;2.6, 17.6+11*LOG(Q427),"")</f>
        <v/>
      </c>
      <c r="W427" s="98">
        <f>IF(S427&lt;2.6, IF(M427/100&lt;20, 30,IF(M427/100&lt;40,30+5/20*(M427/100-20),IF(M427/100&lt;120, 35+5/80*(M427/100-40), IF(M427/100&lt;200, 40+5/80*(M427/100-120),45)))),"")</f>
        <v/>
      </c>
      <c r="X427" s="98">
        <f>IF(S427&gt;2.59, (M427-J427)/$I$1,"")</f>
        <v/>
      </c>
      <c r="Y427" s="1">
        <f>+($Y$600-$Y$3)/($A$600-$A$3)*(A427-$A$3)+$Y$3</f>
        <v/>
      </c>
      <c r="Z427" s="99">
        <f>+B427*4</f>
        <v/>
      </c>
      <c r="AA427" s="1">
        <f>+($AA$600-$AA$3)/($A$600-$A$3)*(A427-$A$3)+$AA$3</f>
        <v/>
      </c>
    </row>
    <row r="428">
      <c r="A428" s="11" t="n">
        <v>8.5</v>
      </c>
      <c r="B428" s="11" t="n">
        <v>1.326</v>
      </c>
      <c r="C428" s="11" t="n">
        <v>62</v>
      </c>
      <c r="D428" s="11" t="n">
        <v>55</v>
      </c>
      <c r="E428" s="5">
        <f>+B428*1000+D428*(1-$F$1)</f>
        <v/>
      </c>
      <c r="F428" s="5">
        <f>+F427+1</f>
        <v/>
      </c>
      <c r="G428" s="5">
        <f>+A429-A428</f>
        <v/>
      </c>
      <c r="H428" s="5">
        <f>+A428+G428/2</f>
        <v/>
      </c>
      <c r="I428" s="8">
        <f>9.81*(0.27*LOG(C428/E428*100)+0.36*LOG(E428/100)+1.236)</f>
        <v/>
      </c>
      <c r="J428" s="5">
        <f>+J427+I428*G428</f>
        <v/>
      </c>
      <c r="K428" s="5">
        <f>IF(H428&lt;$C$1,0,9.81*(H428-$C$1))</f>
        <v/>
      </c>
      <c r="L428" s="8">
        <f>+J428-K428</f>
        <v/>
      </c>
      <c r="M428" s="8">
        <f>AVERAGE(B428:B429)*1000</f>
        <v/>
      </c>
      <c r="N428" s="8">
        <f>AVERAGE(E428:E429)</f>
        <v/>
      </c>
      <c r="O428" s="8">
        <f>AVERAGE(F428:F429)</f>
        <v/>
      </c>
      <c r="P428" s="8">
        <f>AVERAGE(G428:G429)</f>
        <v/>
      </c>
      <c r="Q428" s="9">
        <f>(N428-J428)/L428</f>
        <v/>
      </c>
      <c r="R428" s="8">
        <f>+O428/(N428-J428)*100</f>
        <v/>
      </c>
      <c r="S428" s="8">
        <f>+SQRT((3.47-LOG(Q428))^2+(1.22+LOG(R428))^2)</f>
        <v/>
      </c>
      <c r="T428" s="1">
        <f>(IF(S428&lt;1.31, "gravelly sand to dense sand", IF(S428&lt;2.05, "sands", IF(S428&lt;2.6, "sand mixtures", IF(S428&lt;2.95, "silt mixtures", IF(S428&lt;3.6, "clays","organic clay"))))))</f>
        <v/>
      </c>
      <c r="U428" s="98">
        <f>IF(S428&lt;2.6,DEGREES(ATAN(0.373*(LOG(N428/L428)+0.29))),"")</f>
        <v/>
      </c>
      <c r="V428" s="98">
        <f>IF(S428&lt;2.6, 17.6+11*LOG(Q428),"")</f>
        <v/>
      </c>
      <c r="W428" s="98">
        <f>IF(S428&lt;2.6, IF(M428/100&lt;20, 30,IF(M428/100&lt;40,30+5/20*(M428/100-20),IF(M428/100&lt;120, 35+5/80*(M428/100-40), IF(M428/100&lt;200, 40+5/80*(M428/100-120),45)))),"")</f>
        <v/>
      </c>
      <c r="X428" s="98">
        <f>IF(S428&gt;2.59, (M428-J428)/$I$1,"")</f>
        <v/>
      </c>
      <c r="Y428" s="1">
        <f>+($Y$600-$Y$3)/($A$600-$A$3)*(A428-$A$3)+$Y$3</f>
        <v/>
      </c>
      <c r="Z428" s="99">
        <f>+B428*4</f>
        <v/>
      </c>
      <c r="AA428" s="1">
        <f>+($AA$600-$AA$3)/($A$600-$A$3)*(A428-$A$3)+$AA$3</f>
        <v/>
      </c>
    </row>
    <row r="429">
      <c r="A429" s="11" t="n">
        <v>8.52</v>
      </c>
      <c r="B429" s="11" t="n">
        <v>1.345</v>
      </c>
      <c r="C429" s="11" t="n">
        <v>60</v>
      </c>
      <c r="D429" s="11" t="n">
        <v>58</v>
      </c>
      <c r="E429" s="5">
        <f>+B429*1000+D429*(1-$F$1)</f>
        <v/>
      </c>
      <c r="F429" s="5">
        <f>+F428+1</f>
        <v/>
      </c>
      <c r="G429" s="5">
        <f>+A430-A429</f>
        <v/>
      </c>
      <c r="H429" s="5">
        <f>+A429+G429/2</f>
        <v/>
      </c>
      <c r="I429" s="8">
        <f>9.81*(0.27*LOG(C429/E429*100)+0.36*LOG(E429/100)+1.236)</f>
        <v/>
      </c>
      <c r="J429" s="5">
        <f>+J428+I429*G429</f>
        <v/>
      </c>
      <c r="K429" s="5">
        <f>IF(H429&lt;$C$1,0,9.81*(H429-$C$1))</f>
        <v/>
      </c>
      <c r="L429" s="8">
        <f>+J429-K429</f>
        <v/>
      </c>
      <c r="M429" s="8">
        <f>AVERAGE(B429:B430)*1000</f>
        <v/>
      </c>
      <c r="N429" s="8">
        <f>AVERAGE(E429:E430)</f>
        <v/>
      </c>
      <c r="O429" s="8">
        <f>AVERAGE(F429:F430)</f>
        <v/>
      </c>
      <c r="P429" s="8">
        <f>AVERAGE(G429:G430)</f>
        <v/>
      </c>
      <c r="Q429" s="9">
        <f>(N429-J429)/L429</f>
        <v/>
      </c>
      <c r="R429" s="8">
        <f>+O429/(N429-J429)*100</f>
        <v/>
      </c>
      <c r="S429" s="8">
        <f>+SQRT((3.47-LOG(Q429))^2+(1.22+LOG(R429))^2)</f>
        <v/>
      </c>
      <c r="T429" s="1">
        <f>(IF(S429&lt;1.31, "gravelly sand to dense sand", IF(S429&lt;2.05, "sands", IF(S429&lt;2.6, "sand mixtures", IF(S429&lt;2.95, "silt mixtures", IF(S429&lt;3.6, "clays","organic clay"))))))</f>
        <v/>
      </c>
      <c r="U429" s="98">
        <f>IF(S429&lt;2.6,DEGREES(ATAN(0.373*(LOG(N429/L429)+0.29))),"")</f>
        <v/>
      </c>
      <c r="V429" s="98">
        <f>IF(S429&lt;2.6, 17.6+11*LOG(Q429),"")</f>
        <v/>
      </c>
      <c r="W429" s="98">
        <f>IF(S429&lt;2.6, IF(M429/100&lt;20, 30,IF(M429/100&lt;40,30+5/20*(M429/100-20),IF(M429/100&lt;120, 35+5/80*(M429/100-40), IF(M429/100&lt;200, 40+5/80*(M429/100-120),45)))),"")</f>
        <v/>
      </c>
      <c r="X429" s="98">
        <f>IF(S429&gt;2.59, (M429-J429)/$I$1,"")</f>
        <v/>
      </c>
      <c r="Y429" s="1">
        <f>+($Y$600-$Y$3)/($A$600-$A$3)*(A429-$A$3)+$Y$3</f>
        <v/>
      </c>
      <c r="Z429" s="99">
        <f>+B429*4</f>
        <v/>
      </c>
      <c r="AA429" s="1">
        <f>+($AA$600-$AA$3)/($A$600-$A$3)*(A429-$A$3)+$AA$3</f>
        <v/>
      </c>
    </row>
    <row r="430">
      <c r="A430" s="11" t="n">
        <v>8.539999999999999</v>
      </c>
      <c r="B430" s="11" t="n">
        <v>1.44</v>
      </c>
      <c r="C430" s="11" t="n">
        <v>43</v>
      </c>
      <c r="D430" s="11" t="n">
        <v>68</v>
      </c>
      <c r="E430" s="5">
        <f>+B430*1000+D430*(1-$F$1)</f>
        <v/>
      </c>
      <c r="F430" s="5">
        <f>+F429+1</f>
        <v/>
      </c>
      <c r="G430" s="5">
        <f>+A431-A430</f>
        <v/>
      </c>
      <c r="H430" s="5">
        <f>+A430+G430/2</f>
        <v/>
      </c>
      <c r="I430" s="8">
        <f>9.81*(0.27*LOG(C430/E430*100)+0.36*LOG(E430/100)+1.236)</f>
        <v/>
      </c>
      <c r="J430" s="5">
        <f>+J429+I430*G430</f>
        <v/>
      </c>
      <c r="K430" s="5">
        <f>IF(H430&lt;$C$1,0,9.81*(H430-$C$1))</f>
        <v/>
      </c>
      <c r="L430" s="8">
        <f>+J430-K430</f>
        <v/>
      </c>
      <c r="M430" s="8">
        <f>AVERAGE(B430:B431)*1000</f>
        <v/>
      </c>
      <c r="N430" s="8">
        <f>AVERAGE(E430:E431)</f>
        <v/>
      </c>
      <c r="O430" s="8">
        <f>AVERAGE(F430:F431)</f>
        <v/>
      </c>
      <c r="P430" s="8">
        <f>AVERAGE(G430:G431)</f>
        <v/>
      </c>
      <c r="Q430" s="9">
        <f>(N430-J430)/L430</f>
        <v/>
      </c>
      <c r="R430" s="8">
        <f>+O430/(N430-J430)*100</f>
        <v/>
      </c>
      <c r="S430" s="8">
        <f>+SQRT((3.47-LOG(Q430))^2+(1.22+LOG(R430))^2)</f>
        <v/>
      </c>
      <c r="T430" s="1">
        <f>(IF(S430&lt;1.31, "gravelly sand to dense sand", IF(S430&lt;2.05, "sands", IF(S430&lt;2.6, "sand mixtures", IF(S430&lt;2.95, "silt mixtures", IF(S430&lt;3.6, "clays","organic clay"))))))</f>
        <v/>
      </c>
      <c r="U430" s="98">
        <f>IF(S430&lt;2.6,DEGREES(ATAN(0.373*(LOG(N430/L430)+0.29))),"")</f>
        <v/>
      </c>
      <c r="V430" s="98">
        <f>IF(S430&lt;2.6, 17.6+11*LOG(Q430),"")</f>
        <v/>
      </c>
      <c r="W430" s="98">
        <f>IF(S430&lt;2.6, IF(M430/100&lt;20, 30,IF(M430/100&lt;40,30+5/20*(M430/100-20),IF(M430/100&lt;120, 35+5/80*(M430/100-40), IF(M430/100&lt;200, 40+5/80*(M430/100-120),45)))),"")</f>
        <v/>
      </c>
      <c r="X430" s="98">
        <f>IF(S430&gt;2.59, (M430-J430)/$I$1,"")</f>
        <v/>
      </c>
      <c r="Y430" s="1">
        <f>+($Y$600-$Y$3)/($A$600-$A$3)*(A430-$A$3)+$Y$3</f>
        <v/>
      </c>
      <c r="Z430" s="99">
        <f>+B430*4</f>
        <v/>
      </c>
      <c r="AA430" s="1">
        <f>+($AA$600-$AA$3)/($A$600-$A$3)*(A430-$A$3)+$AA$3</f>
        <v/>
      </c>
    </row>
    <row r="431">
      <c r="A431" s="11" t="n">
        <v>8.56</v>
      </c>
      <c r="B431" s="11" t="n">
        <v>1.8</v>
      </c>
      <c r="C431" s="11" t="n">
        <v>35</v>
      </c>
      <c r="D431" s="11" t="n">
        <v>77</v>
      </c>
      <c r="E431" s="5">
        <f>+B431*1000+D431*(1-$F$1)</f>
        <v/>
      </c>
      <c r="F431" s="5">
        <f>+F430+1</f>
        <v/>
      </c>
      <c r="G431" s="5">
        <f>+A432-A431</f>
        <v/>
      </c>
      <c r="H431" s="5">
        <f>+A431+G431/2</f>
        <v/>
      </c>
      <c r="I431" s="8">
        <f>9.81*(0.27*LOG(C431/E431*100)+0.36*LOG(E431/100)+1.236)</f>
        <v/>
      </c>
      <c r="J431" s="5">
        <f>+J430+I431*G431</f>
        <v/>
      </c>
      <c r="K431" s="5">
        <f>IF(H431&lt;$C$1,0,9.81*(H431-$C$1))</f>
        <v/>
      </c>
      <c r="L431" s="8">
        <f>+J431-K431</f>
        <v/>
      </c>
      <c r="M431" s="8">
        <f>AVERAGE(B431:B432)*1000</f>
        <v/>
      </c>
      <c r="N431" s="8">
        <f>AVERAGE(E431:E432)</f>
        <v/>
      </c>
      <c r="O431" s="8">
        <f>AVERAGE(F431:F432)</f>
        <v/>
      </c>
      <c r="P431" s="8">
        <f>AVERAGE(G431:G432)</f>
        <v/>
      </c>
      <c r="Q431" s="9">
        <f>(N431-J431)/L431</f>
        <v/>
      </c>
      <c r="R431" s="8">
        <f>+O431/(N431-J431)*100</f>
        <v/>
      </c>
      <c r="S431" s="8">
        <f>+SQRT((3.47-LOG(Q431))^2+(1.22+LOG(R431))^2)</f>
        <v/>
      </c>
      <c r="T431" s="1">
        <f>(IF(S431&lt;1.31, "gravelly sand to dense sand", IF(S431&lt;2.05, "sands", IF(S431&lt;2.6, "sand mixtures", IF(S431&lt;2.95, "silt mixtures", IF(S431&lt;3.6, "clays","organic clay"))))))</f>
        <v/>
      </c>
      <c r="U431" s="98">
        <f>IF(S431&lt;2.6,DEGREES(ATAN(0.373*(LOG(N431/L431)+0.29))),"")</f>
        <v/>
      </c>
      <c r="V431" s="98">
        <f>IF(S431&lt;2.6, 17.6+11*LOG(Q431),"")</f>
        <v/>
      </c>
      <c r="W431" s="98">
        <f>IF(S431&lt;2.6, IF(M431/100&lt;20, 30,IF(M431/100&lt;40,30+5/20*(M431/100-20),IF(M431/100&lt;120, 35+5/80*(M431/100-40), IF(M431/100&lt;200, 40+5/80*(M431/100-120),45)))),"")</f>
        <v/>
      </c>
      <c r="X431" s="98">
        <f>IF(S431&gt;2.59, (M431-J431)/$I$1,"")</f>
        <v/>
      </c>
      <c r="Y431" s="1">
        <f>+($Y$600-$Y$3)/($A$600-$A$3)*(A431-$A$3)+$Y$3</f>
        <v/>
      </c>
      <c r="Z431" s="99">
        <f>+B431*4</f>
        <v/>
      </c>
      <c r="AA431" s="1">
        <f>+($AA$600-$AA$3)/($A$600-$A$3)*(A431-$A$3)+$AA$3</f>
        <v/>
      </c>
    </row>
    <row r="432">
      <c r="A432" s="11" t="n">
        <v>8.58</v>
      </c>
      <c r="B432" s="11" t="n">
        <v>1.781</v>
      </c>
      <c r="C432" s="11" t="n">
        <v>42</v>
      </c>
      <c r="D432" s="11" t="n">
        <v>77</v>
      </c>
      <c r="E432" s="5">
        <f>+B432*1000+D432*(1-$F$1)</f>
        <v/>
      </c>
      <c r="F432" s="5">
        <f>+F431+1</f>
        <v/>
      </c>
      <c r="G432" s="5">
        <f>+A433-A432</f>
        <v/>
      </c>
      <c r="H432" s="5">
        <f>+A432+G432/2</f>
        <v/>
      </c>
      <c r="I432" s="8">
        <f>9.81*(0.27*LOG(C432/E432*100)+0.36*LOG(E432/100)+1.236)</f>
        <v/>
      </c>
      <c r="J432" s="5">
        <f>+J431+I432*G432</f>
        <v/>
      </c>
      <c r="K432" s="5">
        <f>IF(H432&lt;$C$1,0,9.81*(H432-$C$1))</f>
        <v/>
      </c>
      <c r="L432" s="8">
        <f>+J432-K432</f>
        <v/>
      </c>
      <c r="M432" s="8">
        <f>AVERAGE(B432:B433)*1000</f>
        <v/>
      </c>
      <c r="N432" s="8">
        <f>AVERAGE(E432:E433)</f>
        <v/>
      </c>
      <c r="O432" s="8">
        <f>AVERAGE(F432:F433)</f>
        <v/>
      </c>
      <c r="P432" s="8">
        <f>AVERAGE(G432:G433)</f>
        <v/>
      </c>
      <c r="Q432" s="9">
        <f>(N432-J432)/L432</f>
        <v/>
      </c>
      <c r="R432" s="8">
        <f>+O432/(N432-J432)*100</f>
        <v/>
      </c>
      <c r="S432" s="8">
        <f>+SQRT((3.47-LOG(Q432))^2+(1.22+LOG(R432))^2)</f>
        <v/>
      </c>
      <c r="T432" s="1">
        <f>(IF(S432&lt;1.31, "gravelly sand to dense sand", IF(S432&lt;2.05, "sands", IF(S432&lt;2.6, "sand mixtures", IF(S432&lt;2.95, "silt mixtures", IF(S432&lt;3.6, "clays","organic clay"))))))</f>
        <v/>
      </c>
      <c r="U432" s="98">
        <f>IF(S432&lt;2.6,DEGREES(ATAN(0.373*(LOG(N432/L432)+0.29))),"")</f>
        <v/>
      </c>
      <c r="V432" s="98">
        <f>IF(S432&lt;2.6, 17.6+11*LOG(Q432),"")</f>
        <v/>
      </c>
      <c r="W432" s="98">
        <f>IF(S432&lt;2.6, IF(M432/100&lt;20, 30,IF(M432/100&lt;40,30+5/20*(M432/100-20),IF(M432/100&lt;120, 35+5/80*(M432/100-40), IF(M432/100&lt;200, 40+5/80*(M432/100-120),45)))),"")</f>
        <v/>
      </c>
      <c r="X432" s="98">
        <f>IF(S432&gt;2.59, (M432-J432)/$I$1,"")</f>
        <v/>
      </c>
      <c r="Y432" s="1">
        <f>+($Y$600-$Y$3)/($A$600-$A$3)*(A432-$A$3)+$Y$3</f>
        <v/>
      </c>
      <c r="Z432" s="99">
        <f>+B432*4</f>
        <v/>
      </c>
      <c r="AA432" s="1">
        <f>+($AA$600-$AA$3)/($A$600-$A$3)*(A432-$A$3)+$AA$3</f>
        <v/>
      </c>
    </row>
    <row r="433">
      <c r="A433" s="11" t="n">
        <v>8.6</v>
      </c>
      <c r="B433" s="11" t="n">
        <v>1.534</v>
      </c>
      <c r="C433" s="11" t="n">
        <v>47</v>
      </c>
      <c r="D433" s="11" t="n">
        <v>69</v>
      </c>
      <c r="E433" s="5">
        <f>+B433*1000+D433*(1-$F$1)</f>
        <v/>
      </c>
      <c r="F433" s="5">
        <f>+F432+1</f>
        <v/>
      </c>
      <c r="G433" s="5">
        <f>+A434-A433</f>
        <v/>
      </c>
      <c r="H433" s="5">
        <f>+A433+G433/2</f>
        <v/>
      </c>
      <c r="I433" s="8">
        <f>9.81*(0.27*LOG(C433/E433*100)+0.36*LOG(E433/100)+1.236)</f>
        <v/>
      </c>
      <c r="J433" s="5">
        <f>+J432+I433*G433</f>
        <v/>
      </c>
      <c r="K433" s="5">
        <f>IF(H433&lt;$C$1,0,9.81*(H433-$C$1))</f>
        <v/>
      </c>
      <c r="L433" s="8">
        <f>+J433-K433</f>
        <v/>
      </c>
      <c r="M433" s="8">
        <f>AVERAGE(B433:B434)*1000</f>
        <v/>
      </c>
      <c r="N433" s="8">
        <f>AVERAGE(E433:E434)</f>
        <v/>
      </c>
      <c r="O433" s="8">
        <f>AVERAGE(F433:F434)</f>
        <v/>
      </c>
      <c r="P433" s="8">
        <f>AVERAGE(G433:G434)</f>
        <v/>
      </c>
      <c r="Q433" s="9">
        <f>(N433-J433)/L433</f>
        <v/>
      </c>
      <c r="R433" s="8">
        <f>+O433/(N433-J433)*100</f>
        <v/>
      </c>
      <c r="S433" s="8">
        <f>+SQRT((3.47-LOG(Q433))^2+(1.22+LOG(R433))^2)</f>
        <v/>
      </c>
      <c r="T433" s="1">
        <f>(IF(S433&lt;1.31, "gravelly sand to dense sand", IF(S433&lt;2.05, "sands", IF(S433&lt;2.6, "sand mixtures", IF(S433&lt;2.95, "silt mixtures", IF(S433&lt;3.6, "clays","organic clay"))))))</f>
        <v/>
      </c>
      <c r="U433" s="98">
        <f>IF(S433&lt;2.6,DEGREES(ATAN(0.373*(LOG(N433/L433)+0.29))),"")</f>
        <v/>
      </c>
      <c r="V433" s="98">
        <f>IF(S433&lt;2.6, 17.6+11*LOG(Q433),"")</f>
        <v/>
      </c>
      <c r="W433" s="98">
        <f>IF(S433&lt;2.6, IF(M433/100&lt;20, 30,IF(M433/100&lt;40,30+5/20*(M433/100-20),IF(M433/100&lt;120, 35+5/80*(M433/100-40), IF(M433/100&lt;200, 40+5/80*(M433/100-120),45)))),"")</f>
        <v/>
      </c>
      <c r="X433" s="98">
        <f>IF(S433&gt;2.59, (M433-J433)/$I$1,"")</f>
        <v/>
      </c>
      <c r="Y433" s="1">
        <f>+($Y$600-$Y$3)/($A$600-$A$3)*(A433-$A$3)+$Y$3</f>
        <v/>
      </c>
      <c r="Z433" s="99">
        <f>+B433*4</f>
        <v/>
      </c>
      <c r="AA433" s="1">
        <f>+($AA$600-$AA$3)/($A$600-$A$3)*(A433-$A$3)+$AA$3</f>
        <v/>
      </c>
    </row>
    <row r="434">
      <c r="A434" s="11" t="n">
        <v>8.619999999999999</v>
      </c>
      <c r="B434" s="11" t="n">
        <v>0.663</v>
      </c>
      <c r="C434" s="11" t="n">
        <v>49</v>
      </c>
      <c r="D434" s="11" t="n">
        <v>72</v>
      </c>
      <c r="E434" s="5">
        <f>+B434*1000+D434*(1-$F$1)</f>
        <v/>
      </c>
      <c r="F434" s="5">
        <f>+F433+1</f>
        <v/>
      </c>
      <c r="G434" s="5">
        <f>+A435-A434</f>
        <v/>
      </c>
      <c r="H434" s="5">
        <f>+A434+G434/2</f>
        <v/>
      </c>
      <c r="I434" s="8">
        <f>9.81*(0.27*LOG(C434/E434*100)+0.36*LOG(E434/100)+1.236)</f>
        <v/>
      </c>
      <c r="J434" s="5">
        <f>+J433+I434*G434</f>
        <v/>
      </c>
      <c r="K434" s="5">
        <f>IF(H434&lt;$C$1,0,9.81*(H434-$C$1))</f>
        <v/>
      </c>
      <c r="L434" s="8">
        <f>+J434-K434</f>
        <v/>
      </c>
      <c r="M434" s="8">
        <f>AVERAGE(B434:B435)*1000</f>
        <v/>
      </c>
      <c r="N434" s="8">
        <f>AVERAGE(E434:E435)</f>
        <v/>
      </c>
      <c r="O434" s="8">
        <f>AVERAGE(F434:F435)</f>
        <v/>
      </c>
      <c r="P434" s="8">
        <f>AVERAGE(G434:G435)</f>
        <v/>
      </c>
      <c r="Q434" s="9">
        <f>(N434-J434)/L434</f>
        <v/>
      </c>
      <c r="R434" s="8">
        <f>+O434/(N434-J434)*100</f>
        <v/>
      </c>
      <c r="S434" s="8">
        <f>+SQRT((3.47-LOG(Q434))^2+(1.22+LOG(R434))^2)</f>
        <v/>
      </c>
      <c r="T434" s="1">
        <f>(IF(S434&lt;1.31, "gravelly sand to dense sand", IF(S434&lt;2.05, "sands", IF(S434&lt;2.6, "sand mixtures", IF(S434&lt;2.95, "silt mixtures", IF(S434&lt;3.6, "clays","organic clay"))))))</f>
        <v/>
      </c>
      <c r="U434" s="98">
        <f>IF(S434&lt;2.6,DEGREES(ATAN(0.373*(LOG(N434/L434)+0.29))),"")</f>
        <v/>
      </c>
      <c r="V434" s="98">
        <f>IF(S434&lt;2.6, 17.6+11*LOG(Q434),"")</f>
        <v/>
      </c>
      <c r="W434" s="98">
        <f>IF(S434&lt;2.6, IF(M434/100&lt;20, 30,IF(M434/100&lt;40,30+5/20*(M434/100-20),IF(M434/100&lt;120, 35+5/80*(M434/100-40), IF(M434/100&lt;200, 40+5/80*(M434/100-120),45)))),"")</f>
        <v/>
      </c>
      <c r="X434" s="98">
        <f>IF(S434&gt;2.59, (M434-J434)/$I$1,"")</f>
        <v/>
      </c>
      <c r="Y434" s="1">
        <f>+($Y$600-$Y$3)/($A$600-$A$3)*(A434-$A$3)+$Y$3</f>
        <v/>
      </c>
      <c r="Z434" s="99">
        <f>+B434*4</f>
        <v/>
      </c>
      <c r="AA434" s="1">
        <f>+($AA$600-$AA$3)/($A$600-$A$3)*(A434-$A$3)+$AA$3</f>
        <v/>
      </c>
    </row>
    <row r="435">
      <c r="A435" s="11" t="n">
        <v>8.640000000000001</v>
      </c>
      <c r="B435" s="11" t="n">
        <v>0.644</v>
      </c>
      <c r="C435" s="11" t="n">
        <v>24</v>
      </c>
      <c r="D435" s="11" t="n">
        <v>78</v>
      </c>
      <c r="E435" s="5">
        <f>+B435*1000+D435*(1-$F$1)</f>
        <v/>
      </c>
      <c r="F435" s="5">
        <f>+F434+1</f>
        <v/>
      </c>
      <c r="G435" s="5">
        <f>+A436-A435</f>
        <v/>
      </c>
      <c r="H435" s="5">
        <f>+A435+G435/2</f>
        <v/>
      </c>
      <c r="I435" s="8">
        <f>9.81*(0.27*LOG(C435/E435*100)+0.36*LOG(E435/100)+1.236)</f>
        <v/>
      </c>
      <c r="J435" s="5">
        <f>+J434+I435*G435</f>
        <v/>
      </c>
      <c r="K435" s="5">
        <f>IF(H435&lt;$C$1,0,9.81*(H435-$C$1))</f>
        <v/>
      </c>
      <c r="L435" s="8">
        <f>+J435-K435</f>
        <v/>
      </c>
      <c r="M435" s="8">
        <f>AVERAGE(B435:B436)*1000</f>
        <v/>
      </c>
      <c r="N435" s="8">
        <f>AVERAGE(E435:E436)</f>
        <v/>
      </c>
      <c r="O435" s="8">
        <f>AVERAGE(F435:F436)</f>
        <v/>
      </c>
      <c r="P435" s="8">
        <f>AVERAGE(G435:G436)</f>
        <v/>
      </c>
      <c r="Q435" s="9">
        <f>(N435-J435)/L435</f>
        <v/>
      </c>
      <c r="R435" s="8">
        <f>+O435/(N435-J435)*100</f>
        <v/>
      </c>
      <c r="S435" s="8">
        <f>+SQRT((3.47-LOG(Q435))^2+(1.22+LOG(R435))^2)</f>
        <v/>
      </c>
      <c r="T435" s="1">
        <f>(IF(S435&lt;1.31, "gravelly sand to dense sand", IF(S435&lt;2.05, "sands", IF(S435&lt;2.6, "sand mixtures", IF(S435&lt;2.95, "silt mixtures", IF(S435&lt;3.6, "clays","organic clay"))))))</f>
        <v/>
      </c>
      <c r="U435" s="98">
        <f>IF(S435&lt;2.6,DEGREES(ATAN(0.373*(LOG(N435/L435)+0.29))),"")</f>
        <v/>
      </c>
      <c r="V435" s="98">
        <f>IF(S435&lt;2.6, 17.6+11*LOG(Q435),"")</f>
        <v/>
      </c>
      <c r="W435" s="98">
        <f>IF(S435&lt;2.6, IF(M435/100&lt;20, 30,IF(M435/100&lt;40,30+5/20*(M435/100-20),IF(M435/100&lt;120, 35+5/80*(M435/100-40), IF(M435/100&lt;200, 40+5/80*(M435/100-120),45)))),"")</f>
        <v/>
      </c>
      <c r="X435" s="98">
        <f>IF(S435&gt;2.59, (M435-J435)/$I$1,"")</f>
        <v/>
      </c>
      <c r="Y435" s="1">
        <f>+($Y$600-$Y$3)/($A$600-$A$3)*(A435-$A$3)+$Y$3</f>
        <v/>
      </c>
      <c r="Z435" s="99">
        <f>+B435*4</f>
        <v/>
      </c>
      <c r="AA435" s="1">
        <f>+($AA$600-$AA$3)/($A$600-$A$3)*(A435-$A$3)+$AA$3</f>
        <v/>
      </c>
    </row>
    <row r="436">
      <c r="A436" s="11" t="n">
        <v>8.66</v>
      </c>
      <c r="B436" s="11" t="n">
        <v>0.663</v>
      </c>
      <c r="C436" s="11" t="n">
        <v>23</v>
      </c>
      <c r="D436" s="11" t="n">
        <v>90</v>
      </c>
      <c r="E436" s="5">
        <f>+B436*1000+D436*(1-$F$1)</f>
        <v/>
      </c>
      <c r="F436" s="5">
        <f>+F435+1</f>
        <v/>
      </c>
      <c r="G436" s="5">
        <f>+A437-A436</f>
        <v/>
      </c>
      <c r="H436" s="5">
        <f>+A436+G436/2</f>
        <v/>
      </c>
      <c r="I436" s="8">
        <f>9.81*(0.27*LOG(C436/E436*100)+0.36*LOG(E436/100)+1.236)</f>
        <v/>
      </c>
      <c r="J436" s="5">
        <f>+J435+I436*G436</f>
        <v/>
      </c>
      <c r="K436" s="5">
        <f>IF(H436&lt;$C$1,0,9.81*(H436-$C$1))</f>
        <v/>
      </c>
      <c r="L436" s="8">
        <f>+J436-K436</f>
        <v/>
      </c>
      <c r="M436" s="8">
        <f>AVERAGE(B436:B437)*1000</f>
        <v/>
      </c>
      <c r="N436" s="8">
        <f>AVERAGE(E436:E437)</f>
        <v/>
      </c>
      <c r="O436" s="8">
        <f>AVERAGE(F436:F437)</f>
        <v/>
      </c>
      <c r="P436" s="8">
        <f>AVERAGE(G436:G437)</f>
        <v/>
      </c>
      <c r="Q436" s="9">
        <f>(N436-J436)/L436</f>
        <v/>
      </c>
      <c r="R436" s="8">
        <f>+O436/(N436-J436)*100</f>
        <v/>
      </c>
      <c r="S436" s="8">
        <f>+SQRT((3.47-LOG(Q436))^2+(1.22+LOG(R436))^2)</f>
        <v/>
      </c>
      <c r="T436" s="1">
        <f>(IF(S436&lt;1.31, "gravelly sand to dense sand", IF(S436&lt;2.05, "sands", IF(S436&lt;2.6, "sand mixtures", IF(S436&lt;2.95, "silt mixtures", IF(S436&lt;3.6, "clays","organic clay"))))))</f>
        <v/>
      </c>
      <c r="U436" s="98">
        <f>IF(S436&lt;2.6,DEGREES(ATAN(0.373*(LOG(N436/L436)+0.29))),"")</f>
        <v/>
      </c>
      <c r="V436" s="98">
        <f>IF(S436&lt;2.6, 17.6+11*LOG(Q436),"")</f>
        <v/>
      </c>
      <c r="W436" s="98">
        <f>IF(S436&lt;2.6, IF(M436/100&lt;20, 30,IF(M436/100&lt;40,30+5/20*(M436/100-20),IF(M436/100&lt;120, 35+5/80*(M436/100-40), IF(M436/100&lt;200, 40+5/80*(M436/100-120),45)))),"")</f>
        <v/>
      </c>
      <c r="X436" s="98">
        <f>IF(S436&gt;2.59, (M436-J436)/$I$1,"")</f>
        <v/>
      </c>
      <c r="Y436" s="1">
        <f>+($Y$600-$Y$3)/($A$600-$A$3)*(A436-$A$3)+$Y$3</f>
        <v/>
      </c>
      <c r="Z436" s="99">
        <f>+B436*4</f>
        <v/>
      </c>
      <c r="AA436" s="1">
        <f>+($AA$600-$AA$3)/($A$600-$A$3)*(A436-$A$3)+$AA$3</f>
        <v/>
      </c>
    </row>
    <row r="437">
      <c r="A437" s="11" t="n">
        <v>8.68</v>
      </c>
      <c r="B437" s="11" t="n">
        <v>3.978</v>
      </c>
      <c r="C437" s="11" t="n">
        <v>22</v>
      </c>
      <c r="D437" s="11" t="n">
        <v>116</v>
      </c>
      <c r="E437" s="5">
        <f>+B437*1000+D437*(1-$F$1)</f>
        <v/>
      </c>
      <c r="F437" s="5">
        <f>+F436+1</f>
        <v/>
      </c>
      <c r="G437" s="5">
        <f>+A438-A437</f>
        <v/>
      </c>
      <c r="H437" s="5">
        <f>+A437+G437/2</f>
        <v/>
      </c>
      <c r="I437" s="8">
        <f>9.81*(0.27*LOG(C437/E437*100)+0.36*LOG(E437/100)+1.236)</f>
        <v/>
      </c>
      <c r="J437" s="5">
        <f>+J436+I437*G437</f>
        <v/>
      </c>
      <c r="K437" s="5">
        <f>IF(H437&lt;$C$1,0,9.81*(H437-$C$1))</f>
        <v/>
      </c>
      <c r="L437" s="8">
        <f>+J437-K437</f>
        <v/>
      </c>
      <c r="M437" s="8">
        <f>AVERAGE(B437:B438)*1000</f>
        <v/>
      </c>
      <c r="N437" s="8">
        <f>AVERAGE(E437:E438)</f>
        <v/>
      </c>
      <c r="O437" s="8">
        <f>AVERAGE(F437:F438)</f>
        <v/>
      </c>
      <c r="P437" s="8">
        <f>AVERAGE(G437:G438)</f>
        <v/>
      </c>
      <c r="Q437" s="9">
        <f>(N437-J437)/L437</f>
        <v/>
      </c>
      <c r="R437" s="8">
        <f>+O437/(N437-J437)*100</f>
        <v/>
      </c>
      <c r="S437" s="8">
        <f>+SQRT((3.47-LOG(Q437))^2+(1.22+LOG(R437))^2)</f>
        <v/>
      </c>
      <c r="T437" s="1">
        <f>(IF(S437&lt;1.31, "gravelly sand to dense sand", IF(S437&lt;2.05, "sands", IF(S437&lt;2.6, "sand mixtures", IF(S437&lt;2.95, "silt mixtures", IF(S437&lt;3.6, "clays","organic clay"))))))</f>
        <v/>
      </c>
      <c r="U437" s="98">
        <f>IF(S437&lt;2.6,DEGREES(ATAN(0.373*(LOG(N437/L437)+0.29))),"")</f>
        <v/>
      </c>
      <c r="V437" s="98">
        <f>IF(S437&lt;2.6, 17.6+11*LOG(Q437),"")</f>
        <v/>
      </c>
      <c r="W437" s="98">
        <f>IF(S437&lt;2.6, IF(M437/100&lt;20, 30,IF(M437/100&lt;40,30+5/20*(M437/100-20),IF(M437/100&lt;120, 35+5/80*(M437/100-40), IF(M437/100&lt;200, 40+5/80*(M437/100-120),45)))),"")</f>
        <v/>
      </c>
      <c r="X437" s="98">
        <f>IF(S437&gt;2.59, (M437-J437)/$I$1,"")</f>
        <v/>
      </c>
      <c r="Y437" s="1">
        <f>+($Y$600-$Y$3)/($A$600-$A$3)*(A437-$A$3)+$Y$3</f>
        <v/>
      </c>
      <c r="Z437" s="99">
        <f>+B437*4</f>
        <v/>
      </c>
      <c r="AA437" s="1">
        <f>+($AA$600-$AA$3)/($A$600-$A$3)*(A437-$A$3)+$AA$3</f>
        <v/>
      </c>
    </row>
    <row r="438">
      <c r="A438" s="11" t="n">
        <v>8.699999999999999</v>
      </c>
      <c r="B438" s="11" t="n">
        <v>4.206</v>
      </c>
      <c r="C438" s="11" t="n">
        <v>13</v>
      </c>
      <c r="D438" s="11" t="n">
        <v>126</v>
      </c>
      <c r="E438" s="5">
        <f>+B438*1000+D438*(1-$F$1)</f>
        <v/>
      </c>
      <c r="F438" s="5">
        <f>+F437+1</f>
        <v/>
      </c>
      <c r="G438" s="5">
        <f>+A439-A438</f>
        <v/>
      </c>
      <c r="H438" s="5">
        <f>+A438+G438/2</f>
        <v/>
      </c>
      <c r="I438" s="8">
        <f>9.81*(0.27*LOG(C438/E438*100)+0.36*LOG(E438/100)+1.236)</f>
        <v/>
      </c>
      <c r="J438" s="5">
        <f>+J437+I438*G438</f>
        <v/>
      </c>
      <c r="K438" s="5">
        <f>IF(H438&lt;$C$1,0,9.81*(H438-$C$1))</f>
        <v/>
      </c>
      <c r="L438" s="8">
        <f>+J438-K438</f>
        <v/>
      </c>
      <c r="M438" s="8">
        <f>AVERAGE(B438:B439)*1000</f>
        <v/>
      </c>
      <c r="N438" s="8">
        <f>AVERAGE(E438:E439)</f>
        <v/>
      </c>
      <c r="O438" s="8">
        <f>AVERAGE(F438:F439)</f>
        <v/>
      </c>
      <c r="P438" s="8">
        <f>AVERAGE(G438:G439)</f>
        <v/>
      </c>
      <c r="Q438" s="9">
        <f>(N438-J438)/L438</f>
        <v/>
      </c>
      <c r="R438" s="8">
        <f>+O438/(N438-J438)*100</f>
        <v/>
      </c>
      <c r="S438" s="8">
        <f>+SQRT((3.47-LOG(Q438))^2+(1.22+LOG(R438))^2)</f>
        <v/>
      </c>
      <c r="T438" s="1">
        <f>(IF(S438&lt;1.31, "gravelly sand to dense sand", IF(S438&lt;2.05, "sands", IF(S438&lt;2.6, "sand mixtures", IF(S438&lt;2.95, "silt mixtures", IF(S438&lt;3.6, "clays","organic clay"))))))</f>
        <v/>
      </c>
      <c r="U438" s="98">
        <f>IF(S438&lt;2.6,DEGREES(ATAN(0.373*(LOG(N438/L438)+0.29))),"")</f>
        <v/>
      </c>
      <c r="V438" s="98">
        <f>IF(S438&lt;2.6, 17.6+11*LOG(Q438),"")</f>
        <v/>
      </c>
      <c r="W438" s="98">
        <f>IF(S438&lt;2.6, IF(M438/100&lt;20, 30,IF(M438/100&lt;40,30+5/20*(M438/100-20),IF(M438/100&lt;120, 35+5/80*(M438/100-40), IF(M438/100&lt;200, 40+5/80*(M438/100-120),45)))),"")</f>
        <v/>
      </c>
      <c r="X438" s="98">
        <f>IF(S438&gt;2.59, (M438-J438)/$I$1,"")</f>
        <v/>
      </c>
      <c r="Y438" s="1">
        <f>+($Y$600-$Y$3)/($A$600-$A$3)*(A438-$A$3)+$Y$3</f>
        <v/>
      </c>
      <c r="Z438" s="99">
        <f>+B438*4</f>
        <v/>
      </c>
      <c r="AA438" s="1">
        <f>+($AA$600-$AA$3)/($A$600-$A$3)*(A438-$A$3)+$AA$3</f>
        <v/>
      </c>
    </row>
    <row r="439">
      <c r="A439" s="11" t="n">
        <v>8.720000000000001</v>
      </c>
      <c r="B439" s="11" t="n">
        <v>3.543</v>
      </c>
      <c r="C439" s="11" t="n">
        <v>4</v>
      </c>
      <c r="D439" s="11" t="n">
        <v>95</v>
      </c>
      <c r="E439" s="5">
        <f>+B439*1000+D439*(1-$F$1)</f>
        <v/>
      </c>
      <c r="F439" s="5">
        <f>+F438+1</f>
        <v/>
      </c>
      <c r="G439" s="5">
        <f>+A440-A439</f>
        <v/>
      </c>
      <c r="H439" s="5">
        <f>+A439+G439/2</f>
        <v/>
      </c>
      <c r="I439" s="8">
        <f>9.81*(0.27*LOG(C439/E439*100)+0.36*LOG(E439/100)+1.236)</f>
        <v/>
      </c>
      <c r="J439" s="5">
        <f>+J438+I439*G439</f>
        <v/>
      </c>
      <c r="K439" s="5">
        <f>IF(H439&lt;$C$1,0,9.81*(H439-$C$1))</f>
        <v/>
      </c>
      <c r="L439" s="8">
        <f>+J439-K439</f>
        <v/>
      </c>
      <c r="M439" s="8">
        <f>AVERAGE(B439:B440)*1000</f>
        <v/>
      </c>
      <c r="N439" s="8">
        <f>AVERAGE(E439:E440)</f>
        <v/>
      </c>
      <c r="O439" s="8">
        <f>AVERAGE(F439:F440)</f>
        <v/>
      </c>
      <c r="P439" s="8">
        <f>AVERAGE(G439:G440)</f>
        <v/>
      </c>
      <c r="Q439" s="9">
        <f>(N439-J439)/L439</f>
        <v/>
      </c>
      <c r="R439" s="8">
        <f>+O439/(N439-J439)*100</f>
        <v/>
      </c>
      <c r="S439" s="8">
        <f>+SQRT((3.47-LOG(Q439))^2+(1.22+LOG(R439))^2)</f>
        <v/>
      </c>
      <c r="T439" s="1">
        <f>(IF(S439&lt;1.31, "gravelly sand to dense sand", IF(S439&lt;2.05, "sands", IF(S439&lt;2.6, "sand mixtures", IF(S439&lt;2.95, "silt mixtures", IF(S439&lt;3.6, "clays","organic clay"))))))</f>
        <v/>
      </c>
      <c r="U439" s="98">
        <f>IF(S439&lt;2.6,DEGREES(ATAN(0.373*(LOG(N439/L439)+0.29))),"")</f>
        <v/>
      </c>
      <c r="V439" s="98">
        <f>IF(S439&lt;2.6, 17.6+11*LOG(Q439),"")</f>
        <v/>
      </c>
      <c r="W439" s="98">
        <f>IF(S439&lt;2.6, IF(M439/100&lt;20, 30,IF(M439/100&lt;40,30+5/20*(M439/100-20),IF(M439/100&lt;120, 35+5/80*(M439/100-40), IF(M439/100&lt;200, 40+5/80*(M439/100-120),45)))),"")</f>
        <v/>
      </c>
      <c r="X439" s="98">
        <f>IF(S439&gt;2.59, (M439-J439)/$I$1,"")</f>
        <v/>
      </c>
      <c r="Y439" s="1">
        <f>+($Y$600-$Y$3)/($A$600-$A$3)*(A439-$A$3)+$Y$3</f>
        <v/>
      </c>
      <c r="Z439" s="99">
        <f>+B439*4</f>
        <v/>
      </c>
      <c r="AA439" s="1">
        <f>+($AA$600-$AA$3)/($A$600-$A$3)*(A439-$A$3)+$AA$3</f>
        <v/>
      </c>
    </row>
    <row r="440">
      <c r="A440" s="11" t="n">
        <v>8.74</v>
      </c>
      <c r="B440" s="11" t="n">
        <v>2.69</v>
      </c>
      <c r="C440" s="11" t="n">
        <v>4</v>
      </c>
      <c r="D440" s="11" t="n">
        <v>85</v>
      </c>
      <c r="E440" s="5">
        <f>+B440*1000+D440*(1-$F$1)</f>
        <v/>
      </c>
      <c r="F440" s="5">
        <f>+F439+1</f>
        <v/>
      </c>
      <c r="G440" s="5">
        <f>+A441-A440</f>
        <v/>
      </c>
      <c r="H440" s="5">
        <f>+A440+G440/2</f>
        <v/>
      </c>
      <c r="I440" s="8">
        <f>9.81*(0.27*LOG(C440/E440*100)+0.36*LOG(E440/100)+1.236)</f>
        <v/>
      </c>
      <c r="J440" s="5">
        <f>+J439+I440*G440</f>
        <v/>
      </c>
      <c r="K440" s="5">
        <f>IF(H440&lt;$C$1,0,9.81*(H440-$C$1))</f>
        <v/>
      </c>
      <c r="L440" s="8">
        <f>+J440-K440</f>
        <v/>
      </c>
      <c r="M440" s="8">
        <f>AVERAGE(B440:B441)*1000</f>
        <v/>
      </c>
      <c r="N440" s="8">
        <f>AVERAGE(E440:E441)</f>
        <v/>
      </c>
      <c r="O440" s="8">
        <f>AVERAGE(F440:F441)</f>
        <v/>
      </c>
      <c r="P440" s="8">
        <f>AVERAGE(G440:G441)</f>
        <v/>
      </c>
      <c r="Q440" s="9">
        <f>(N440-J440)/L440</f>
        <v/>
      </c>
      <c r="R440" s="8">
        <f>+O440/(N440-J440)*100</f>
        <v/>
      </c>
      <c r="S440" s="8">
        <f>+SQRT((3.47-LOG(Q440))^2+(1.22+LOG(R440))^2)</f>
        <v/>
      </c>
      <c r="T440" s="1">
        <f>(IF(S440&lt;1.31, "gravelly sand to dense sand", IF(S440&lt;2.05, "sands", IF(S440&lt;2.6, "sand mixtures", IF(S440&lt;2.95, "silt mixtures", IF(S440&lt;3.6, "clays","organic clay"))))))</f>
        <v/>
      </c>
      <c r="U440" s="98">
        <f>IF(S440&lt;2.6,DEGREES(ATAN(0.373*(LOG(N440/L440)+0.29))),"")</f>
        <v/>
      </c>
      <c r="V440" s="98">
        <f>IF(S440&lt;2.6, 17.6+11*LOG(Q440),"")</f>
        <v/>
      </c>
      <c r="W440" s="98">
        <f>IF(S440&lt;2.6, IF(M440/100&lt;20, 30,IF(M440/100&lt;40,30+5/20*(M440/100-20),IF(M440/100&lt;120, 35+5/80*(M440/100-40), IF(M440/100&lt;200, 40+5/80*(M440/100-120),45)))),"")</f>
        <v/>
      </c>
      <c r="X440" s="98">
        <f>IF(S440&gt;2.59, (M440-J440)/$I$1,"")</f>
        <v/>
      </c>
      <c r="Y440" s="1">
        <f>+($Y$600-$Y$3)/($A$600-$A$3)*(A440-$A$3)+$Y$3</f>
        <v/>
      </c>
      <c r="Z440" s="99">
        <f>+B440*4</f>
        <v/>
      </c>
      <c r="AA440" s="1">
        <f>+($AA$600-$AA$3)/($A$600-$A$3)*(A440-$A$3)+$AA$3</f>
        <v/>
      </c>
    </row>
    <row r="441">
      <c r="A441" s="11" t="n">
        <v>8.76</v>
      </c>
      <c r="B441" s="11" t="n">
        <v>2.444</v>
      </c>
      <c r="C441" s="11" t="n">
        <v>7</v>
      </c>
      <c r="D441" s="11" t="n">
        <v>80</v>
      </c>
      <c r="E441" s="5">
        <f>+B441*1000+D441*(1-$F$1)</f>
        <v/>
      </c>
      <c r="F441" s="5">
        <f>+F440+1</f>
        <v/>
      </c>
      <c r="G441" s="5">
        <f>+A442-A441</f>
        <v/>
      </c>
      <c r="H441" s="5">
        <f>+A441+G441/2</f>
        <v/>
      </c>
      <c r="I441" s="8">
        <f>9.81*(0.27*LOG(C441/E441*100)+0.36*LOG(E441/100)+1.236)</f>
        <v/>
      </c>
      <c r="J441" s="5">
        <f>+J440+I441*G441</f>
        <v/>
      </c>
      <c r="K441" s="5">
        <f>IF(H441&lt;$C$1,0,9.81*(H441-$C$1))</f>
        <v/>
      </c>
      <c r="L441" s="8">
        <f>+J441-K441</f>
        <v/>
      </c>
      <c r="M441" s="8">
        <f>AVERAGE(B441:B442)*1000</f>
        <v/>
      </c>
      <c r="N441" s="8">
        <f>AVERAGE(E441:E442)</f>
        <v/>
      </c>
      <c r="O441" s="8">
        <f>AVERAGE(F441:F442)</f>
        <v/>
      </c>
      <c r="P441" s="8">
        <f>AVERAGE(G441:G442)</f>
        <v/>
      </c>
      <c r="Q441" s="9">
        <f>(N441-J441)/L441</f>
        <v/>
      </c>
      <c r="R441" s="8">
        <f>+O441/(N441-J441)*100</f>
        <v/>
      </c>
      <c r="S441" s="8">
        <f>+SQRT((3.47-LOG(Q441))^2+(1.22+LOG(R441))^2)</f>
        <v/>
      </c>
      <c r="T441" s="1">
        <f>(IF(S441&lt;1.31, "gravelly sand to dense sand", IF(S441&lt;2.05, "sands", IF(S441&lt;2.6, "sand mixtures", IF(S441&lt;2.95, "silt mixtures", IF(S441&lt;3.6, "clays","organic clay"))))))</f>
        <v/>
      </c>
      <c r="U441" s="98">
        <f>IF(S441&lt;2.6,DEGREES(ATAN(0.373*(LOG(N441/L441)+0.29))),"")</f>
        <v/>
      </c>
      <c r="V441" s="98">
        <f>IF(S441&lt;2.6, 17.6+11*LOG(Q441),"")</f>
        <v/>
      </c>
      <c r="W441" s="98">
        <f>IF(S441&lt;2.6, IF(M441/100&lt;20, 30,IF(M441/100&lt;40,30+5/20*(M441/100-20),IF(M441/100&lt;120, 35+5/80*(M441/100-40), IF(M441/100&lt;200, 40+5/80*(M441/100-120),45)))),"")</f>
        <v/>
      </c>
      <c r="X441" s="98">
        <f>IF(S441&gt;2.59, (M441-J441)/$I$1,"")</f>
        <v/>
      </c>
      <c r="Y441" s="1">
        <f>+($Y$600-$Y$3)/($A$600-$A$3)*(A441-$A$3)+$Y$3</f>
        <v/>
      </c>
      <c r="Z441" s="99">
        <f>+B441*4</f>
        <v/>
      </c>
      <c r="AA441" s="1">
        <f>+($AA$600-$AA$3)/($A$600-$A$3)*(A441-$A$3)+$AA$3</f>
        <v/>
      </c>
    </row>
    <row r="442">
      <c r="A442" s="11" t="n">
        <v>8.779999999999999</v>
      </c>
      <c r="B442" s="11" t="n">
        <v>1.989</v>
      </c>
      <c r="C442" s="11" t="n">
        <v>14</v>
      </c>
      <c r="D442" s="11" t="n">
        <v>77</v>
      </c>
      <c r="E442" s="5">
        <f>+B442*1000+D442*(1-$F$1)</f>
        <v/>
      </c>
      <c r="F442" s="5">
        <f>+F441+1</f>
        <v/>
      </c>
      <c r="G442" s="5">
        <f>+A443-A442</f>
        <v/>
      </c>
      <c r="H442" s="5">
        <f>+A442+G442/2</f>
        <v/>
      </c>
      <c r="I442" s="8">
        <f>9.81*(0.27*LOG(C442/E442*100)+0.36*LOG(E442/100)+1.236)</f>
        <v/>
      </c>
      <c r="J442" s="5">
        <f>+J441+I442*G442</f>
        <v/>
      </c>
      <c r="K442" s="5">
        <f>IF(H442&lt;$C$1,0,9.81*(H442-$C$1))</f>
        <v/>
      </c>
      <c r="L442" s="8">
        <f>+J442-K442</f>
        <v/>
      </c>
      <c r="M442" s="8">
        <f>AVERAGE(B442:B443)*1000</f>
        <v/>
      </c>
      <c r="N442" s="8">
        <f>AVERAGE(E442:E443)</f>
        <v/>
      </c>
      <c r="O442" s="8">
        <f>AVERAGE(F442:F443)</f>
        <v/>
      </c>
      <c r="P442" s="8">
        <f>AVERAGE(G442:G443)</f>
        <v/>
      </c>
      <c r="Q442" s="9">
        <f>(N442-J442)/L442</f>
        <v/>
      </c>
      <c r="R442" s="8">
        <f>+O442/(N442-J442)*100</f>
        <v/>
      </c>
      <c r="S442" s="8">
        <f>+SQRT((3.47-LOG(Q442))^2+(1.22+LOG(R442))^2)</f>
        <v/>
      </c>
      <c r="T442" s="1">
        <f>(IF(S442&lt;1.31, "gravelly sand to dense sand", IF(S442&lt;2.05, "sands", IF(S442&lt;2.6, "sand mixtures", IF(S442&lt;2.95, "silt mixtures", IF(S442&lt;3.6, "clays","organic clay"))))))</f>
        <v/>
      </c>
      <c r="U442" s="98">
        <f>IF(S442&lt;2.6,DEGREES(ATAN(0.373*(LOG(N442/L442)+0.29))),"")</f>
        <v/>
      </c>
      <c r="V442" s="98">
        <f>IF(S442&lt;2.6, 17.6+11*LOG(Q442),"")</f>
        <v/>
      </c>
      <c r="W442" s="98">
        <f>IF(S442&lt;2.6, IF(M442/100&lt;20, 30,IF(M442/100&lt;40,30+5/20*(M442/100-20),IF(M442/100&lt;120, 35+5/80*(M442/100-40), IF(M442/100&lt;200, 40+5/80*(M442/100-120),45)))),"")</f>
        <v/>
      </c>
      <c r="X442" s="98">
        <f>IF(S442&gt;2.59, (M442-J442)/$I$1,"")</f>
        <v/>
      </c>
      <c r="Y442" s="1">
        <f>+($Y$600-$Y$3)/($A$600-$A$3)*(A442-$A$3)+$Y$3</f>
        <v/>
      </c>
      <c r="Z442" s="99">
        <f>+B442*4</f>
        <v/>
      </c>
      <c r="AA442" s="1">
        <f>+($AA$600-$AA$3)/($A$600-$A$3)*(A442-$A$3)+$AA$3</f>
        <v/>
      </c>
    </row>
    <row r="443">
      <c r="A443" s="11" t="n">
        <v>8.800000000000001</v>
      </c>
      <c r="B443" s="11" t="n">
        <v>1.459</v>
      </c>
      <c r="C443" s="11" t="n">
        <v>19</v>
      </c>
      <c r="D443" s="11" t="n">
        <v>76</v>
      </c>
      <c r="E443" s="5">
        <f>+B443*1000+D443*(1-$F$1)</f>
        <v/>
      </c>
      <c r="F443" s="5">
        <f>+F442+1</f>
        <v/>
      </c>
      <c r="G443" s="5">
        <f>+A444-A443</f>
        <v/>
      </c>
      <c r="H443" s="5">
        <f>+A443+G443/2</f>
        <v/>
      </c>
      <c r="I443" s="8">
        <f>9.81*(0.27*LOG(C443/E443*100)+0.36*LOG(E443/100)+1.236)</f>
        <v/>
      </c>
      <c r="J443" s="5">
        <f>+J442+I443*G443</f>
        <v/>
      </c>
      <c r="K443" s="5">
        <f>IF(H443&lt;$C$1,0,9.81*(H443-$C$1))</f>
        <v/>
      </c>
      <c r="L443" s="8">
        <f>+J443-K443</f>
        <v/>
      </c>
      <c r="M443" s="8">
        <f>AVERAGE(B443:B444)*1000</f>
        <v/>
      </c>
      <c r="N443" s="8">
        <f>AVERAGE(E443:E444)</f>
        <v/>
      </c>
      <c r="O443" s="8">
        <f>AVERAGE(F443:F444)</f>
        <v/>
      </c>
      <c r="P443" s="8">
        <f>AVERAGE(G443:G444)</f>
        <v/>
      </c>
      <c r="Q443" s="9">
        <f>(N443-J443)/L443</f>
        <v/>
      </c>
      <c r="R443" s="8">
        <f>+O443/(N443-J443)*100</f>
        <v/>
      </c>
      <c r="S443" s="8">
        <f>+SQRT((3.47-LOG(Q443))^2+(1.22+LOG(R443))^2)</f>
        <v/>
      </c>
      <c r="T443" s="1">
        <f>(IF(S443&lt;1.31, "gravelly sand to dense sand", IF(S443&lt;2.05, "sands", IF(S443&lt;2.6, "sand mixtures", IF(S443&lt;2.95, "silt mixtures", IF(S443&lt;3.6, "clays","organic clay"))))))</f>
        <v/>
      </c>
      <c r="U443" s="98">
        <f>IF(S443&lt;2.6,DEGREES(ATAN(0.373*(LOG(N443/L443)+0.29))),"")</f>
        <v/>
      </c>
      <c r="V443" s="98">
        <f>IF(S443&lt;2.6, 17.6+11*LOG(Q443),"")</f>
        <v/>
      </c>
      <c r="W443" s="98">
        <f>IF(S443&lt;2.6, IF(M443/100&lt;20, 30,IF(M443/100&lt;40,30+5/20*(M443/100-20),IF(M443/100&lt;120, 35+5/80*(M443/100-40), IF(M443/100&lt;200, 40+5/80*(M443/100-120),45)))),"")</f>
        <v/>
      </c>
      <c r="X443" s="98">
        <f>IF(S443&gt;2.59, (M443-J443)/$I$1,"")</f>
        <v/>
      </c>
      <c r="Y443" s="1">
        <f>+($Y$600-$Y$3)/($A$600-$A$3)*(A443-$A$3)+$Y$3</f>
        <v/>
      </c>
      <c r="Z443" s="99">
        <f>+B443*4</f>
        <v/>
      </c>
      <c r="AA443" s="1">
        <f>+($AA$600-$AA$3)/($A$600-$A$3)*(A443-$A$3)+$AA$3</f>
        <v/>
      </c>
    </row>
    <row r="444">
      <c r="A444" s="11" t="n">
        <v>8.82</v>
      </c>
      <c r="B444" s="11" t="n">
        <v>1.25</v>
      </c>
      <c r="C444" s="11" t="n">
        <v>42</v>
      </c>
      <c r="D444" s="11" t="n">
        <v>83</v>
      </c>
      <c r="E444" s="5">
        <f>+B444*1000+D444*(1-$F$1)</f>
        <v/>
      </c>
      <c r="F444" s="5">
        <f>+F443+1</f>
        <v/>
      </c>
      <c r="G444" s="5">
        <f>+A445-A444</f>
        <v/>
      </c>
      <c r="H444" s="5">
        <f>+A444+G444/2</f>
        <v/>
      </c>
      <c r="I444" s="8">
        <f>9.81*(0.27*LOG(C444/E444*100)+0.36*LOG(E444/100)+1.236)</f>
        <v/>
      </c>
      <c r="J444" s="5">
        <f>+J443+I444*G444</f>
        <v/>
      </c>
      <c r="K444" s="5">
        <f>IF(H444&lt;$C$1,0,9.81*(H444-$C$1))</f>
        <v/>
      </c>
      <c r="L444" s="8">
        <f>+J444-K444</f>
        <v/>
      </c>
      <c r="M444" s="8">
        <f>AVERAGE(B444:B445)*1000</f>
        <v/>
      </c>
      <c r="N444" s="8">
        <f>AVERAGE(E444:E445)</f>
        <v/>
      </c>
      <c r="O444" s="8">
        <f>AVERAGE(F444:F445)</f>
        <v/>
      </c>
      <c r="P444" s="8">
        <f>AVERAGE(G444:G445)</f>
        <v/>
      </c>
      <c r="Q444" s="9">
        <f>(N444-J444)/L444</f>
        <v/>
      </c>
      <c r="R444" s="8">
        <f>+O444/(N444-J444)*100</f>
        <v/>
      </c>
      <c r="S444" s="8">
        <f>+SQRT((3.47-LOG(Q444))^2+(1.22+LOG(R444))^2)</f>
        <v/>
      </c>
      <c r="T444" s="1">
        <f>(IF(S444&lt;1.31, "gravelly sand to dense sand", IF(S444&lt;2.05, "sands", IF(S444&lt;2.6, "sand mixtures", IF(S444&lt;2.95, "silt mixtures", IF(S444&lt;3.6, "clays","organic clay"))))))</f>
        <v/>
      </c>
      <c r="U444" s="98">
        <f>IF(S444&lt;2.6,DEGREES(ATAN(0.373*(LOG(N444/L444)+0.29))),"")</f>
        <v/>
      </c>
      <c r="V444" s="98">
        <f>IF(S444&lt;2.6, 17.6+11*LOG(Q444),"")</f>
        <v/>
      </c>
      <c r="W444" s="98">
        <f>IF(S444&lt;2.6, IF(M444/100&lt;20, 30,IF(M444/100&lt;40,30+5/20*(M444/100-20),IF(M444/100&lt;120, 35+5/80*(M444/100-40), IF(M444/100&lt;200, 40+5/80*(M444/100-120),45)))),"")</f>
        <v/>
      </c>
      <c r="X444" s="98">
        <f>IF(S444&gt;2.59, (M444-J444)/$I$1,"")</f>
        <v/>
      </c>
      <c r="Y444" s="1">
        <f>+($Y$600-$Y$3)/($A$600-$A$3)*(A444-$A$3)+$Y$3</f>
        <v/>
      </c>
      <c r="Z444" s="99">
        <f>+B444*4</f>
        <v/>
      </c>
      <c r="AA444" s="1">
        <f>+($AA$600-$AA$3)/($A$600-$A$3)*(A444-$A$3)+$AA$3</f>
        <v/>
      </c>
    </row>
    <row r="445">
      <c r="A445" s="11" t="n">
        <v>8.84</v>
      </c>
      <c r="B445" s="11" t="n">
        <v>1.269</v>
      </c>
      <c r="C445" s="11" t="n">
        <v>36</v>
      </c>
      <c r="D445" s="11" t="n">
        <v>87</v>
      </c>
      <c r="E445" s="5">
        <f>+B445*1000+D445*(1-$F$1)</f>
        <v/>
      </c>
      <c r="F445" s="5">
        <f>+F444+1</f>
        <v/>
      </c>
      <c r="G445" s="5">
        <f>+A446-A445</f>
        <v/>
      </c>
      <c r="H445" s="5">
        <f>+A445+G445/2</f>
        <v/>
      </c>
      <c r="I445" s="8">
        <f>9.81*(0.27*LOG(C445/E445*100)+0.36*LOG(E445/100)+1.236)</f>
        <v/>
      </c>
      <c r="J445" s="5">
        <f>+J444+I445*G445</f>
        <v/>
      </c>
      <c r="K445" s="5">
        <f>IF(H445&lt;$C$1,0,9.81*(H445-$C$1))</f>
        <v/>
      </c>
      <c r="L445" s="8">
        <f>+J445-K445</f>
        <v/>
      </c>
      <c r="M445" s="8">
        <f>AVERAGE(B445:B446)*1000</f>
        <v/>
      </c>
      <c r="N445" s="8">
        <f>AVERAGE(E445:E446)</f>
        <v/>
      </c>
      <c r="O445" s="8">
        <f>AVERAGE(F445:F446)</f>
        <v/>
      </c>
      <c r="P445" s="8">
        <f>AVERAGE(G445:G446)</f>
        <v/>
      </c>
      <c r="Q445" s="9">
        <f>(N445-J445)/L445</f>
        <v/>
      </c>
      <c r="R445" s="8">
        <f>+O445/(N445-J445)*100</f>
        <v/>
      </c>
      <c r="S445" s="8">
        <f>+SQRT((3.47-LOG(Q445))^2+(1.22+LOG(R445))^2)</f>
        <v/>
      </c>
      <c r="T445" s="1">
        <f>(IF(S445&lt;1.31, "gravelly sand to dense sand", IF(S445&lt;2.05, "sands", IF(S445&lt;2.6, "sand mixtures", IF(S445&lt;2.95, "silt mixtures", IF(S445&lt;3.6, "clays","organic clay"))))))</f>
        <v/>
      </c>
      <c r="U445" s="98">
        <f>IF(S445&lt;2.6,DEGREES(ATAN(0.373*(LOG(N445/L445)+0.29))),"")</f>
        <v/>
      </c>
      <c r="V445" s="98">
        <f>IF(S445&lt;2.6, 17.6+11*LOG(Q445),"")</f>
        <v/>
      </c>
      <c r="W445" s="98">
        <f>IF(S445&lt;2.6, IF(M445/100&lt;20, 30,IF(M445/100&lt;40,30+5/20*(M445/100-20),IF(M445/100&lt;120, 35+5/80*(M445/100-40), IF(M445/100&lt;200, 40+5/80*(M445/100-120),45)))),"")</f>
        <v/>
      </c>
      <c r="X445" s="98">
        <f>IF(S445&gt;2.59, (M445-J445)/$I$1,"")</f>
        <v/>
      </c>
      <c r="Y445" s="1">
        <f>+($Y$600-$Y$3)/($A$600-$A$3)*(A445-$A$3)+$Y$3</f>
        <v/>
      </c>
      <c r="Z445" s="99">
        <f>+B445*4</f>
        <v/>
      </c>
      <c r="AA445" s="1">
        <f>+($AA$600-$AA$3)/($A$600-$A$3)*(A445-$A$3)+$AA$3</f>
        <v/>
      </c>
    </row>
    <row r="446">
      <c r="A446" s="11" t="n">
        <v>8.859999999999999</v>
      </c>
      <c r="B446" s="11" t="n">
        <v>1.572</v>
      </c>
      <c r="C446" s="11" t="n">
        <v>45</v>
      </c>
      <c r="D446" s="11" t="n">
        <v>96</v>
      </c>
      <c r="E446" s="5">
        <f>+B446*1000+D446*(1-$F$1)</f>
        <v/>
      </c>
      <c r="F446" s="5">
        <f>+F445+1</f>
        <v/>
      </c>
      <c r="G446" s="5">
        <f>+A447-A446</f>
        <v/>
      </c>
      <c r="H446" s="5">
        <f>+A446+G446/2</f>
        <v/>
      </c>
      <c r="I446" s="8">
        <f>9.81*(0.27*LOG(C446/E446*100)+0.36*LOG(E446/100)+1.236)</f>
        <v/>
      </c>
      <c r="J446" s="5">
        <f>+J445+I446*G446</f>
        <v/>
      </c>
      <c r="K446" s="5">
        <f>IF(H446&lt;$C$1,0,9.81*(H446-$C$1))</f>
        <v/>
      </c>
      <c r="L446" s="8">
        <f>+J446-K446</f>
        <v/>
      </c>
      <c r="M446" s="8">
        <f>AVERAGE(B446:B447)*1000</f>
        <v/>
      </c>
      <c r="N446" s="8">
        <f>AVERAGE(E446:E447)</f>
        <v/>
      </c>
      <c r="O446" s="8">
        <f>AVERAGE(F446:F447)</f>
        <v/>
      </c>
      <c r="P446" s="8">
        <f>AVERAGE(G446:G447)</f>
        <v/>
      </c>
      <c r="Q446" s="9">
        <f>(N446-J446)/L446</f>
        <v/>
      </c>
      <c r="R446" s="8">
        <f>+O446/(N446-J446)*100</f>
        <v/>
      </c>
      <c r="S446" s="8">
        <f>+SQRT((3.47-LOG(Q446))^2+(1.22+LOG(R446))^2)</f>
        <v/>
      </c>
      <c r="T446" s="1">
        <f>(IF(S446&lt;1.31, "gravelly sand to dense sand", IF(S446&lt;2.05, "sands", IF(S446&lt;2.6, "sand mixtures", IF(S446&lt;2.95, "silt mixtures", IF(S446&lt;3.6, "clays","organic clay"))))))</f>
        <v/>
      </c>
      <c r="U446" s="98">
        <f>IF(S446&lt;2.6,DEGREES(ATAN(0.373*(LOG(N446/L446)+0.29))),"")</f>
        <v/>
      </c>
      <c r="V446" s="98">
        <f>IF(S446&lt;2.6, 17.6+11*LOG(Q446),"")</f>
        <v/>
      </c>
      <c r="W446" s="98">
        <f>IF(S446&lt;2.6, IF(M446/100&lt;20, 30,IF(M446/100&lt;40,30+5/20*(M446/100-20),IF(M446/100&lt;120, 35+5/80*(M446/100-40), IF(M446/100&lt;200, 40+5/80*(M446/100-120),45)))),"")</f>
        <v/>
      </c>
      <c r="X446" s="98">
        <f>IF(S446&gt;2.59, (M446-J446)/$I$1,"")</f>
        <v/>
      </c>
      <c r="Y446" s="1">
        <f>+($Y$600-$Y$3)/($A$600-$A$3)*(A446-$A$3)+$Y$3</f>
        <v/>
      </c>
      <c r="Z446" s="99">
        <f>+B446*4</f>
        <v/>
      </c>
      <c r="AA446" s="1">
        <f>+($AA$600-$AA$3)/($A$600-$A$3)*(A446-$A$3)+$AA$3</f>
        <v/>
      </c>
    </row>
    <row r="447">
      <c r="A447" s="11" t="n">
        <v>8.880000000000001</v>
      </c>
      <c r="B447" s="11" t="n">
        <v>1.383</v>
      </c>
      <c r="C447" s="11" t="n">
        <v>35</v>
      </c>
      <c r="D447" s="11" t="n">
        <v>93</v>
      </c>
      <c r="E447" s="5">
        <f>+B447*1000+D447*(1-$F$1)</f>
        <v/>
      </c>
      <c r="F447" s="5">
        <f>+F446+1</f>
        <v/>
      </c>
      <c r="G447" s="5">
        <f>+A448-A447</f>
        <v/>
      </c>
      <c r="H447" s="5">
        <f>+A447+G447/2</f>
        <v/>
      </c>
      <c r="I447" s="8">
        <f>9.81*(0.27*LOG(C447/E447*100)+0.36*LOG(E447/100)+1.236)</f>
        <v/>
      </c>
      <c r="J447" s="5">
        <f>+J446+I447*G447</f>
        <v/>
      </c>
      <c r="K447" s="5">
        <f>IF(H447&lt;$C$1,0,9.81*(H447-$C$1))</f>
        <v/>
      </c>
      <c r="L447" s="8">
        <f>+J447-K447</f>
        <v/>
      </c>
      <c r="M447" s="8">
        <f>AVERAGE(B447:B448)*1000</f>
        <v/>
      </c>
      <c r="N447" s="8">
        <f>AVERAGE(E447:E448)</f>
        <v/>
      </c>
      <c r="O447" s="8">
        <f>AVERAGE(F447:F448)</f>
        <v/>
      </c>
      <c r="P447" s="8">
        <f>AVERAGE(G447:G448)</f>
        <v/>
      </c>
      <c r="Q447" s="9">
        <f>(N447-J447)/L447</f>
        <v/>
      </c>
      <c r="R447" s="8">
        <f>+O447/(N447-J447)*100</f>
        <v/>
      </c>
      <c r="S447" s="8">
        <f>+SQRT((3.47-LOG(Q447))^2+(1.22+LOG(R447))^2)</f>
        <v/>
      </c>
      <c r="T447" s="1">
        <f>(IF(S447&lt;1.31, "gravelly sand to dense sand", IF(S447&lt;2.05, "sands", IF(S447&lt;2.6, "sand mixtures", IF(S447&lt;2.95, "silt mixtures", IF(S447&lt;3.6, "clays","organic clay"))))))</f>
        <v/>
      </c>
      <c r="U447" s="98">
        <f>IF(S447&lt;2.6,DEGREES(ATAN(0.373*(LOG(N447/L447)+0.29))),"")</f>
        <v/>
      </c>
      <c r="V447" s="98">
        <f>IF(S447&lt;2.6, 17.6+11*LOG(Q447),"")</f>
        <v/>
      </c>
      <c r="W447" s="98">
        <f>IF(S447&lt;2.6, IF(M447/100&lt;20, 30,IF(M447/100&lt;40,30+5/20*(M447/100-20),IF(M447/100&lt;120, 35+5/80*(M447/100-40), IF(M447/100&lt;200, 40+5/80*(M447/100-120),45)))),"")</f>
        <v/>
      </c>
      <c r="X447" s="98">
        <f>IF(S447&gt;2.59, (M447-J447)/$I$1,"")</f>
        <v/>
      </c>
      <c r="Y447" s="1">
        <f>+($Y$600-$Y$3)/($A$600-$A$3)*(A447-$A$3)+$Y$3</f>
        <v/>
      </c>
      <c r="Z447" s="99">
        <f>+B447*4</f>
        <v/>
      </c>
      <c r="AA447" s="1">
        <f>+($AA$600-$AA$3)/($A$600-$A$3)*(A447-$A$3)+$AA$3</f>
        <v/>
      </c>
    </row>
    <row r="448">
      <c r="A448" s="11" t="n">
        <v>8.9</v>
      </c>
      <c r="B448" s="11" t="n">
        <v>1.231</v>
      </c>
      <c r="C448" s="11" t="n">
        <v>47</v>
      </c>
      <c r="D448" s="11" t="n">
        <v>94</v>
      </c>
      <c r="E448" s="5">
        <f>+B448*1000+D448*(1-$F$1)</f>
        <v/>
      </c>
      <c r="F448" s="5">
        <f>+F447+1</f>
        <v/>
      </c>
      <c r="G448" s="5">
        <f>+A449-A448</f>
        <v/>
      </c>
      <c r="H448" s="5">
        <f>+A448+G448/2</f>
        <v/>
      </c>
      <c r="I448" s="8">
        <f>9.81*(0.27*LOG(C448/E448*100)+0.36*LOG(E448/100)+1.236)</f>
        <v/>
      </c>
      <c r="J448" s="5">
        <f>+J447+I448*G448</f>
        <v/>
      </c>
      <c r="K448" s="5">
        <f>IF(H448&lt;$C$1,0,9.81*(H448-$C$1))</f>
        <v/>
      </c>
      <c r="L448" s="8">
        <f>+J448-K448</f>
        <v/>
      </c>
      <c r="M448" s="8">
        <f>AVERAGE(B448:B449)*1000</f>
        <v/>
      </c>
      <c r="N448" s="8">
        <f>AVERAGE(E448:E449)</f>
        <v/>
      </c>
      <c r="O448" s="8">
        <f>AVERAGE(F448:F449)</f>
        <v/>
      </c>
      <c r="P448" s="8">
        <f>AVERAGE(G448:G449)</f>
        <v/>
      </c>
      <c r="Q448" s="9">
        <f>(N448-J448)/L448</f>
        <v/>
      </c>
      <c r="R448" s="8">
        <f>+O448/(N448-J448)*100</f>
        <v/>
      </c>
      <c r="S448" s="8">
        <f>+SQRT((3.47-LOG(Q448))^2+(1.22+LOG(R448))^2)</f>
        <v/>
      </c>
      <c r="T448" s="1">
        <f>(IF(S448&lt;1.31, "gravelly sand to dense sand", IF(S448&lt;2.05, "sands", IF(S448&lt;2.6, "sand mixtures", IF(S448&lt;2.95, "silt mixtures", IF(S448&lt;3.6, "clays","organic clay"))))))</f>
        <v/>
      </c>
      <c r="U448" s="98">
        <f>IF(S448&lt;2.6,DEGREES(ATAN(0.373*(LOG(N448/L448)+0.29))),"")</f>
        <v/>
      </c>
      <c r="V448" s="98">
        <f>IF(S448&lt;2.6, 17.6+11*LOG(Q448),"")</f>
        <v/>
      </c>
      <c r="W448" s="98">
        <f>IF(S448&lt;2.6, IF(M448/100&lt;20, 30,IF(M448/100&lt;40,30+5/20*(M448/100-20),IF(M448/100&lt;120, 35+5/80*(M448/100-40), IF(M448/100&lt;200, 40+5/80*(M448/100-120),45)))),"")</f>
        <v/>
      </c>
      <c r="X448" s="98">
        <f>IF(S448&gt;2.59, (M448-J448)/$I$1,"")</f>
        <v/>
      </c>
      <c r="Y448" s="1">
        <f>+($Y$600-$Y$3)/($A$600-$A$3)*(A448-$A$3)+$Y$3</f>
        <v/>
      </c>
      <c r="Z448" s="99">
        <f>+B448*4</f>
        <v/>
      </c>
      <c r="AA448" s="1">
        <f>+($AA$600-$AA$3)/($A$600-$A$3)*(A448-$A$3)+$AA$3</f>
        <v/>
      </c>
    </row>
    <row r="449">
      <c r="A449" s="11" t="n">
        <v>8.92</v>
      </c>
      <c r="B449" s="11" t="n">
        <v>3.012</v>
      </c>
      <c r="C449" s="11" t="n">
        <v>51</v>
      </c>
      <c r="D449" s="11" t="n">
        <v>108</v>
      </c>
      <c r="E449" s="5">
        <f>+B449*1000+D449*(1-$F$1)</f>
        <v/>
      </c>
      <c r="F449" s="5">
        <f>+F448+1</f>
        <v/>
      </c>
      <c r="G449" s="5">
        <f>+A450-A449</f>
        <v/>
      </c>
      <c r="H449" s="5">
        <f>+A449+G449/2</f>
        <v/>
      </c>
      <c r="I449" s="8">
        <f>9.81*(0.27*LOG(C449/E449*100)+0.36*LOG(E449/100)+1.236)</f>
        <v/>
      </c>
      <c r="J449" s="5">
        <f>+J448+I449*G449</f>
        <v/>
      </c>
      <c r="K449" s="5">
        <f>IF(H449&lt;$C$1,0,9.81*(H449-$C$1))</f>
        <v/>
      </c>
      <c r="L449" s="8">
        <f>+J449-K449</f>
        <v/>
      </c>
      <c r="M449" s="8">
        <f>AVERAGE(B449:B450)*1000</f>
        <v/>
      </c>
      <c r="N449" s="8">
        <f>AVERAGE(E449:E450)</f>
        <v/>
      </c>
      <c r="O449" s="8">
        <f>AVERAGE(F449:F450)</f>
        <v/>
      </c>
      <c r="P449" s="8">
        <f>AVERAGE(G449:G450)</f>
        <v/>
      </c>
      <c r="Q449" s="9">
        <f>(N449-J449)/L449</f>
        <v/>
      </c>
      <c r="R449" s="8">
        <f>+O449/(N449-J449)*100</f>
        <v/>
      </c>
      <c r="S449" s="8">
        <f>+SQRT((3.47-LOG(Q449))^2+(1.22+LOG(R449))^2)</f>
        <v/>
      </c>
      <c r="T449" s="1">
        <f>(IF(S449&lt;1.31, "gravelly sand to dense sand", IF(S449&lt;2.05, "sands", IF(S449&lt;2.6, "sand mixtures", IF(S449&lt;2.95, "silt mixtures", IF(S449&lt;3.6, "clays","organic clay"))))))</f>
        <v/>
      </c>
      <c r="U449" s="98">
        <f>IF(S449&lt;2.6,DEGREES(ATAN(0.373*(LOG(N449/L449)+0.29))),"")</f>
        <v/>
      </c>
      <c r="V449" s="98">
        <f>IF(S449&lt;2.6, 17.6+11*LOG(Q449),"")</f>
        <v/>
      </c>
      <c r="W449" s="98">
        <f>IF(S449&lt;2.6, IF(M449/100&lt;20, 30,IF(M449/100&lt;40,30+5/20*(M449/100-20),IF(M449/100&lt;120, 35+5/80*(M449/100-40), IF(M449/100&lt;200, 40+5/80*(M449/100-120),45)))),"")</f>
        <v/>
      </c>
      <c r="X449" s="98">
        <f>IF(S449&gt;2.59, (M449-J449)/$I$1,"")</f>
        <v/>
      </c>
      <c r="Y449" s="1">
        <f>+($Y$600-$Y$3)/($A$600-$A$3)*(A449-$A$3)+$Y$3</f>
        <v/>
      </c>
      <c r="Z449" s="99">
        <f>+B449*4</f>
        <v/>
      </c>
      <c r="AA449" s="1">
        <f>+($AA$600-$AA$3)/($A$600-$A$3)*(A449-$A$3)+$AA$3</f>
        <v/>
      </c>
    </row>
    <row r="450">
      <c r="A450" s="11" t="n">
        <v>8.94</v>
      </c>
      <c r="B450" s="11" t="n">
        <v>4.925</v>
      </c>
      <c r="C450" s="11" t="n">
        <v>24</v>
      </c>
      <c r="D450" s="11" t="n">
        <v>147</v>
      </c>
      <c r="E450" s="5">
        <f>+B450*1000+D450*(1-$F$1)</f>
        <v/>
      </c>
      <c r="F450" s="5">
        <f>+F449+1</f>
        <v/>
      </c>
      <c r="G450" s="5">
        <f>+A451-A450</f>
        <v/>
      </c>
      <c r="H450" s="5">
        <f>+A450+G450/2</f>
        <v/>
      </c>
      <c r="I450" s="8">
        <f>9.81*(0.27*LOG(C450/E450*100)+0.36*LOG(E450/100)+1.236)</f>
        <v/>
      </c>
      <c r="J450" s="5">
        <f>+J449+I450*G450</f>
        <v/>
      </c>
      <c r="K450" s="5">
        <f>IF(H450&lt;$C$1,0,9.81*(H450-$C$1))</f>
        <v/>
      </c>
      <c r="L450" s="8">
        <f>+J450-K450</f>
        <v/>
      </c>
      <c r="M450" s="8">
        <f>AVERAGE(B450:B451)*1000</f>
        <v/>
      </c>
      <c r="N450" s="8">
        <f>AVERAGE(E450:E451)</f>
        <v/>
      </c>
      <c r="O450" s="8">
        <f>AVERAGE(F450:F451)</f>
        <v/>
      </c>
      <c r="P450" s="8">
        <f>AVERAGE(G450:G451)</f>
        <v/>
      </c>
      <c r="Q450" s="9">
        <f>(N450-J450)/L450</f>
        <v/>
      </c>
      <c r="R450" s="8">
        <f>+O450/(N450-J450)*100</f>
        <v/>
      </c>
      <c r="S450" s="8">
        <f>+SQRT((3.47-LOG(Q450))^2+(1.22+LOG(R450))^2)</f>
        <v/>
      </c>
      <c r="T450" s="1">
        <f>(IF(S450&lt;1.31, "gravelly sand to dense sand", IF(S450&lt;2.05, "sands", IF(S450&lt;2.6, "sand mixtures", IF(S450&lt;2.95, "silt mixtures", IF(S450&lt;3.6, "clays","organic clay"))))))</f>
        <v/>
      </c>
      <c r="U450" s="98">
        <f>IF(S450&lt;2.6,DEGREES(ATAN(0.373*(LOG(N450/L450)+0.29))),"")</f>
        <v/>
      </c>
      <c r="V450" s="98">
        <f>IF(S450&lt;2.6, 17.6+11*LOG(Q450),"")</f>
        <v/>
      </c>
      <c r="W450" s="98">
        <f>IF(S450&lt;2.6, IF(M450/100&lt;20, 30,IF(M450/100&lt;40,30+5/20*(M450/100-20),IF(M450/100&lt;120, 35+5/80*(M450/100-40), IF(M450/100&lt;200, 40+5/80*(M450/100-120),45)))),"")</f>
        <v/>
      </c>
      <c r="X450" s="98">
        <f>IF(S450&gt;2.59, (M450-J450)/$I$1,"")</f>
        <v/>
      </c>
      <c r="Y450" s="1">
        <f>+($Y$600-$Y$3)/($A$600-$A$3)*(A450-$A$3)+$Y$3</f>
        <v/>
      </c>
      <c r="Z450" s="99">
        <f>+B450*4</f>
        <v/>
      </c>
      <c r="AA450" s="1">
        <f>+($AA$600-$AA$3)/($A$600-$A$3)*(A450-$A$3)+$AA$3</f>
        <v/>
      </c>
    </row>
    <row r="451">
      <c r="A451" s="11" t="n">
        <v>8.960000000000001</v>
      </c>
      <c r="B451" s="11" t="n">
        <v>6.384</v>
      </c>
      <c r="C451" s="11" t="n">
        <v>17</v>
      </c>
      <c r="D451" s="11" t="n">
        <v>124</v>
      </c>
      <c r="E451" s="5">
        <f>+B451*1000+D451*(1-$F$1)</f>
        <v/>
      </c>
      <c r="F451" s="5">
        <f>+F450+1</f>
        <v/>
      </c>
      <c r="G451" s="5">
        <f>+A452-A451</f>
        <v/>
      </c>
      <c r="H451" s="5">
        <f>+A451+G451/2</f>
        <v/>
      </c>
      <c r="I451" s="8">
        <f>9.81*(0.27*LOG(C451/E451*100)+0.36*LOG(E451/100)+1.236)</f>
        <v/>
      </c>
      <c r="J451" s="5">
        <f>+J450+I451*G451</f>
        <v/>
      </c>
      <c r="K451" s="5">
        <f>IF(H451&lt;$C$1,0,9.81*(H451-$C$1))</f>
        <v/>
      </c>
      <c r="L451" s="8">
        <f>+J451-K451</f>
        <v/>
      </c>
      <c r="M451" s="8">
        <f>AVERAGE(B451:B452)*1000</f>
        <v/>
      </c>
      <c r="N451" s="8">
        <f>AVERAGE(E451:E452)</f>
        <v/>
      </c>
      <c r="O451" s="8">
        <f>AVERAGE(F451:F452)</f>
        <v/>
      </c>
      <c r="P451" s="8">
        <f>AVERAGE(G451:G452)</f>
        <v/>
      </c>
      <c r="Q451" s="9">
        <f>(N451-J451)/L451</f>
        <v/>
      </c>
      <c r="R451" s="8">
        <f>+O451/(N451-J451)*100</f>
        <v/>
      </c>
      <c r="S451" s="8">
        <f>+SQRT((3.47-LOG(Q451))^2+(1.22+LOG(R451))^2)</f>
        <v/>
      </c>
      <c r="T451" s="1">
        <f>(IF(S451&lt;1.31, "gravelly sand to dense sand", IF(S451&lt;2.05, "sands", IF(S451&lt;2.6, "sand mixtures", IF(S451&lt;2.95, "silt mixtures", IF(S451&lt;3.6, "clays","organic clay"))))))</f>
        <v/>
      </c>
      <c r="U451" s="98">
        <f>IF(S451&lt;2.6,DEGREES(ATAN(0.373*(LOG(N451/L451)+0.29))),"")</f>
        <v/>
      </c>
      <c r="V451" s="98">
        <f>IF(S451&lt;2.6, 17.6+11*LOG(Q451),"")</f>
        <v/>
      </c>
      <c r="W451" s="98">
        <f>IF(S451&lt;2.6, IF(M451/100&lt;20, 30,IF(M451/100&lt;40,30+5/20*(M451/100-20),IF(M451/100&lt;120, 35+5/80*(M451/100-40), IF(M451/100&lt;200, 40+5/80*(M451/100-120),45)))),"")</f>
        <v/>
      </c>
      <c r="X451" s="98">
        <f>IF(S451&gt;2.59, (M451-J451)/$I$1,"")</f>
        <v/>
      </c>
      <c r="Y451" s="1">
        <f>+($Y$600-$Y$3)/($A$600-$A$3)*(A451-$A$3)+$Y$3</f>
        <v/>
      </c>
      <c r="Z451" s="99">
        <f>+B451*4</f>
        <v/>
      </c>
      <c r="AA451" s="1">
        <f>+($AA$600-$AA$3)/($A$600-$A$3)*(A451-$A$3)+$AA$3</f>
        <v/>
      </c>
    </row>
    <row r="452">
      <c r="A452" s="11" t="n">
        <v>8.98</v>
      </c>
      <c r="B452" s="11" t="n">
        <v>6.687</v>
      </c>
      <c r="C452" s="11" t="n">
        <v>19</v>
      </c>
      <c r="D452" s="11" t="n">
        <v>108</v>
      </c>
      <c r="E452" s="5">
        <f>+B452*1000+D452*(1-$F$1)</f>
        <v/>
      </c>
      <c r="F452" s="5">
        <f>+F451+1</f>
        <v/>
      </c>
      <c r="G452" s="5">
        <f>+A453-A452</f>
        <v/>
      </c>
      <c r="H452" s="5">
        <f>+A452+G452/2</f>
        <v/>
      </c>
      <c r="I452" s="8">
        <f>9.81*(0.27*LOG(C452/E452*100)+0.36*LOG(E452/100)+1.236)</f>
        <v/>
      </c>
      <c r="J452" s="5">
        <f>+J451+I452*G452</f>
        <v/>
      </c>
      <c r="K452" s="5">
        <f>IF(H452&lt;$C$1,0,9.81*(H452-$C$1))</f>
        <v/>
      </c>
      <c r="L452" s="8">
        <f>+J452-K452</f>
        <v/>
      </c>
      <c r="M452" s="8">
        <f>AVERAGE(B452:B453)*1000</f>
        <v/>
      </c>
      <c r="N452" s="8">
        <f>AVERAGE(E452:E453)</f>
        <v/>
      </c>
      <c r="O452" s="8">
        <f>AVERAGE(F452:F453)</f>
        <v/>
      </c>
      <c r="P452" s="8">
        <f>AVERAGE(G452:G453)</f>
        <v/>
      </c>
      <c r="Q452" s="9">
        <f>(N452-J452)/L452</f>
        <v/>
      </c>
      <c r="R452" s="8">
        <f>+O452/(N452-J452)*100</f>
        <v/>
      </c>
      <c r="S452" s="8">
        <f>+SQRT((3.47-LOG(Q452))^2+(1.22+LOG(R452))^2)</f>
        <v/>
      </c>
      <c r="T452" s="1">
        <f>(IF(S452&lt;1.31, "gravelly sand to dense sand", IF(S452&lt;2.05, "sands", IF(S452&lt;2.6, "sand mixtures", IF(S452&lt;2.95, "silt mixtures", IF(S452&lt;3.6, "clays","organic clay"))))))</f>
        <v/>
      </c>
      <c r="U452" s="98">
        <f>IF(S452&lt;2.6,DEGREES(ATAN(0.373*(LOG(N452/L452)+0.29))),"")</f>
        <v/>
      </c>
      <c r="V452" s="98">
        <f>IF(S452&lt;2.6, 17.6+11*LOG(Q452),"")</f>
        <v/>
      </c>
      <c r="W452" s="98">
        <f>IF(S452&lt;2.6, IF(M452/100&lt;20, 30,IF(M452/100&lt;40,30+5/20*(M452/100-20),IF(M452/100&lt;120, 35+5/80*(M452/100-40), IF(M452/100&lt;200, 40+5/80*(M452/100-120),45)))),"")</f>
        <v/>
      </c>
      <c r="X452" s="98">
        <f>IF(S452&gt;2.59, (M452-J452)/$I$1,"")</f>
        <v/>
      </c>
      <c r="Y452" s="1">
        <f>+($Y$600-$Y$3)/($A$600-$A$3)*(A452-$A$3)+$Y$3</f>
        <v/>
      </c>
      <c r="Z452" s="99">
        <f>+B452*4</f>
        <v/>
      </c>
      <c r="AA452" s="1">
        <f>+($AA$600-$AA$3)/($A$600-$A$3)*(A452-$A$3)+$AA$3</f>
        <v/>
      </c>
    </row>
    <row r="453">
      <c r="A453" s="11" t="n">
        <v>9</v>
      </c>
      <c r="B453" s="11" t="n">
        <v>6.043</v>
      </c>
      <c r="C453" s="11" t="n">
        <v>39</v>
      </c>
      <c r="D453" s="11" t="n">
        <v>88</v>
      </c>
      <c r="E453" s="5">
        <f>+B453*1000+D453*(1-$F$1)</f>
        <v/>
      </c>
      <c r="F453" s="5">
        <f>+F452+1</f>
        <v/>
      </c>
      <c r="G453" s="5">
        <f>+A454-A453</f>
        <v/>
      </c>
      <c r="H453" s="5">
        <f>+A453+G453/2</f>
        <v/>
      </c>
      <c r="I453" s="8">
        <f>9.81*(0.27*LOG(C453/E453*100)+0.36*LOG(E453/100)+1.236)</f>
        <v/>
      </c>
      <c r="J453" s="5">
        <f>+J452+I453*G453</f>
        <v/>
      </c>
      <c r="K453" s="5">
        <f>IF(H453&lt;$C$1,0,9.81*(H453-$C$1))</f>
        <v/>
      </c>
      <c r="L453" s="8">
        <f>+J453-K453</f>
        <v/>
      </c>
      <c r="M453" s="8">
        <f>AVERAGE(B453:B454)*1000</f>
        <v/>
      </c>
      <c r="N453" s="8">
        <f>AVERAGE(E453:E454)</f>
        <v/>
      </c>
      <c r="O453" s="8">
        <f>AVERAGE(F453:F454)</f>
        <v/>
      </c>
      <c r="P453" s="8">
        <f>AVERAGE(G453:G454)</f>
        <v/>
      </c>
      <c r="Q453" s="9">
        <f>(N453-J453)/L453</f>
        <v/>
      </c>
      <c r="R453" s="8">
        <f>+O453/(N453-J453)*100</f>
        <v/>
      </c>
      <c r="S453" s="8">
        <f>+SQRT((3.47-LOG(Q453))^2+(1.22+LOG(R453))^2)</f>
        <v/>
      </c>
      <c r="T453" s="1">
        <f>(IF(S453&lt;1.31, "gravelly sand to dense sand", IF(S453&lt;2.05, "sands", IF(S453&lt;2.6, "sand mixtures", IF(S453&lt;2.95, "silt mixtures", IF(S453&lt;3.6, "clays","organic clay"))))))</f>
        <v/>
      </c>
      <c r="U453" s="98">
        <f>IF(S453&lt;2.6,DEGREES(ATAN(0.373*(LOG(N453/L453)+0.29))),"")</f>
        <v/>
      </c>
      <c r="V453" s="98">
        <f>IF(S453&lt;2.6, 17.6+11*LOG(Q453),"")</f>
        <v/>
      </c>
      <c r="W453" s="98">
        <f>IF(S453&lt;2.6, IF(M453/100&lt;20, 30,IF(M453/100&lt;40,30+5/20*(M453/100-20),IF(M453/100&lt;120, 35+5/80*(M453/100-40), IF(M453/100&lt;200, 40+5/80*(M453/100-120),45)))),"")</f>
        <v/>
      </c>
      <c r="X453" s="98">
        <f>IF(S453&gt;2.59, (M453-J453)/$I$1,"")</f>
        <v/>
      </c>
      <c r="Y453" s="1">
        <f>+($Y$600-$Y$3)/($A$600-$A$3)*(A453-$A$3)+$Y$3</f>
        <v/>
      </c>
      <c r="Z453" s="99">
        <f>+B453*4</f>
        <v/>
      </c>
      <c r="AA453" s="1">
        <f>+($AA$600-$AA$3)/($A$600-$A$3)*(A453-$A$3)+$AA$3</f>
        <v/>
      </c>
    </row>
    <row r="454">
      <c r="A454" s="11" t="n">
        <v>9.02</v>
      </c>
      <c r="B454" s="11" t="n">
        <v>4.395</v>
      </c>
      <c r="C454" s="11" t="n">
        <v>38</v>
      </c>
      <c r="D454" s="11" t="n">
        <v>84</v>
      </c>
      <c r="E454" s="5">
        <f>+B454*1000+D454*(1-$F$1)</f>
        <v/>
      </c>
      <c r="F454" s="5">
        <f>+F453+1</f>
        <v/>
      </c>
      <c r="G454" s="5">
        <f>+A455-A454</f>
        <v/>
      </c>
      <c r="H454" s="5">
        <f>+A454+G454/2</f>
        <v/>
      </c>
      <c r="I454" s="8">
        <f>9.81*(0.27*LOG(C454/E454*100)+0.36*LOG(E454/100)+1.236)</f>
        <v/>
      </c>
      <c r="J454" s="5">
        <f>+J453+I454*G454</f>
        <v/>
      </c>
      <c r="K454" s="5">
        <f>IF(H454&lt;$C$1,0,9.81*(H454-$C$1))</f>
        <v/>
      </c>
      <c r="L454" s="8">
        <f>+J454-K454</f>
        <v/>
      </c>
      <c r="M454" s="8">
        <f>AVERAGE(B454:B455)*1000</f>
        <v/>
      </c>
      <c r="N454" s="8">
        <f>AVERAGE(E454:E455)</f>
        <v/>
      </c>
      <c r="O454" s="8">
        <f>AVERAGE(F454:F455)</f>
        <v/>
      </c>
      <c r="P454" s="8">
        <f>AVERAGE(G454:G455)</f>
        <v/>
      </c>
      <c r="Q454" s="9">
        <f>(N454-J454)/L454</f>
        <v/>
      </c>
      <c r="R454" s="8">
        <f>+O454/(N454-J454)*100</f>
        <v/>
      </c>
      <c r="S454" s="8">
        <f>+SQRT((3.47-LOG(Q454))^2+(1.22+LOG(R454))^2)</f>
        <v/>
      </c>
      <c r="T454" s="1">
        <f>(IF(S454&lt;1.31, "gravelly sand to dense sand", IF(S454&lt;2.05, "sands", IF(S454&lt;2.6, "sand mixtures", IF(S454&lt;2.95, "silt mixtures", IF(S454&lt;3.6, "clays","organic clay"))))))</f>
        <v/>
      </c>
      <c r="U454" s="98">
        <f>IF(S454&lt;2.6,DEGREES(ATAN(0.373*(LOG(N454/L454)+0.29))),"")</f>
        <v/>
      </c>
      <c r="V454" s="98">
        <f>IF(S454&lt;2.6, 17.6+11*LOG(Q454),"")</f>
        <v/>
      </c>
      <c r="W454" s="98">
        <f>IF(S454&lt;2.6, IF(M454/100&lt;20, 30,IF(M454/100&lt;40,30+5/20*(M454/100-20),IF(M454/100&lt;120, 35+5/80*(M454/100-40), IF(M454/100&lt;200, 40+5/80*(M454/100-120),45)))),"")</f>
        <v/>
      </c>
      <c r="X454" s="98">
        <f>IF(S454&gt;2.59, (M454-J454)/$I$1,"")</f>
        <v/>
      </c>
      <c r="Y454" s="1">
        <f>+($Y$600-$Y$3)/($A$600-$A$3)*(A454-$A$3)+$Y$3</f>
        <v/>
      </c>
      <c r="Z454" s="99">
        <f>+B454*4</f>
        <v/>
      </c>
      <c r="AA454" s="1">
        <f>+($AA$600-$AA$3)/($A$600-$A$3)*(A454-$A$3)+$AA$3</f>
        <v/>
      </c>
    </row>
    <row r="455">
      <c r="A455" s="11" t="n">
        <v>9.039999999999999</v>
      </c>
      <c r="B455" s="11" t="n">
        <v>3.561</v>
      </c>
      <c r="C455" s="11" t="n">
        <v>34</v>
      </c>
      <c r="D455" s="11" t="n">
        <v>80</v>
      </c>
      <c r="E455" s="5">
        <f>+B455*1000+D455*(1-$F$1)</f>
        <v/>
      </c>
      <c r="F455" s="5">
        <f>+F454+1</f>
        <v/>
      </c>
      <c r="G455" s="5">
        <f>+A456-A455</f>
        <v/>
      </c>
      <c r="H455" s="5">
        <f>+A455+G455/2</f>
        <v/>
      </c>
      <c r="I455" s="8">
        <f>9.81*(0.27*LOG(C455/E455*100)+0.36*LOG(E455/100)+1.236)</f>
        <v/>
      </c>
      <c r="J455" s="5">
        <f>+J454+I455*G455</f>
        <v/>
      </c>
      <c r="K455" s="5">
        <f>IF(H455&lt;$C$1,0,9.81*(H455-$C$1))</f>
        <v/>
      </c>
      <c r="L455" s="8">
        <f>+J455-K455</f>
        <v/>
      </c>
      <c r="M455" s="8">
        <f>AVERAGE(B455:B456)*1000</f>
        <v/>
      </c>
      <c r="N455" s="8">
        <f>AVERAGE(E455:E456)</f>
        <v/>
      </c>
      <c r="O455" s="8">
        <f>AVERAGE(F455:F456)</f>
        <v/>
      </c>
      <c r="P455" s="8">
        <f>AVERAGE(G455:G456)</f>
        <v/>
      </c>
      <c r="Q455" s="9">
        <f>(N455-J455)/L455</f>
        <v/>
      </c>
      <c r="R455" s="8">
        <f>+O455/(N455-J455)*100</f>
        <v/>
      </c>
      <c r="S455" s="8">
        <f>+SQRT((3.47-LOG(Q455))^2+(1.22+LOG(R455))^2)</f>
        <v/>
      </c>
      <c r="T455" s="1">
        <f>(IF(S455&lt;1.31, "gravelly sand to dense sand", IF(S455&lt;2.05, "sands", IF(S455&lt;2.6, "sand mixtures", IF(S455&lt;2.95, "silt mixtures", IF(S455&lt;3.6, "clays","organic clay"))))))</f>
        <v/>
      </c>
      <c r="U455" s="98">
        <f>IF(S455&lt;2.6,DEGREES(ATAN(0.373*(LOG(N455/L455)+0.29))),"")</f>
        <v/>
      </c>
      <c r="V455" s="98">
        <f>IF(S455&lt;2.6, 17.6+11*LOG(Q455),"")</f>
        <v/>
      </c>
      <c r="W455" s="98">
        <f>IF(S455&lt;2.6, IF(M455/100&lt;20, 30,IF(M455/100&lt;40,30+5/20*(M455/100-20),IF(M455/100&lt;120, 35+5/80*(M455/100-40), IF(M455/100&lt;200, 40+5/80*(M455/100-120),45)))),"")</f>
        <v/>
      </c>
      <c r="X455" s="98">
        <f>IF(S455&gt;2.59, (M455-J455)/$I$1,"")</f>
        <v/>
      </c>
      <c r="Y455" s="1">
        <f>+($Y$600-$Y$3)/($A$600-$A$3)*(A455-$A$3)+$Y$3</f>
        <v/>
      </c>
      <c r="Z455" s="99">
        <f>+B455*4</f>
        <v/>
      </c>
      <c r="AA455" s="1">
        <f>+($AA$600-$AA$3)/($A$600-$A$3)*(A455-$A$3)+$AA$3</f>
        <v/>
      </c>
    </row>
    <row r="456">
      <c r="A456" s="11" t="n">
        <v>9.06</v>
      </c>
      <c r="B456" s="11" t="n">
        <v>2.861</v>
      </c>
      <c r="C456" s="11" t="n">
        <v>22</v>
      </c>
      <c r="D456" s="11" t="n">
        <v>76</v>
      </c>
      <c r="E456" s="5">
        <f>+B456*1000+D456*(1-$F$1)</f>
        <v/>
      </c>
      <c r="F456" s="5">
        <f>+F455+1</f>
        <v/>
      </c>
      <c r="G456" s="5">
        <f>+A457-A456</f>
        <v/>
      </c>
      <c r="H456" s="5">
        <f>+A456+G456/2</f>
        <v/>
      </c>
      <c r="I456" s="8">
        <f>9.81*(0.27*LOG(C456/E456*100)+0.36*LOG(E456/100)+1.236)</f>
        <v/>
      </c>
      <c r="J456" s="5">
        <f>+J455+I456*G456</f>
        <v/>
      </c>
      <c r="K456" s="5">
        <f>IF(H456&lt;$C$1,0,9.81*(H456-$C$1))</f>
        <v/>
      </c>
      <c r="L456" s="8">
        <f>+J456-K456</f>
        <v/>
      </c>
      <c r="M456" s="8">
        <f>AVERAGE(B456:B457)*1000</f>
        <v/>
      </c>
      <c r="N456" s="8">
        <f>AVERAGE(E456:E457)</f>
        <v/>
      </c>
      <c r="O456" s="8">
        <f>AVERAGE(F456:F457)</f>
        <v/>
      </c>
      <c r="P456" s="8">
        <f>AVERAGE(G456:G457)</f>
        <v/>
      </c>
      <c r="Q456" s="9">
        <f>(N456-J456)/L456</f>
        <v/>
      </c>
      <c r="R456" s="8">
        <f>+O456/(N456-J456)*100</f>
        <v/>
      </c>
      <c r="S456" s="8">
        <f>+SQRT((3.47-LOG(Q456))^2+(1.22+LOG(R456))^2)</f>
        <v/>
      </c>
      <c r="T456" s="1">
        <f>(IF(S456&lt;1.31, "gravelly sand to dense sand", IF(S456&lt;2.05, "sands", IF(S456&lt;2.6, "sand mixtures", IF(S456&lt;2.95, "silt mixtures", IF(S456&lt;3.6, "clays","organic clay"))))))</f>
        <v/>
      </c>
      <c r="U456" s="98">
        <f>IF(S456&lt;2.6,DEGREES(ATAN(0.373*(LOG(N456/L456)+0.29))),"")</f>
        <v/>
      </c>
      <c r="V456" s="98">
        <f>IF(S456&lt;2.6, 17.6+11*LOG(Q456),"")</f>
        <v/>
      </c>
      <c r="W456" s="98">
        <f>IF(S456&lt;2.6, IF(M456/100&lt;20, 30,IF(M456/100&lt;40,30+5/20*(M456/100-20),IF(M456/100&lt;120, 35+5/80*(M456/100-40), IF(M456/100&lt;200, 40+5/80*(M456/100-120),45)))),"")</f>
        <v/>
      </c>
      <c r="X456" s="98">
        <f>IF(S456&gt;2.59, (M456-J456)/$I$1,"")</f>
        <v/>
      </c>
      <c r="Y456" s="1">
        <f>+($Y$600-$Y$3)/($A$600-$A$3)*(A456-$A$3)+$Y$3</f>
        <v/>
      </c>
      <c r="Z456" s="99">
        <f>+B456*4</f>
        <v/>
      </c>
      <c r="AA456" s="1">
        <f>+($AA$600-$AA$3)/($A$600-$A$3)*(A456-$A$3)+$AA$3</f>
        <v/>
      </c>
    </row>
    <row r="457">
      <c r="A457" s="11" t="n">
        <v>9.08</v>
      </c>
      <c r="B457" s="11" t="n">
        <v>2.027</v>
      </c>
      <c r="C457" s="11" t="n">
        <v>15</v>
      </c>
      <c r="D457" s="11" t="n">
        <v>75</v>
      </c>
      <c r="E457" s="5">
        <f>+B457*1000+D457*(1-$F$1)</f>
        <v/>
      </c>
      <c r="F457" s="5">
        <f>+F456+1</f>
        <v/>
      </c>
      <c r="G457" s="5">
        <f>+A458-A457</f>
        <v/>
      </c>
      <c r="H457" s="5">
        <f>+A457+G457/2</f>
        <v/>
      </c>
      <c r="I457" s="8">
        <f>9.81*(0.27*LOG(C457/E457*100)+0.36*LOG(E457/100)+1.236)</f>
        <v/>
      </c>
      <c r="J457" s="5">
        <f>+J456+I457*G457</f>
        <v/>
      </c>
      <c r="K457" s="5">
        <f>IF(H457&lt;$C$1,0,9.81*(H457-$C$1))</f>
        <v/>
      </c>
      <c r="L457" s="8">
        <f>+J457-K457</f>
        <v/>
      </c>
      <c r="M457" s="8">
        <f>AVERAGE(B457:B458)*1000</f>
        <v/>
      </c>
      <c r="N457" s="8">
        <f>AVERAGE(E457:E458)</f>
        <v/>
      </c>
      <c r="O457" s="8">
        <f>AVERAGE(F457:F458)</f>
        <v/>
      </c>
      <c r="P457" s="8">
        <f>AVERAGE(G457:G458)</f>
        <v/>
      </c>
      <c r="Q457" s="9">
        <f>(N457-J457)/L457</f>
        <v/>
      </c>
      <c r="R457" s="8">
        <f>+O457/(N457-J457)*100</f>
        <v/>
      </c>
      <c r="S457" s="8">
        <f>+SQRT((3.47-LOG(Q457))^2+(1.22+LOG(R457))^2)</f>
        <v/>
      </c>
      <c r="T457" s="1">
        <f>(IF(S457&lt;1.31, "gravelly sand to dense sand", IF(S457&lt;2.05, "sands", IF(S457&lt;2.6, "sand mixtures", IF(S457&lt;2.95, "silt mixtures", IF(S457&lt;3.6, "clays","organic clay"))))))</f>
        <v/>
      </c>
      <c r="U457" s="98">
        <f>IF(S457&lt;2.6,DEGREES(ATAN(0.373*(LOG(N457/L457)+0.29))),"")</f>
        <v/>
      </c>
      <c r="V457" s="98">
        <f>IF(S457&lt;2.6, 17.6+11*LOG(Q457),"")</f>
        <v/>
      </c>
      <c r="W457" s="98">
        <f>IF(S457&lt;2.6, IF(M457/100&lt;20, 30,IF(M457/100&lt;40,30+5/20*(M457/100-20),IF(M457/100&lt;120, 35+5/80*(M457/100-40), IF(M457/100&lt;200, 40+5/80*(M457/100-120),45)))),"")</f>
        <v/>
      </c>
      <c r="X457" s="98">
        <f>IF(S457&gt;2.59, (M457-J457)/$I$1,"")</f>
        <v/>
      </c>
      <c r="Y457" s="1">
        <f>+($Y$600-$Y$3)/($A$600-$A$3)*(A457-$A$3)+$Y$3</f>
        <v/>
      </c>
      <c r="Z457" s="99">
        <f>+B457*4</f>
        <v/>
      </c>
      <c r="AA457" s="1">
        <f>+($AA$600-$AA$3)/($A$600-$A$3)*(A457-$A$3)+$AA$3</f>
        <v/>
      </c>
    </row>
    <row r="458">
      <c r="A458" s="11" t="n">
        <v>9.1</v>
      </c>
      <c r="B458" s="11" t="n">
        <v>1.819</v>
      </c>
      <c r="C458" s="11" t="n">
        <v>12</v>
      </c>
      <c r="D458" s="11" t="n">
        <v>74</v>
      </c>
      <c r="E458" s="5">
        <f>+B458*1000+D458*(1-$F$1)</f>
        <v/>
      </c>
      <c r="F458" s="5">
        <f>+F457+1</f>
        <v/>
      </c>
      <c r="G458" s="5">
        <f>+A459-A458</f>
        <v/>
      </c>
      <c r="H458" s="5">
        <f>+A458+G458/2</f>
        <v/>
      </c>
      <c r="I458" s="8">
        <f>9.81*(0.27*LOG(C458/E458*100)+0.36*LOG(E458/100)+1.236)</f>
        <v/>
      </c>
      <c r="J458" s="5">
        <f>+J457+I458*G458</f>
        <v/>
      </c>
      <c r="K458" s="5">
        <f>IF(H458&lt;$C$1,0,9.81*(H458-$C$1))</f>
        <v/>
      </c>
      <c r="L458" s="8">
        <f>+J458-K458</f>
        <v/>
      </c>
      <c r="M458" s="8">
        <f>AVERAGE(B458:B459)*1000</f>
        <v/>
      </c>
      <c r="N458" s="8">
        <f>AVERAGE(E458:E459)</f>
        <v/>
      </c>
      <c r="O458" s="8">
        <f>AVERAGE(F458:F459)</f>
        <v/>
      </c>
      <c r="P458" s="8">
        <f>AVERAGE(G458:G459)</f>
        <v/>
      </c>
      <c r="Q458" s="9">
        <f>(N458-J458)/L458</f>
        <v/>
      </c>
      <c r="R458" s="8">
        <f>+O458/(N458-J458)*100</f>
        <v/>
      </c>
      <c r="S458" s="8">
        <f>+SQRT((3.47-LOG(Q458))^2+(1.22+LOG(R458))^2)</f>
        <v/>
      </c>
      <c r="T458" s="1">
        <f>(IF(S458&lt;1.31, "gravelly sand to dense sand", IF(S458&lt;2.05, "sands", IF(S458&lt;2.6, "sand mixtures", IF(S458&lt;2.95, "silt mixtures", IF(S458&lt;3.6, "clays","organic clay"))))))</f>
        <v/>
      </c>
      <c r="U458" s="98">
        <f>IF(S458&lt;2.6,DEGREES(ATAN(0.373*(LOG(N458/L458)+0.29))),"")</f>
        <v/>
      </c>
      <c r="V458" s="98">
        <f>IF(S458&lt;2.6, 17.6+11*LOG(Q458),"")</f>
        <v/>
      </c>
      <c r="W458" s="98">
        <f>IF(S458&lt;2.6, IF(M458/100&lt;20, 30,IF(M458/100&lt;40,30+5/20*(M458/100-20),IF(M458/100&lt;120, 35+5/80*(M458/100-40), IF(M458/100&lt;200, 40+5/80*(M458/100-120),45)))),"")</f>
        <v/>
      </c>
      <c r="X458" s="98">
        <f>IF(S458&gt;2.59, (M458-J458)/$I$1,"")</f>
        <v/>
      </c>
      <c r="Y458" s="1">
        <f>+($Y$600-$Y$3)/($A$600-$A$3)*(A458-$A$3)+$Y$3</f>
        <v/>
      </c>
      <c r="Z458" s="99">
        <f>+B458*4</f>
        <v/>
      </c>
      <c r="AA458" s="1">
        <f>+($AA$600-$AA$3)/($A$600-$A$3)*(A458-$A$3)+$AA$3</f>
        <v/>
      </c>
    </row>
    <row r="459">
      <c r="A459" s="11" t="n">
        <v>9.119999999999999</v>
      </c>
      <c r="B459" s="11" t="n">
        <v>1.686</v>
      </c>
      <c r="C459" s="11" t="n">
        <v>19</v>
      </c>
      <c r="D459" s="11" t="n">
        <v>77</v>
      </c>
      <c r="E459" s="5">
        <f>+B459*1000+D459*(1-$F$1)</f>
        <v/>
      </c>
      <c r="F459" s="5">
        <f>+F458+1</f>
        <v/>
      </c>
      <c r="G459" s="5">
        <f>+A460-A459</f>
        <v/>
      </c>
      <c r="H459" s="5">
        <f>+A459+G459/2</f>
        <v/>
      </c>
      <c r="I459" s="8">
        <f>9.81*(0.27*LOG(C459/E459*100)+0.36*LOG(E459/100)+1.236)</f>
        <v/>
      </c>
      <c r="J459" s="5">
        <f>+J458+I459*G459</f>
        <v/>
      </c>
      <c r="K459" s="5">
        <f>IF(H459&lt;$C$1,0,9.81*(H459-$C$1))</f>
        <v/>
      </c>
      <c r="L459" s="8">
        <f>+J459-K459</f>
        <v/>
      </c>
      <c r="M459" s="8">
        <f>AVERAGE(B459:B460)*1000</f>
        <v/>
      </c>
      <c r="N459" s="8">
        <f>AVERAGE(E459:E460)</f>
        <v/>
      </c>
      <c r="O459" s="8">
        <f>AVERAGE(F459:F460)</f>
        <v/>
      </c>
      <c r="P459" s="8">
        <f>AVERAGE(G459:G460)</f>
        <v/>
      </c>
      <c r="Q459" s="9">
        <f>(N459-J459)/L459</f>
        <v/>
      </c>
      <c r="R459" s="8">
        <f>+O459/(N459-J459)*100</f>
        <v/>
      </c>
      <c r="S459" s="8">
        <f>+SQRT((3.47-LOG(Q459))^2+(1.22+LOG(R459))^2)</f>
        <v/>
      </c>
      <c r="T459" s="1">
        <f>(IF(S459&lt;1.31, "gravelly sand to dense sand", IF(S459&lt;2.05, "sands", IF(S459&lt;2.6, "sand mixtures", IF(S459&lt;2.95, "silt mixtures", IF(S459&lt;3.6, "clays","organic clay"))))))</f>
        <v/>
      </c>
      <c r="U459" s="98">
        <f>IF(S459&lt;2.6,DEGREES(ATAN(0.373*(LOG(N459/L459)+0.29))),"")</f>
        <v/>
      </c>
      <c r="V459" s="98">
        <f>IF(S459&lt;2.6, 17.6+11*LOG(Q459),"")</f>
        <v/>
      </c>
      <c r="W459" s="98">
        <f>IF(S459&lt;2.6, IF(M459/100&lt;20, 30,IF(M459/100&lt;40,30+5/20*(M459/100-20),IF(M459/100&lt;120, 35+5/80*(M459/100-40), IF(M459/100&lt;200, 40+5/80*(M459/100-120),45)))),"")</f>
        <v/>
      </c>
      <c r="X459" s="98">
        <f>IF(S459&gt;2.59, (M459-J459)/$I$1,"")</f>
        <v/>
      </c>
      <c r="Y459" s="1">
        <f>+($Y$600-$Y$3)/($A$600-$A$3)*(A459-$A$3)+$Y$3</f>
        <v/>
      </c>
      <c r="Z459" s="99">
        <f>+B459*4</f>
        <v/>
      </c>
      <c r="AA459" s="1">
        <f>+($AA$600-$AA$3)/($A$600-$A$3)*(A459-$A$3)+$AA$3</f>
        <v/>
      </c>
    </row>
    <row r="460">
      <c r="A460" s="11" t="n">
        <v>9.140000000000001</v>
      </c>
      <c r="B460" s="11" t="n">
        <v>1.478</v>
      </c>
      <c r="C460" s="11" t="n">
        <v>24</v>
      </c>
      <c r="D460" s="11" t="n">
        <v>78</v>
      </c>
      <c r="E460" s="5">
        <f>+B460*1000+D460*(1-$F$1)</f>
        <v/>
      </c>
      <c r="F460" s="5">
        <f>+F459+1</f>
        <v/>
      </c>
      <c r="G460" s="5">
        <f>+A461-A460</f>
        <v/>
      </c>
      <c r="H460" s="5">
        <f>+A460+G460/2</f>
        <v/>
      </c>
      <c r="I460" s="8">
        <f>9.81*(0.27*LOG(C460/E460*100)+0.36*LOG(E460/100)+1.236)</f>
        <v/>
      </c>
      <c r="J460" s="5">
        <f>+J459+I460*G460</f>
        <v/>
      </c>
      <c r="K460" s="5">
        <f>IF(H460&lt;$C$1,0,9.81*(H460-$C$1))</f>
        <v/>
      </c>
      <c r="L460" s="8">
        <f>+J460-K460</f>
        <v/>
      </c>
      <c r="M460" s="8">
        <f>AVERAGE(B460:B461)*1000</f>
        <v/>
      </c>
      <c r="N460" s="8">
        <f>AVERAGE(E460:E461)</f>
        <v/>
      </c>
      <c r="O460" s="8">
        <f>AVERAGE(F460:F461)</f>
        <v/>
      </c>
      <c r="P460" s="8">
        <f>AVERAGE(G460:G461)</f>
        <v/>
      </c>
      <c r="Q460" s="9">
        <f>(N460-J460)/L460</f>
        <v/>
      </c>
      <c r="R460" s="8">
        <f>+O460/(N460-J460)*100</f>
        <v/>
      </c>
      <c r="S460" s="8">
        <f>+SQRT((3.47-LOG(Q460))^2+(1.22+LOG(R460))^2)</f>
        <v/>
      </c>
      <c r="T460" s="1">
        <f>(IF(S460&lt;1.31, "gravelly sand to dense sand", IF(S460&lt;2.05, "sands", IF(S460&lt;2.6, "sand mixtures", IF(S460&lt;2.95, "silt mixtures", IF(S460&lt;3.6, "clays","organic clay"))))))</f>
        <v/>
      </c>
      <c r="U460" s="98">
        <f>IF(S460&lt;2.6,DEGREES(ATAN(0.373*(LOG(N460/L460)+0.29))),"")</f>
        <v/>
      </c>
      <c r="V460" s="98">
        <f>IF(S460&lt;2.6, 17.6+11*LOG(Q460),"")</f>
        <v/>
      </c>
      <c r="W460" s="98">
        <f>IF(S460&lt;2.6, IF(M460/100&lt;20, 30,IF(M460/100&lt;40,30+5/20*(M460/100-20),IF(M460/100&lt;120, 35+5/80*(M460/100-40), IF(M460/100&lt;200, 40+5/80*(M460/100-120),45)))),"")</f>
        <v/>
      </c>
      <c r="X460" s="98">
        <f>IF(S460&gt;2.59, (M460-J460)/$I$1,"")</f>
        <v/>
      </c>
      <c r="Y460" s="1">
        <f>+($Y$600-$Y$3)/($A$600-$A$3)*(A460-$A$3)+$Y$3</f>
        <v/>
      </c>
      <c r="Z460" s="99">
        <f>+B460*4</f>
        <v/>
      </c>
      <c r="AA460" s="1">
        <f>+($AA$600-$AA$3)/($A$600-$A$3)*(A460-$A$3)+$AA$3</f>
        <v/>
      </c>
    </row>
    <row r="461">
      <c r="A461" s="11" t="n">
        <v>9.16</v>
      </c>
      <c r="B461" s="11" t="n">
        <v>1.553</v>
      </c>
      <c r="C461" s="11" t="n">
        <v>29</v>
      </c>
      <c r="D461" s="11" t="n">
        <v>104</v>
      </c>
      <c r="E461" s="5">
        <f>+B461*1000+D461*(1-$F$1)</f>
        <v/>
      </c>
      <c r="F461" s="5">
        <f>+F460+1</f>
        <v/>
      </c>
      <c r="G461" s="5">
        <f>+A462-A461</f>
        <v/>
      </c>
      <c r="H461" s="5">
        <f>+A461+G461/2</f>
        <v/>
      </c>
      <c r="I461" s="8">
        <f>9.81*(0.27*LOG(C461/E461*100)+0.36*LOG(E461/100)+1.236)</f>
        <v/>
      </c>
      <c r="J461" s="5">
        <f>+J460+I461*G461</f>
        <v/>
      </c>
      <c r="K461" s="5">
        <f>IF(H461&lt;$C$1,0,9.81*(H461-$C$1))</f>
        <v/>
      </c>
      <c r="L461" s="8">
        <f>+J461-K461</f>
        <v/>
      </c>
      <c r="M461" s="8">
        <f>AVERAGE(B461:B462)*1000</f>
        <v/>
      </c>
      <c r="N461" s="8">
        <f>AVERAGE(E461:E462)</f>
        <v/>
      </c>
      <c r="O461" s="8">
        <f>AVERAGE(F461:F462)</f>
        <v/>
      </c>
      <c r="P461" s="8">
        <f>AVERAGE(G461:G462)</f>
        <v/>
      </c>
      <c r="Q461" s="9">
        <f>(N461-J461)/L461</f>
        <v/>
      </c>
      <c r="R461" s="8">
        <f>+O461/(N461-J461)*100</f>
        <v/>
      </c>
      <c r="S461" s="8">
        <f>+SQRT((3.47-LOG(Q461))^2+(1.22+LOG(R461))^2)</f>
        <v/>
      </c>
      <c r="T461" s="1">
        <f>(IF(S461&lt;1.31, "gravelly sand to dense sand", IF(S461&lt;2.05, "sands", IF(S461&lt;2.6, "sand mixtures", IF(S461&lt;2.95, "silt mixtures", IF(S461&lt;3.6, "clays","organic clay"))))))</f>
        <v/>
      </c>
      <c r="U461" s="98">
        <f>IF(S461&lt;2.6,DEGREES(ATAN(0.373*(LOG(N461/L461)+0.29))),"")</f>
        <v/>
      </c>
      <c r="V461" s="98">
        <f>IF(S461&lt;2.6, 17.6+11*LOG(Q461),"")</f>
        <v/>
      </c>
      <c r="W461" s="98">
        <f>IF(S461&lt;2.6, IF(M461/100&lt;20, 30,IF(M461/100&lt;40,30+5/20*(M461/100-20),IF(M461/100&lt;120, 35+5/80*(M461/100-40), IF(M461/100&lt;200, 40+5/80*(M461/100-120),45)))),"")</f>
        <v/>
      </c>
      <c r="X461" s="98">
        <f>IF(S461&gt;2.59, (M461-J461)/$I$1,"")</f>
        <v/>
      </c>
      <c r="Y461" s="1">
        <f>+($Y$600-$Y$3)/($A$600-$A$3)*(A461-$A$3)+$Y$3</f>
        <v/>
      </c>
      <c r="Z461" s="99">
        <f>+B461*4</f>
        <v/>
      </c>
      <c r="AA461" s="1">
        <f>+($AA$600-$AA$3)/($A$600-$A$3)*(A461-$A$3)+$AA$3</f>
        <v/>
      </c>
    </row>
    <row r="462">
      <c r="A462" s="11" t="n">
        <v>9.18</v>
      </c>
      <c r="B462" s="11" t="n">
        <v>4.262</v>
      </c>
      <c r="C462" s="11" t="n">
        <v>35</v>
      </c>
      <c r="D462" s="11" t="n">
        <v>125</v>
      </c>
      <c r="E462" s="5">
        <f>+B462*1000+D462*(1-$F$1)</f>
        <v/>
      </c>
      <c r="F462" s="5">
        <f>+F461+1</f>
        <v/>
      </c>
      <c r="G462" s="5">
        <f>+A463-A462</f>
        <v/>
      </c>
      <c r="H462" s="5">
        <f>+A462+G462/2</f>
        <v/>
      </c>
      <c r="I462" s="8">
        <f>9.81*(0.27*LOG(C462/E462*100)+0.36*LOG(E462/100)+1.236)</f>
        <v/>
      </c>
      <c r="J462" s="5">
        <f>+J461+I462*G462</f>
        <v/>
      </c>
      <c r="K462" s="5">
        <f>IF(H462&lt;$C$1,0,9.81*(H462-$C$1))</f>
        <v/>
      </c>
      <c r="L462" s="8">
        <f>+J462-K462</f>
        <v/>
      </c>
      <c r="M462" s="8">
        <f>AVERAGE(B462:B463)*1000</f>
        <v/>
      </c>
      <c r="N462" s="8">
        <f>AVERAGE(E462:E463)</f>
        <v/>
      </c>
      <c r="O462" s="8">
        <f>AVERAGE(F462:F463)</f>
        <v/>
      </c>
      <c r="P462" s="8">
        <f>AVERAGE(G462:G463)</f>
        <v/>
      </c>
      <c r="Q462" s="9">
        <f>(N462-J462)/L462</f>
        <v/>
      </c>
      <c r="R462" s="8">
        <f>+O462/(N462-J462)*100</f>
        <v/>
      </c>
      <c r="S462" s="8">
        <f>+SQRT((3.47-LOG(Q462))^2+(1.22+LOG(R462))^2)</f>
        <v/>
      </c>
      <c r="T462" s="1">
        <f>(IF(S462&lt;1.31, "gravelly sand to dense sand", IF(S462&lt;2.05, "sands", IF(S462&lt;2.6, "sand mixtures", IF(S462&lt;2.95, "silt mixtures", IF(S462&lt;3.6, "clays","organic clay"))))))</f>
        <v/>
      </c>
      <c r="U462" s="98">
        <f>IF(S462&lt;2.6,DEGREES(ATAN(0.373*(LOG(N462/L462)+0.29))),"")</f>
        <v/>
      </c>
      <c r="V462" s="98">
        <f>IF(S462&lt;2.6, 17.6+11*LOG(Q462),"")</f>
        <v/>
      </c>
      <c r="W462" s="98">
        <f>IF(S462&lt;2.6, IF(M462/100&lt;20, 30,IF(M462/100&lt;40,30+5/20*(M462/100-20),IF(M462/100&lt;120, 35+5/80*(M462/100-40), IF(M462/100&lt;200, 40+5/80*(M462/100-120),45)))),"")</f>
        <v/>
      </c>
      <c r="X462" s="98">
        <f>IF(S462&gt;2.59, (M462-J462)/$I$1,"")</f>
        <v/>
      </c>
      <c r="Y462" s="1">
        <f>+($Y$600-$Y$3)/($A$600-$A$3)*(A462-$A$3)+$Y$3</f>
        <v/>
      </c>
      <c r="Z462" s="99">
        <f>+B462*4</f>
        <v/>
      </c>
      <c r="AA462" s="1">
        <f>+($AA$600-$AA$3)/($A$600-$A$3)*(A462-$A$3)+$AA$3</f>
        <v/>
      </c>
    </row>
    <row r="463">
      <c r="A463" s="11" t="n">
        <v>9.199999999999999</v>
      </c>
      <c r="B463" s="11" t="n">
        <v>5.74</v>
      </c>
      <c r="C463" s="11" t="n">
        <v>33</v>
      </c>
      <c r="D463" s="11" t="n">
        <v>135</v>
      </c>
      <c r="E463" s="5">
        <f>+B463*1000+D463*(1-$F$1)</f>
        <v/>
      </c>
      <c r="F463" s="5">
        <f>+F462+1</f>
        <v/>
      </c>
      <c r="G463" s="5">
        <f>+A464-A463</f>
        <v/>
      </c>
      <c r="H463" s="5">
        <f>+A463+G463/2</f>
        <v/>
      </c>
      <c r="I463" s="8">
        <f>9.81*(0.27*LOG(C463/E463*100)+0.36*LOG(E463/100)+1.236)</f>
        <v/>
      </c>
      <c r="J463" s="5">
        <f>+J462+I463*G463</f>
        <v/>
      </c>
      <c r="K463" s="5">
        <f>IF(H463&lt;$C$1,0,9.81*(H463-$C$1))</f>
        <v/>
      </c>
      <c r="L463" s="8">
        <f>+J463-K463</f>
        <v/>
      </c>
      <c r="M463" s="8">
        <f>AVERAGE(B463:B464)*1000</f>
        <v/>
      </c>
      <c r="N463" s="8">
        <f>AVERAGE(E463:E464)</f>
        <v/>
      </c>
      <c r="O463" s="8">
        <f>AVERAGE(F463:F464)</f>
        <v/>
      </c>
      <c r="P463" s="8">
        <f>AVERAGE(G463:G464)</f>
        <v/>
      </c>
      <c r="Q463" s="9">
        <f>(N463-J463)/L463</f>
        <v/>
      </c>
      <c r="R463" s="8">
        <f>+O463/(N463-J463)*100</f>
        <v/>
      </c>
      <c r="S463" s="8">
        <f>+SQRT((3.47-LOG(Q463))^2+(1.22+LOG(R463))^2)</f>
        <v/>
      </c>
      <c r="T463" s="1">
        <f>(IF(S463&lt;1.31, "gravelly sand to dense sand", IF(S463&lt;2.05, "sands", IF(S463&lt;2.6, "sand mixtures", IF(S463&lt;2.95, "silt mixtures", IF(S463&lt;3.6, "clays","organic clay"))))))</f>
        <v/>
      </c>
      <c r="U463" s="98">
        <f>IF(S463&lt;2.6,DEGREES(ATAN(0.373*(LOG(N463/L463)+0.29))),"")</f>
        <v/>
      </c>
      <c r="V463" s="98">
        <f>IF(S463&lt;2.6, 17.6+11*LOG(Q463),"")</f>
        <v/>
      </c>
      <c r="W463" s="98">
        <f>IF(S463&lt;2.6, IF(M463/100&lt;20, 30,IF(M463/100&lt;40,30+5/20*(M463/100-20),IF(M463/100&lt;120, 35+5/80*(M463/100-40), IF(M463/100&lt;200, 40+5/80*(M463/100-120),45)))),"")</f>
        <v/>
      </c>
      <c r="X463" s="98">
        <f>IF(S463&gt;2.59, (M463-J463)/$I$1,"")</f>
        <v/>
      </c>
      <c r="Y463" s="1">
        <f>+($Y$600-$Y$3)/($A$600-$A$3)*(A463-$A$3)+$Y$3</f>
        <v/>
      </c>
      <c r="Z463" s="99">
        <f>+B463*4</f>
        <v/>
      </c>
      <c r="AA463" s="1">
        <f>+($AA$600-$AA$3)/($A$600-$A$3)*(A463-$A$3)+$AA$3</f>
        <v/>
      </c>
    </row>
    <row r="464">
      <c r="A464" s="11" t="n">
        <v>9.220000000000001</v>
      </c>
      <c r="B464" s="11" t="n">
        <v>6.46</v>
      </c>
      <c r="C464" s="11" t="n">
        <v>33</v>
      </c>
      <c r="D464" s="11" t="n">
        <v>105</v>
      </c>
      <c r="E464" s="5">
        <f>+B464*1000+D464*(1-$F$1)</f>
        <v/>
      </c>
      <c r="F464" s="5">
        <f>+F463+1</f>
        <v/>
      </c>
      <c r="G464" s="5">
        <f>+A465-A464</f>
        <v/>
      </c>
      <c r="H464" s="5">
        <f>+A464+G464/2</f>
        <v/>
      </c>
      <c r="I464" s="8">
        <f>9.81*(0.27*LOG(C464/E464*100)+0.36*LOG(E464/100)+1.236)</f>
        <v/>
      </c>
      <c r="J464" s="5">
        <f>+J463+I464*G464</f>
        <v/>
      </c>
      <c r="K464" s="5">
        <f>IF(H464&lt;$C$1,0,9.81*(H464-$C$1))</f>
        <v/>
      </c>
      <c r="L464" s="8">
        <f>+J464-K464</f>
        <v/>
      </c>
      <c r="M464" s="8">
        <f>AVERAGE(B464:B465)*1000</f>
        <v/>
      </c>
      <c r="N464" s="8">
        <f>AVERAGE(E464:E465)</f>
        <v/>
      </c>
      <c r="O464" s="8">
        <f>AVERAGE(F464:F465)</f>
        <v/>
      </c>
      <c r="P464" s="8">
        <f>AVERAGE(G464:G465)</f>
        <v/>
      </c>
      <c r="Q464" s="9">
        <f>(N464-J464)/L464</f>
        <v/>
      </c>
      <c r="R464" s="8">
        <f>+O464/(N464-J464)*100</f>
        <v/>
      </c>
      <c r="S464" s="8">
        <f>+SQRT((3.47-LOG(Q464))^2+(1.22+LOG(R464))^2)</f>
        <v/>
      </c>
      <c r="T464" s="1">
        <f>(IF(S464&lt;1.31, "gravelly sand to dense sand", IF(S464&lt;2.05, "sands", IF(S464&lt;2.6, "sand mixtures", IF(S464&lt;2.95, "silt mixtures", IF(S464&lt;3.6, "clays","organic clay"))))))</f>
        <v/>
      </c>
      <c r="U464" s="98">
        <f>IF(S464&lt;2.6,DEGREES(ATAN(0.373*(LOG(N464/L464)+0.29))),"")</f>
        <v/>
      </c>
      <c r="V464" s="98">
        <f>IF(S464&lt;2.6, 17.6+11*LOG(Q464),"")</f>
        <v/>
      </c>
      <c r="W464" s="98">
        <f>IF(S464&lt;2.6, IF(M464/100&lt;20, 30,IF(M464/100&lt;40,30+5/20*(M464/100-20),IF(M464/100&lt;120, 35+5/80*(M464/100-40), IF(M464/100&lt;200, 40+5/80*(M464/100-120),45)))),"")</f>
        <v/>
      </c>
      <c r="X464" s="98">
        <f>IF(S464&gt;2.59, (M464-J464)/$I$1,"")</f>
        <v/>
      </c>
      <c r="Y464" s="1">
        <f>+($Y$600-$Y$3)/($A$600-$A$3)*(A464-$A$3)+$Y$3</f>
        <v/>
      </c>
      <c r="Z464" s="99">
        <f>+B464*4</f>
        <v/>
      </c>
      <c r="AA464" s="1">
        <f>+($AA$600-$AA$3)/($A$600-$A$3)*(A464-$A$3)+$AA$3</f>
        <v/>
      </c>
    </row>
    <row r="465">
      <c r="A465" s="11" t="n">
        <v>9.24</v>
      </c>
      <c r="B465" s="11" t="n">
        <v>6.327</v>
      </c>
      <c r="C465" s="11" t="n">
        <v>28</v>
      </c>
      <c r="D465" s="11" t="n">
        <v>89</v>
      </c>
      <c r="E465" s="5">
        <f>+B465*1000+D465*(1-$F$1)</f>
        <v/>
      </c>
      <c r="F465" s="5">
        <f>+F464+1</f>
        <v/>
      </c>
      <c r="G465" s="5">
        <f>+A466-A465</f>
        <v/>
      </c>
      <c r="H465" s="5">
        <f>+A465+G465/2</f>
        <v/>
      </c>
      <c r="I465" s="8">
        <f>9.81*(0.27*LOG(C465/E465*100)+0.36*LOG(E465/100)+1.236)</f>
        <v/>
      </c>
      <c r="J465" s="5">
        <f>+J464+I465*G465</f>
        <v/>
      </c>
      <c r="K465" s="5">
        <f>IF(H465&lt;$C$1,0,9.81*(H465-$C$1))</f>
        <v/>
      </c>
      <c r="L465" s="8">
        <f>+J465-K465</f>
        <v/>
      </c>
      <c r="M465" s="8">
        <f>AVERAGE(B465:B466)*1000</f>
        <v/>
      </c>
      <c r="N465" s="8">
        <f>AVERAGE(E465:E466)</f>
        <v/>
      </c>
      <c r="O465" s="8">
        <f>AVERAGE(F465:F466)</f>
        <v/>
      </c>
      <c r="P465" s="8">
        <f>AVERAGE(G465:G466)</f>
        <v/>
      </c>
      <c r="Q465" s="9">
        <f>(N465-J465)/L465</f>
        <v/>
      </c>
      <c r="R465" s="8">
        <f>+O465/(N465-J465)*100</f>
        <v/>
      </c>
      <c r="S465" s="8">
        <f>+SQRT((3.47-LOG(Q465))^2+(1.22+LOG(R465))^2)</f>
        <v/>
      </c>
      <c r="T465" s="1">
        <f>(IF(S465&lt;1.31, "gravelly sand to dense sand", IF(S465&lt;2.05, "sands", IF(S465&lt;2.6, "sand mixtures", IF(S465&lt;2.95, "silt mixtures", IF(S465&lt;3.6, "clays","organic clay"))))))</f>
        <v/>
      </c>
      <c r="U465" s="98">
        <f>IF(S465&lt;2.6,DEGREES(ATAN(0.373*(LOG(N465/L465)+0.29))),"")</f>
        <v/>
      </c>
      <c r="V465" s="98">
        <f>IF(S465&lt;2.6, 17.6+11*LOG(Q465),"")</f>
        <v/>
      </c>
      <c r="W465" s="98">
        <f>IF(S465&lt;2.6, IF(M465/100&lt;20, 30,IF(M465/100&lt;40,30+5/20*(M465/100-20),IF(M465/100&lt;120, 35+5/80*(M465/100-40), IF(M465/100&lt;200, 40+5/80*(M465/100-120),45)))),"")</f>
        <v/>
      </c>
      <c r="X465" s="98">
        <f>IF(S465&gt;2.59, (M465-J465)/$I$1,"")</f>
        <v/>
      </c>
      <c r="Y465" s="1">
        <f>+($Y$600-$Y$3)/($A$600-$A$3)*(A465-$A$3)+$Y$3</f>
        <v/>
      </c>
      <c r="Z465" s="99">
        <f>+B465*4</f>
        <v/>
      </c>
      <c r="AA465" s="1">
        <f>+($AA$600-$AA$3)/($A$600-$A$3)*(A465-$A$3)+$AA$3</f>
        <v/>
      </c>
    </row>
    <row r="466">
      <c r="A466" s="11" t="n">
        <v>9.26</v>
      </c>
      <c r="B466" s="11" t="n">
        <v>6.176</v>
      </c>
      <c r="C466" s="11" t="n">
        <v>28</v>
      </c>
      <c r="D466" s="11" t="n">
        <v>81</v>
      </c>
      <c r="E466" s="5">
        <f>+B466*1000+D466*(1-$F$1)</f>
        <v/>
      </c>
      <c r="F466" s="5">
        <f>+F465+1</f>
        <v/>
      </c>
      <c r="G466" s="5">
        <f>+A467-A466</f>
        <v/>
      </c>
      <c r="H466" s="5">
        <f>+A466+G466/2</f>
        <v/>
      </c>
      <c r="I466" s="8">
        <f>9.81*(0.27*LOG(C466/E466*100)+0.36*LOG(E466/100)+1.236)</f>
        <v/>
      </c>
      <c r="J466" s="5">
        <f>+J465+I466*G466</f>
        <v/>
      </c>
      <c r="K466" s="5">
        <f>IF(H466&lt;$C$1,0,9.81*(H466-$C$1))</f>
        <v/>
      </c>
      <c r="L466" s="8">
        <f>+J466-K466</f>
        <v/>
      </c>
      <c r="M466" s="8">
        <f>AVERAGE(B466:B467)*1000</f>
        <v/>
      </c>
      <c r="N466" s="8">
        <f>AVERAGE(E466:E467)</f>
        <v/>
      </c>
      <c r="O466" s="8">
        <f>AVERAGE(F466:F467)</f>
        <v/>
      </c>
      <c r="P466" s="8">
        <f>AVERAGE(G466:G467)</f>
        <v/>
      </c>
      <c r="Q466" s="9">
        <f>(N466-J466)/L466</f>
        <v/>
      </c>
      <c r="R466" s="8">
        <f>+O466/(N466-J466)*100</f>
        <v/>
      </c>
      <c r="S466" s="8">
        <f>+SQRT((3.47-LOG(Q466))^2+(1.22+LOG(R466))^2)</f>
        <v/>
      </c>
      <c r="T466" s="1">
        <f>(IF(S466&lt;1.31, "gravelly sand to dense sand", IF(S466&lt;2.05, "sands", IF(S466&lt;2.6, "sand mixtures", IF(S466&lt;2.95, "silt mixtures", IF(S466&lt;3.6, "clays","organic clay"))))))</f>
        <v/>
      </c>
      <c r="U466" s="98">
        <f>IF(S466&lt;2.6,DEGREES(ATAN(0.373*(LOG(N466/L466)+0.29))),"")</f>
        <v/>
      </c>
      <c r="V466" s="98">
        <f>IF(S466&lt;2.6, 17.6+11*LOG(Q466),"")</f>
        <v/>
      </c>
      <c r="W466" s="98">
        <f>IF(S466&lt;2.6, IF(M466/100&lt;20, 30,IF(M466/100&lt;40,30+5/20*(M466/100-20),IF(M466/100&lt;120, 35+5/80*(M466/100-40), IF(M466/100&lt;200, 40+5/80*(M466/100-120),45)))),"")</f>
        <v/>
      </c>
      <c r="X466" s="98">
        <f>IF(S466&gt;2.59, (M466-J466)/$I$1,"")</f>
        <v/>
      </c>
      <c r="Y466" s="1">
        <f>+($Y$600-$Y$3)/($A$600-$A$3)*(A466-$A$3)+$Y$3</f>
        <v/>
      </c>
      <c r="Z466" s="99">
        <f>+B466*4</f>
        <v/>
      </c>
      <c r="AA466" s="1">
        <f>+($AA$600-$AA$3)/($A$600-$A$3)*(A466-$A$3)+$AA$3</f>
        <v/>
      </c>
    </row>
    <row r="467">
      <c r="A467" s="11" t="n">
        <v>9.279999999999999</v>
      </c>
      <c r="B467" s="11" t="n">
        <v>5.456</v>
      </c>
      <c r="C467" s="11" t="n">
        <v>23</v>
      </c>
      <c r="D467" s="11" t="n">
        <v>79</v>
      </c>
      <c r="E467" s="5">
        <f>+B467*1000+D467*(1-$F$1)</f>
        <v/>
      </c>
      <c r="F467" s="5">
        <f>+F466+1</f>
        <v/>
      </c>
      <c r="G467" s="5">
        <f>+A468-A467</f>
        <v/>
      </c>
      <c r="H467" s="5">
        <f>+A467+G467/2</f>
        <v/>
      </c>
      <c r="I467" s="8">
        <f>9.81*(0.27*LOG(C467/E467*100)+0.36*LOG(E467/100)+1.236)</f>
        <v/>
      </c>
      <c r="J467" s="5">
        <f>+J466+I467*G467</f>
        <v/>
      </c>
      <c r="K467" s="5">
        <f>IF(H467&lt;$C$1,0,9.81*(H467-$C$1))</f>
        <v/>
      </c>
      <c r="L467" s="8">
        <f>+J467-K467</f>
        <v/>
      </c>
      <c r="M467" s="8">
        <f>AVERAGE(B467:B468)*1000</f>
        <v/>
      </c>
      <c r="N467" s="8">
        <f>AVERAGE(E467:E468)</f>
        <v/>
      </c>
      <c r="O467" s="8">
        <f>AVERAGE(F467:F468)</f>
        <v/>
      </c>
      <c r="P467" s="8">
        <f>AVERAGE(G467:G468)</f>
        <v/>
      </c>
      <c r="Q467" s="9">
        <f>(N467-J467)/L467</f>
        <v/>
      </c>
      <c r="R467" s="8">
        <f>+O467/(N467-J467)*100</f>
        <v/>
      </c>
      <c r="S467" s="8">
        <f>+SQRT((3.47-LOG(Q467))^2+(1.22+LOG(R467))^2)</f>
        <v/>
      </c>
      <c r="T467" s="1">
        <f>(IF(S467&lt;1.31, "gravelly sand to dense sand", IF(S467&lt;2.05, "sands", IF(S467&lt;2.6, "sand mixtures", IF(S467&lt;2.95, "silt mixtures", IF(S467&lt;3.6, "clays","organic clay"))))))</f>
        <v/>
      </c>
      <c r="U467" s="98">
        <f>IF(S467&lt;2.6,DEGREES(ATAN(0.373*(LOG(N467/L467)+0.29))),"")</f>
        <v/>
      </c>
      <c r="V467" s="98">
        <f>IF(S467&lt;2.6, 17.6+11*LOG(Q467),"")</f>
        <v/>
      </c>
      <c r="W467" s="98">
        <f>IF(S467&lt;2.6, IF(M467/100&lt;20, 30,IF(M467/100&lt;40,30+5/20*(M467/100-20),IF(M467/100&lt;120, 35+5/80*(M467/100-40), IF(M467/100&lt;200, 40+5/80*(M467/100-120),45)))),"")</f>
        <v/>
      </c>
      <c r="X467" s="98">
        <f>IF(S467&gt;2.59, (M467-J467)/$I$1,"")</f>
        <v/>
      </c>
      <c r="Y467" s="1">
        <f>+($Y$600-$Y$3)/($A$600-$A$3)*(A467-$A$3)+$Y$3</f>
        <v/>
      </c>
      <c r="Z467" s="99">
        <f>+B467*4</f>
        <v/>
      </c>
      <c r="AA467" s="1">
        <f>+($AA$600-$AA$3)/($A$600-$A$3)*(A467-$A$3)+$AA$3</f>
        <v/>
      </c>
    </row>
    <row r="468">
      <c r="A468" s="11" t="n">
        <v>9.300000000000001</v>
      </c>
      <c r="B468" s="11" t="n">
        <v>5.001</v>
      </c>
      <c r="C468" s="11" t="n">
        <v>20</v>
      </c>
      <c r="D468" s="11" t="n">
        <v>78</v>
      </c>
      <c r="E468" s="5">
        <f>+B468*1000+D468*(1-$F$1)</f>
        <v/>
      </c>
      <c r="F468" s="5">
        <f>+F467+1</f>
        <v/>
      </c>
      <c r="G468" s="5">
        <f>+A469-A468</f>
        <v/>
      </c>
      <c r="H468" s="5">
        <f>+A468+G468/2</f>
        <v/>
      </c>
      <c r="I468" s="8">
        <f>9.81*(0.27*LOG(C468/E468*100)+0.36*LOG(E468/100)+1.236)</f>
        <v/>
      </c>
      <c r="J468" s="5">
        <f>+J467+I468*G468</f>
        <v/>
      </c>
      <c r="K468" s="5">
        <f>IF(H468&lt;$C$1,0,9.81*(H468-$C$1))</f>
        <v/>
      </c>
      <c r="L468" s="8">
        <f>+J468-K468</f>
        <v/>
      </c>
      <c r="M468" s="8">
        <f>AVERAGE(B468:B469)*1000</f>
        <v/>
      </c>
      <c r="N468" s="8">
        <f>AVERAGE(E468:E469)</f>
        <v/>
      </c>
      <c r="O468" s="8">
        <f>AVERAGE(F468:F469)</f>
        <v/>
      </c>
      <c r="P468" s="8">
        <f>AVERAGE(G468:G469)</f>
        <v/>
      </c>
      <c r="Q468" s="9">
        <f>(N468-J468)/L468</f>
        <v/>
      </c>
      <c r="R468" s="8">
        <f>+O468/(N468-J468)*100</f>
        <v/>
      </c>
      <c r="S468" s="8">
        <f>+SQRT((3.47-LOG(Q468))^2+(1.22+LOG(R468))^2)</f>
        <v/>
      </c>
      <c r="T468" s="1">
        <f>(IF(S468&lt;1.31, "gravelly sand to dense sand", IF(S468&lt;2.05, "sands", IF(S468&lt;2.6, "sand mixtures", IF(S468&lt;2.95, "silt mixtures", IF(S468&lt;3.6, "clays","organic clay"))))))</f>
        <v/>
      </c>
      <c r="U468" s="98">
        <f>IF(S468&lt;2.6,DEGREES(ATAN(0.373*(LOG(N468/L468)+0.29))),"")</f>
        <v/>
      </c>
      <c r="V468" s="98">
        <f>IF(S468&lt;2.6, 17.6+11*LOG(Q468),"")</f>
        <v/>
      </c>
      <c r="W468" s="98">
        <f>IF(S468&lt;2.6, IF(M468/100&lt;20, 30,IF(M468/100&lt;40,30+5/20*(M468/100-20),IF(M468/100&lt;120, 35+5/80*(M468/100-40), IF(M468/100&lt;200, 40+5/80*(M468/100-120),45)))),"")</f>
        <v/>
      </c>
      <c r="X468" s="98">
        <f>IF(S468&gt;2.59, (M468-J468)/$I$1,"")</f>
        <v/>
      </c>
      <c r="Y468" s="1">
        <f>+($Y$600-$Y$3)/($A$600-$A$3)*(A468-$A$3)+$Y$3</f>
        <v/>
      </c>
      <c r="Z468" s="99">
        <f>+B468*4</f>
        <v/>
      </c>
      <c r="AA468" s="1">
        <f>+($AA$600-$AA$3)/($A$600-$A$3)*(A468-$A$3)+$AA$3</f>
        <v/>
      </c>
    </row>
    <row r="469">
      <c r="A469" s="11" t="n">
        <v>9.32</v>
      </c>
      <c r="B469" s="11" t="n">
        <v>4.622</v>
      </c>
      <c r="C469" s="11" t="n">
        <v>19</v>
      </c>
      <c r="D469" s="11" t="n">
        <v>78</v>
      </c>
      <c r="E469" s="5">
        <f>+B469*1000+D469*(1-$F$1)</f>
        <v/>
      </c>
      <c r="F469" s="5">
        <f>+F468+1</f>
        <v/>
      </c>
      <c r="G469" s="5">
        <f>+A470-A469</f>
        <v/>
      </c>
      <c r="H469" s="5">
        <f>+A469+G469/2</f>
        <v/>
      </c>
      <c r="I469" s="8">
        <f>9.81*(0.27*LOG(C469/E469*100)+0.36*LOG(E469/100)+1.236)</f>
        <v/>
      </c>
      <c r="J469" s="5">
        <f>+J468+I469*G469</f>
        <v/>
      </c>
      <c r="K469" s="5">
        <f>IF(H469&lt;$C$1,0,9.81*(H469-$C$1))</f>
        <v/>
      </c>
      <c r="L469" s="8">
        <f>+J469-K469</f>
        <v/>
      </c>
      <c r="M469" s="8">
        <f>AVERAGE(B469:B470)*1000</f>
        <v/>
      </c>
      <c r="N469" s="8">
        <f>AVERAGE(E469:E470)</f>
        <v/>
      </c>
      <c r="O469" s="8">
        <f>AVERAGE(F469:F470)</f>
        <v/>
      </c>
      <c r="P469" s="8">
        <f>AVERAGE(G469:G470)</f>
        <v/>
      </c>
      <c r="Q469" s="9">
        <f>(N469-J469)/L469</f>
        <v/>
      </c>
      <c r="R469" s="8">
        <f>+O469/(N469-J469)*100</f>
        <v/>
      </c>
      <c r="S469" s="8">
        <f>+SQRT((3.47-LOG(Q469))^2+(1.22+LOG(R469))^2)</f>
        <v/>
      </c>
      <c r="T469" s="1">
        <f>(IF(S469&lt;1.31, "gravelly sand to dense sand", IF(S469&lt;2.05, "sands", IF(S469&lt;2.6, "sand mixtures", IF(S469&lt;2.95, "silt mixtures", IF(S469&lt;3.6, "clays","organic clay"))))))</f>
        <v/>
      </c>
      <c r="U469" s="98">
        <f>IF(S469&lt;2.6,DEGREES(ATAN(0.373*(LOG(N469/L469)+0.29))),"")</f>
        <v/>
      </c>
      <c r="V469" s="98">
        <f>IF(S469&lt;2.6, 17.6+11*LOG(Q469),"")</f>
        <v/>
      </c>
      <c r="W469" s="98">
        <f>IF(S469&lt;2.6, IF(M469/100&lt;20, 30,IF(M469/100&lt;40,30+5/20*(M469/100-20),IF(M469/100&lt;120, 35+5/80*(M469/100-40), IF(M469/100&lt;200, 40+5/80*(M469/100-120),45)))),"")</f>
        <v/>
      </c>
      <c r="X469" s="98">
        <f>IF(S469&gt;2.59, (M469-J469)/$I$1,"")</f>
        <v/>
      </c>
      <c r="Y469" s="1">
        <f>+($Y$600-$Y$3)/($A$600-$A$3)*(A469-$A$3)+$Y$3</f>
        <v/>
      </c>
      <c r="Z469" s="99">
        <f>+B469*4</f>
        <v/>
      </c>
      <c r="AA469" s="1">
        <f>+($AA$600-$AA$3)/($A$600-$A$3)*(A469-$A$3)+$AA$3</f>
        <v/>
      </c>
    </row>
    <row r="470">
      <c r="A470" s="11" t="n">
        <v>9.34</v>
      </c>
      <c r="B470" s="11" t="n">
        <v>6.82</v>
      </c>
      <c r="C470" s="11" t="n">
        <v>21</v>
      </c>
      <c r="D470" s="11" t="n">
        <v>80</v>
      </c>
      <c r="E470" s="5">
        <f>+B470*1000+D470*(1-$F$1)</f>
        <v/>
      </c>
      <c r="F470" s="5">
        <f>+F469+1</f>
        <v/>
      </c>
      <c r="G470" s="5">
        <f>+A471-A470</f>
        <v/>
      </c>
      <c r="H470" s="5">
        <f>+A470+G470/2</f>
        <v/>
      </c>
      <c r="I470" s="8">
        <f>9.81*(0.27*LOG(C470/E470*100)+0.36*LOG(E470/100)+1.236)</f>
        <v/>
      </c>
      <c r="J470" s="5">
        <f>+J469+I470*G470</f>
        <v/>
      </c>
      <c r="K470" s="5">
        <f>IF(H470&lt;$C$1,0,9.81*(H470-$C$1))</f>
        <v/>
      </c>
      <c r="L470" s="8">
        <f>+J470-K470</f>
        <v/>
      </c>
      <c r="M470" s="8">
        <f>AVERAGE(B470:B471)*1000</f>
        <v/>
      </c>
      <c r="N470" s="8">
        <f>AVERAGE(E470:E471)</f>
        <v/>
      </c>
      <c r="O470" s="8">
        <f>AVERAGE(F470:F471)</f>
        <v/>
      </c>
      <c r="P470" s="8">
        <f>AVERAGE(G470:G471)</f>
        <v/>
      </c>
      <c r="Q470" s="9">
        <f>(N470-J470)/L470</f>
        <v/>
      </c>
      <c r="R470" s="8">
        <f>+O470/(N470-J470)*100</f>
        <v/>
      </c>
      <c r="S470" s="8">
        <f>+SQRT((3.47-LOG(Q470))^2+(1.22+LOG(R470))^2)</f>
        <v/>
      </c>
      <c r="T470" s="1">
        <f>(IF(S470&lt;1.31, "gravelly sand to dense sand", IF(S470&lt;2.05, "sands", IF(S470&lt;2.6, "sand mixtures", IF(S470&lt;2.95, "silt mixtures", IF(S470&lt;3.6, "clays","organic clay"))))))</f>
        <v/>
      </c>
      <c r="U470" s="98">
        <f>IF(S470&lt;2.6,DEGREES(ATAN(0.373*(LOG(N470/L470)+0.29))),"")</f>
        <v/>
      </c>
      <c r="V470" s="98">
        <f>IF(S470&lt;2.6, 17.6+11*LOG(Q470),"")</f>
        <v/>
      </c>
      <c r="W470" s="98">
        <f>IF(S470&lt;2.6, IF(M470/100&lt;20, 30,IF(M470/100&lt;40,30+5/20*(M470/100-20),IF(M470/100&lt;120, 35+5/80*(M470/100-40), IF(M470/100&lt;200, 40+5/80*(M470/100-120),45)))),"")</f>
        <v/>
      </c>
      <c r="X470" s="98">
        <f>IF(S470&gt;2.59, (M470-J470)/$I$1,"")</f>
        <v/>
      </c>
      <c r="Y470" s="1">
        <f>+($Y$600-$Y$3)/($A$600-$A$3)*(A470-$A$3)+$Y$3</f>
        <v/>
      </c>
      <c r="Z470" s="99">
        <f>+B470*4</f>
        <v/>
      </c>
      <c r="AA470" s="1">
        <f>+($AA$600-$AA$3)/($A$600-$A$3)*(A470-$A$3)+$AA$3</f>
        <v/>
      </c>
    </row>
    <row r="471">
      <c r="A471" s="11" t="n">
        <v>9.359999999999999</v>
      </c>
      <c r="B471" s="11" t="n">
        <v>7.994</v>
      </c>
      <c r="C471" s="11" t="n">
        <v>24</v>
      </c>
      <c r="D471" s="11" t="n">
        <v>84</v>
      </c>
      <c r="E471" s="5">
        <f>+B471*1000+D471*(1-$F$1)</f>
        <v/>
      </c>
      <c r="F471" s="5">
        <f>+F470+1</f>
        <v/>
      </c>
      <c r="G471" s="5">
        <f>+A472-A471</f>
        <v/>
      </c>
      <c r="H471" s="5">
        <f>+A471+G471/2</f>
        <v/>
      </c>
      <c r="I471" s="8">
        <f>9.81*(0.27*LOG(C471/E471*100)+0.36*LOG(E471/100)+1.236)</f>
        <v/>
      </c>
      <c r="J471" s="5">
        <f>+J470+I471*G471</f>
        <v/>
      </c>
      <c r="K471" s="5">
        <f>IF(H471&lt;$C$1,0,9.81*(H471-$C$1))</f>
        <v/>
      </c>
      <c r="L471" s="8">
        <f>+J471-K471</f>
        <v/>
      </c>
      <c r="M471" s="8">
        <f>AVERAGE(B471:B472)*1000</f>
        <v/>
      </c>
      <c r="N471" s="8">
        <f>AVERAGE(E471:E472)</f>
        <v/>
      </c>
      <c r="O471" s="8">
        <f>AVERAGE(F471:F472)</f>
        <v/>
      </c>
      <c r="P471" s="8">
        <f>AVERAGE(G471:G472)</f>
        <v/>
      </c>
      <c r="Q471" s="9">
        <f>(N471-J471)/L471</f>
        <v/>
      </c>
      <c r="R471" s="8">
        <f>+O471/(N471-J471)*100</f>
        <v/>
      </c>
      <c r="S471" s="8">
        <f>+SQRT((3.47-LOG(Q471))^2+(1.22+LOG(R471))^2)</f>
        <v/>
      </c>
      <c r="T471" s="1">
        <f>(IF(S471&lt;1.31, "gravelly sand to dense sand", IF(S471&lt;2.05, "sands", IF(S471&lt;2.6, "sand mixtures", IF(S471&lt;2.95, "silt mixtures", IF(S471&lt;3.6, "clays","organic clay"))))))</f>
        <v/>
      </c>
      <c r="U471" s="98">
        <f>IF(S471&lt;2.6,DEGREES(ATAN(0.373*(LOG(N471/L471)+0.29))),"")</f>
        <v/>
      </c>
      <c r="V471" s="98">
        <f>IF(S471&lt;2.6, 17.6+11*LOG(Q471),"")</f>
        <v/>
      </c>
      <c r="W471" s="98">
        <f>IF(S471&lt;2.6, IF(M471/100&lt;20, 30,IF(M471/100&lt;40,30+5/20*(M471/100-20),IF(M471/100&lt;120, 35+5/80*(M471/100-40), IF(M471/100&lt;200, 40+5/80*(M471/100-120),45)))),"")</f>
        <v/>
      </c>
      <c r="X471" s="98">
        <f>IF(S471&gt;2.59, (M471-J471)/$I$1,"")</f>
        <v/>
      </c>
      <c r="Y471" s="1">
        <f>+($Y$600-$Y$3)/($A$600-$A$3)*(A471-$A$3)+$Y$3</f>
        <v/>
      </c>
      <c r="Z471" s="99">
        <f>+B471*4</f>
        <v/>
      </c>
      <c r="AA471" s="1">
        <f>+($AA$600-$AA$3)/($A$600-$A$3)*(A471-$A$3)+$AA$3</f>
        <v/>
      </c>
    </row>
    <row r="472">
      <c r="A472" s="11" t="n">
        <v>9.380000000000001</v>
      </c>
      <c r="B472" s="11" t="n">
        <v>8.544</v>
      </c>
      <c r="C472" s="11" t="n">
        <v>16</v>
      </c>
      <c r="D472" s="11" t="n">
        <v>82</v>
      </c>
      <c r="E472" s="5">
        <f>+B472*1000+D472*(1-$F$1)</f>
        <v/>
      </c>
      <c r="F472" s="5">
        <f>+F471+1</f>
        <v/>
      </c>
      <c r="G472" s="5">
        <f>+A473-A472</f>
        <v/>
      </c>
      <c r="H472" s="5">
        <f>+A472+G472/2</f>
        <v/>
      </c>
      <c r="I472" s="8">
        <f>9.81*(0.27*LOG(C472/E472*100)+0.36*LOG(E472/100)+1.236)</f>
        <v/>
      </c>
      <c r="J472" s="5">
        <f>+J471+I472*G472</f>
        <v/>
      </c>
      <c r="K472" s="5">
        <f>IF(H472&lt;$C$1,0,9.81*(H472-$C$1))</f>
        <v/>
      </c>
      <c r="L472" s="8">
        <f>+J472-K472</f>
        <v/>
      </c>
      <c r="M472" s="8">
        <f>AVERAGE(B472:B473)*1000</f>
        <v/>
      </c>
      <c r="N472" s="8">
        <f>AVERAGE(E472:E473)</f>
        <v/>
      </c>
      <c r="O472" s="8">
        <f>AVERAGE(F472:F473)</f>
        <v/>
      </c>
      <c r="P472" s="8">
        <f>AVERAGE(G472:G473)</f>
        <v/>
      </c>
      <c r="Q472" s="9">
        <f>(N472-J472)/L472</f>
        <v/>
      </c>
      <c r="R472" s="8">
        <f>+O472/(N472-J472)*100</f>
        <v/>
      </c>
      <c r="S472" s="8">
        <f>+SQRT((3.47-LOG(Q472))^2+(1.22+LOG(R472))^2)</f>
        <v/>
      </c>
      <c r="T472" s="1">
        <f>(IF(S472&lt;1.31, "gravelly sand to dense sand", IF(S472&lt;2.05, "sands", IF(S472&lt;2.6, "sand mixtures", IF(S472&lt;2.95, "silt mixtures", IF(S472&lt;3.6, "clays","organic clay"))))))</f>
        <v/>
      </c>
      <c r="U472" s="98">
        <f>IF(S472&lt;2.6,DEGREES(ATAN(0.373*(LOG(N472/L472)+0.29))),"")</f>
        <v/>
      </c>
      <c r="V472" s="98">
        <f>IF(S472&lt;2.6, 17.6+11*LOG(Q472),"")</f>
        <v/>
      </c>
      <c r="W472" s="98">
        <f>IF(S472&lt;2.6, IF(M472/100&lt;20, 30,IF(M472/100&lt;40,30+5/20*(M472/100-20),IF(M472/100&lt;120, 35+5/80*(M472/100-40), IF(M472/100&lt;200, 40+5/80*(M472/100-120),45)))),"")</f>
        <v/>
      </c>
      <c r="X472" s="98">
        <f>IF(S472&gt;2.59, (M472-J472)/$I$1,"")</f>
        <v/>
      </c>
      <c r="Y472" s="1">
        <f>+($Y$600-$Y$3)/($A$600-$A$3)*(A472-$A$3)+$Y$3</f>
        <v/>
      </c>
      <c r="Z472" s="99">
        <f>+B472*4</f>
        <v/>
      </c>
      <c r="AA472" s="1">
        <f>+($AA$600-$AA$3)/($A$600-$A$3)*(A472-$A$3)+$AA$3</f>
        <v/>
      </c>
    </row>
    <row r="473">
      <c r="A473" s="11" t="n">
        <v>9.4</v>
      </c>
      <c r="B473" s="11" t="n">
        <v>9.491</v>
      </c>
      <c r="C473" s="11" t="n">
        <v>14</v>
      </c>
      <c r="D473" s="11" t="n">
        <v>81</v>
      </c>
      <c r="E473" s="5">
        <f>+B473*1000+D473*(1-$F$1)</f>
        <v/>
      </c>
      <c r="F473" s="5">
        <f>+F472+1</f>
        <v/>
      </c>
      <c r="G473" s="5">
        <f>+A474-A473</f>
        <v/>
      </c>
      <c r="H473" s="5">
        <f>+A473+G473/2</f>
        <v/>
      </c>
      <c r="I473" s="8">
        <f>9.81*(0.27*LOG(C473/E473*100)+0.36*LOG(E473/100)+1.236)</f>
        <v/>
      </c>
      <c r="J473" s="5">
        <f>+J472+I473*G473</f>
        <v/>
      </c>
      <c r="K473" s="5">
        <f>IF(H473&lt;$C$1,0,9.81*(H473-$C$1))</f>
        <v/>
      </c>
      <c r="L473" s="8">
        <f>+J473-K473</f>
        <v/>
      </c>
      <c r="M473" s="8">
        <f>AVERAGE(B473:B474)*1000</f>
        <v/>
      </c>
      <c r="N473" s="8">
        <f>AVERAGE(E473:E474)</f>
        <v/>
      </c>
      <c r="O473" s="8">
        <f>AVERAGE(F473:F474)</f>
        <v/>
      </c>
      <c r="P473" s="8">
        <f>AVERAGE(G473:G474)</f>
        <v/>
      </c>
      <c r="Q473" s="9">
        <f>(N473-J473)/L473</f>
        <v/>
      </c>
      <c r="R473" s="8">
        <f>+O473/(N473-J473)*100</f>
        <v/>
      </c>
      <c r="S473" s="8">
        <f>+SQRT((3.47-LOG(Q473))^2+(1.22+LOG(R473))^2)</f>
        <v/>
      </c>
      <c r="T473" s="1">
        <f>(IF(S473&lt;1.31, "gravelly sand to dense sand", IF(S473&lt;2.05, "sands", IF(S473&lt;2.6, "sand mixtures", IF(S473&lt;2.95, "silt mixtures", IF(S473&lt;3.6, "clays","organic clay"))))))</f>
        <v/>
      </c>
      <c r="U473" s="98">
        <f>IF(S473&lt;2.6,DEGREES(ATAN(0.373*(LOG(N473/L473)+0.29))),"")</f>
        <v/>
      </c>
      <c r="V473" s="98">
        <f>IF(S473&lt;2.6, 17.6+11*LOG(Q473),"")</f>
        <v/>
      </c>
      <c r="W473" s="98">
        <f>IF(S473&lt;2.6, IF(M473/100&lt;20, 30,IF(M473/100&lt;40,30+5/20*(M473/100-20),IF(M473/100&lt;120, 35+5/80*(M473/100-40), IF(M473/100&lt;200, 40+5/80*(M473/100-120),45)))),"")</f>
        <v/>
      </c>
      <c r="X473" s="98">
        <f>IF(S473&gt;2.59, (M473-J473)/$I$1,"")</f>
        <v/>
      </c>
      <c r="Y473" s="1">
        <f>+($Y$600-$Y$3)/($A$600-$A$3)*(A473-$A$3)+$Y$3</f>
        <v/>
      </c>
      <c r="Z473" s="99">
        <f>+B473*4</f>
        <v/>
      </c>
      <c r="AA473" s="1">
        <f>+($AA$600-$AA$3)/($A$600-$A$3)*(A473-$A$3)+$AA$3</f>
        <v/>
      </c>
    </row>
    <row r="474">
      <c r="A474" s="11" t="n">
        <v>9.42</v>
      </c>
      <c r="B474" s="11" t="n">
        <v>10.438</v>
      </c>
      <c r="C474" s="11" t="n">
        <v>12</v>
      </c>
      <c r="D474" s="11" t="n">
        <v>84</v>
      </c>
      <c r="E474" s="5">
        <f>+B474*1000+D474*(1-$F$1)</f>
        <v/>
      </c>
      <c r="F474" s="5">
        <f>+F473+1</f>
        <v/>
      </c>
      <c r="G474" s="5">
        <f>+A475-A474</f>
        <v/>
      </c>
      <c r="H474" s="5">
        <f>+A474+G474/2</f>
        <v/>
      </c>
      <c r="I474" s="8">
        <f>9.81*(0.27*LOG(C474/E474*100)+0.36*LOG(E474/100)+1.236)</f>
        <v/>
      </c>
      <c r="J474" s="5">
        <f>+J473+I474*G474</f>
        <v/>
      </c>
      <c r="K474" s="5">
        <f>IF(H474&lt;$C$1,0,9.81*(H474-$C$1))</f>
        <v/>
      </c>
      <c r="L474" s="8">
        <f>+J474-K474</f>
        <v/>
      </c>
      <c r="M474" s="8">
        <f>AVERAGE(B474:B475)*1000</f>
        <v/>
      </c>
      <c r="N474" s="8">
        <f>AVERAGE(E474:E475)</f>
        <v/>
      </c>
      <c r="O474" s="8">
        <f>AVERAGE(F474:F475)</f>
        <v/>
      </c>
      <c r="P474" s="8">
        <f>AVERAGE(G474:G475)</f>
        <v/>
      </c>
      <c r="Q474" s="9">
        <f>(N474-J474)/L474</f>
        <v/>
      </c>
      <c r="R474" s="8">
        <f>+O474/(N474-J474)*100</f>
        <v/>
      </c>
      <c r="S474" s="8">
        <f>+SQRT((3.47-LOG(Q474))^2+(1.22+LOG(R474))^2)</f>
        <v/>
      </c>
      <c r="T474" s="1">
        <f>(IF(S474&lt;1.31, "gravelly sand to dense sand", IF(S474&lt;2.05, "sands", IF(S474&lt;2.6, "sand mixtures", IF(S474&lt;2.95, "silt mixtures", IF(S474&lt;3.6, "clays","organic clay"))))))</f>
        <v/>
      </c>
      <c r="U474" s="98">
        <f>IF(S474&lt;2.6,DEGREES(ATAN(0.373*(LOG(N474/L474)+0.29))),"")</f>
        <v/>
      </c>
      <c r="V474" s="98">
        <f>IF(S474&lt;2.6, 17.6+11*LOG(Q474),"")</f>
        <v/>
      </c>
      <c r="W474" s="98">
        <f>IF(S474&lt;2.6, IF(M474/100&lt;20, 30,IF(M474/100&lt;40,30+5/20*(M474/100-20),IF(M474/100&lt;120, 35+5/80*(M474/100-40), IF(M474/100&lt;200, 40+5/80*(M474/100-120),45)))),"")</f>
        <v/>
      </c>
      <c r="X474" s="98">
        <f>IF(S474&gt;2.59, (M474-J474)/$I$1,"")</f>
        <v/>
      </c>
      <c r="Y474" s="1">
        <f>+($Y$600-$Y$3)/($A$600-$A$3)*(A474-$A$3)+$Y$3</f>
        <v/>
      </c>
      <c r="Z474" s="99">
        <f>+B474*4</f>
        <v/>
      </c>
      <c r="AA474" s="1">
        <f>+($AA$600-$AA$3)/($A$600-$A$3)*(A474-$A$3)+$AA$3</f>
        <v/>
      </c>
    </row>
    <row r="475">
      <c r="A475" s="11" t="n">
        <v>9.44</v>
      </c>
      <c r="B475" s="11" t="n">
        <v>13.034</v>
      </c>
      <c r="C475" s="11" t="n">
        <v>19</v>
      </c>
      <c r="D475" s="11" t="n">
        <v>86</v>
      </c>
      <c r="E475" s="5">
        <f>+B475*1000+D475*(1-$F$1)</f>
        <v/>
      </c>
      <c r="F475" s="5">
        <f>+F474+1</f>
        <v/>
      </c>
      <c r="G475" s="5">
        <f>+A476-A475</f>
        <v/>
      </c>
      <c r="H475" s="5">
        <f>+A475+G475/2</f>
        <v/>
      </c>
      <c r="I475" s="8">
        <f>9.81*(0.27*LOG(C475/E475*100)+0.36*LOG(E475/100)+1.236)</f>
        <v/>
      </c>
      <c r="J475" s="5">
        <f>+J474+I475*G475</f>
        <v/>
      </c>
      <c r="K475" s="5">
        <f>IF(H475&lt;$C$1,0,9.81*(H475-$C$1))</f>
        <v/>
      </c>
      <c r="L475" s="8">
        <f>+J475-K475</f>
        <v/>
      </c>
      <c r="M475" s="8">
        <f>AVERAGE(B475:B476)*1000</f>
        <v/>
      </c>
      <c r="N475" s="8">
        <f>AVERAGE(E475:E476)</f>
        <v/>
      </c>
      <c r="O475" s="8">
        <f>AVERAGE(F475:F476)</f>
        <v/>
      </c>
      <c r="P475" s="8">
        <f>AVERAGE(G475:G476)</f>
        <v/>
      </c>
      <c r="Q475" s="9">
        <f>(N475-J475)/L475</f>
        <v/>
      </c>
      <c r="R475" s="8">
        <f>+O475/(N475-J475)*100</f>
        <v/>
      </c>
      <c r="S475" s="8">
        <f>+SQRT((3.47-LOG(Q475))^2+(1.22+LOG(R475))^2)</f>
        <v/>
      </c>
      <c r="T475" s="1">
        <f>(IF(S475&lt;1.31, "gravelly sand to dense sand", IF(S475&lt;2.05, "sands", IF(S475&lt;2.6, "sand mixtures", IF(S475&lt;2.95, "silt mixtures", IF(S475&lt;3.6, "clays","organic clay"))))))</f>
        <v/>
      </c>
      <c r="U475" s="98">
        <f>IF(S475&lt;2.6,DEGREES(ATAN(0.373*(LOG(N475/L475)+0.29))),"")</f>
        <v/>
      </c>
      <c r="V475" s="98">
        <f>IF(S475&lt;2.6, 17.6+11*LOG(Q475),"")</f>
        <v/>
      </c>
      <c r="W475" s="98">
        <f>IF(S475&lt;2.6, IF(M475/100&lt;20, 30,IF(M475/100&lt;40,30+5/20*(M475/100-20),IF(M475/100&lt;120, 35+5/80*(M475/100-40), IF(M475/100&lt;200, 40+5/80*(M475/100-120),45)))),"")</f>
        <v/>
      </c>
      <c r="X475" s="98">
        <f>IF(S475&gt;2.59, (M475-J475)/$I$1,"")</f>
        <v/>
      </c>
      <c r="Y475" s="1">
        <f>+($Y$600-$Y$3)/($A$600-$A$3)*(A475-$A$3)+$Y$3</f>
        <v/>
      </c>
      <c r="Z475" s="99">
        <f>+B475*4</f>
        <v/>
      </c>
      <c r="AA475" s="1">
        <f>+($AA$600-$AA$3)/($A$600-$A$3)*(A475-$A$3)+$AA$3</f>
        <v/>
      </c>
    </row>
    <row r="476">
      <c r="A476" s="11" t="n">
        <v>9.460000000000001</v>
      </c>
      <c r="B476" s="11" t="n">
        <v>14.019</v>
      </c>
      <c r="C476" s="11" t="n">
        <v>23</v>
      </c>
      <c r="D476" s="11" t="n">
        <v>87</v>
      </c>
      <c r="E476" s="5">
        <f>+B476*1000+D476*(1-$F$1)</f>
        <v/>
      </c>
      <c r="F476" s="5">
        <f>+F475+1</f>
        <v/>
      </c>
      <c r="G476" s="5">
        <f>+A477-A476</f>
        <v/>
      </c>
      <c r="H476" s="5">
        <f>+A476+G476/2</f>
        <v/>
      </c>
      <c r="I476" s="8">
        <f>9.81*(0.27*LOG(C476/E476*100)+0.36*LOG(E476/100)+1.236)</f>
        <v/>
      </c>
      <c r="J476" s="5">
        <f>+J475+I476*G476</f>
        <v/>
      </c>
      <c r="K476" s="5">
        <f>IF(H476&lt;$C$1,0,9.81*(H476-$C$1))</f>
        <v/>
      </c>
      <c r="L476" s="8">
        <f>+J476-K476</f>
        <v/>
      </c>
      <c r="M476" s="8">
        <f>AVERAGE(B476:B477)*1000</f>
        <v/>
      </c>
      <c r="N476" s="8">
        <f>AVERAGE(E476:E477)</f>
        <v/>
      </c>
      <c r="O476" s="8">
        <f>AVERAGE(F476:F477)</f>
        <v/>
      </c>
      <c r="P476" s="8">
        <f>AVERAGE(G476:G477)</f>
        <v/>
      </c>
      <c r="Q476" s="9">
        <f>(N476-J476)/L476</f>
        <v/>
      </c>
      <c r="R476" s="8">
        <f>+O476/(N476-J476)*100</f>
        <v/>
      </c>
      <c r="S476" s="8">
        <f>+SQRT((3.47-LOG(Q476))^2+(1.22+LOG(R476))^2)</f>
        <v/>
      </c>
      <c r="T476" s="1">
        <f>(IF(S476&lt;1.31, "gravelly sand to dense sand", IF(S476&lt;2.05, "sands", IF(S476&lt;2.6, "sand mixtures", IF(S476&lt;2.95, "silt mixtures", IF(S476&lt;3.6, "clays","organic clay"))))))</f>
        <v/>
      </c>
      <c r="U476" s="98">
        <f>IF(S476&lt;2.6,DEGREES(ATAN(0.373*(LOG(N476/L476)+0.29))),"")</f>
        <v/>
      </c>
      <c r="V476" s="98">
        <f>IF(S476&lt;2.6, 17.6+11*LOG(Q476),"")</f>
        <v/>
      </c>
      <c r="W476" s="98">
        <f>IF(S476&lt;2.6, IF(M476/100&lt;20, 30,IF(M476/100&lt;40,30+5/20*(M476/100-20),IF(M476/100&lt;120, 35+5/80*(M476/100-40), IF(M476/100&lt;200, 40+5/80*(M476/100-120),45)))),"")</f>
        <v/>
      </c>
      <c r="X476" s="98">
        <f>IF(S476&gt;2.59, (M476-J476)/$I$1,"")</f>
        <v/>
      </c>
      <c r="Y476" s="1">
        <f>+($Y$600-$Y$3)/($A$600-$A$3)*(A476-$A$3)+$Y$3</f>
        <v/>
      </c>
      <c r="Z476" s="99">
        <f>+B476*4</f>
        <v/>
      </c>
      <c r="AA476" s="1">
        <f>+($AA$600-$AA$3)/($A$600-$A$3)*(A476-$A$3)+$AA$3</f>
        <v/>
      </c>
    </row>
    <row r="477">
      <c r="A477" s="11" t="n">
        <v>9.48</v>
      </c>
      <c r="B477" s="11" t="n">
        <v>14.511</v>
      </c>
      <c r="C477" s="11" t="n">
        <v>35</v>
      </c>
      <c r="D477" s="11" t="n">
        <v>85</v>
      </c>
      <c r="E477" s="5">
        <f>+B477*1000+D477*(1-$F$1)</f>
        <v/>
      </c>
      <c r="F477" s="5">
        <f>+F476+1</f>
        <v/>
      </c>
      <c r="G477" s="5">
        <f>+A478-A477</f>
        <v/>
      </c>
      <c r="H477" s="5">
        <f>+A477+G477/2</f>
        <v/>
      </c>
      <c r="I477" s="8">
        <f>9.81*(0.27*LOG(C477/E477*100)+0.36*LOG(E477/100)+1.236)</f>
        <v/>
      </c>
      <c r="J477" s="5">
        <f>+J476+I477*G477</f>
        <v/>
      </c>
      <c r="K477" s="5">
        <f>IF(H477&lt;$C$1,0,9.81*(H477-$C$1))</f>
        <v/>
      </c>
      <c r="L477" s="8">
        <f>+J477-K477</f>
        <v/>
      </c>
      <c r="M477" s="8">
        <f>AVERAGE(B477:B478)*1000</f>
        <v/>
      </c>
      <c r="N477" s="8">
        <f>AVERAGE(E477:E478)</f>
        <v/>
      </c>
      <c r="O477" s="8">
        <f>AVERAGE(F477:F478)</f>
        <v/>
      </c>
      <c r="P477" s="8">
        <f>AVERAGE(G477:G478)</f>
        <v/>
      </c>
      <c r="Q477" s="9">
        <f>(N477-J477)/L477</f>
        <v/>
      </c>
      <c r="R477" s="8">
        <f>+O477/(N477-J477)*100</f>
        <v/>
      </c>
      <c r="S477" s="8">
        <f>+SQRT((3.47-LOG(Q477))^2+(1.22+LOG(R477))^2)</f>
        <v/>
      </c>
      <c r="T477" s="1">
        <f>(IF(S477&lt;1.31, "gravelly sand to dense sand", IF(S477&lt;2.05, "sands", IF(S477&lt;2.6, "sand mixtures", IF(S477&lt;2.95, "silt mixtures", IF(S477&lt;3.6, "clays","organic clay"))))))</f>
        <v/>
      </c>
      <c r="U477" s="98">
        <f>IF(S477&lt;2.6,DEGREES(ATAN(0.373*(LOG(N477/L477)+0.29))),"")</f>
        <v/>
      </c>
      <c r="V477" s="98">
        <f>IF(S477&lt;2.6, 17.6+11*LOG(Q477),"")</f>
        <v/>
      </c>
      <c r="W477" s="98">
        <f>IF(S477&lt;2.6, IF(M477/100&lt;20, 30,IF(M477/100&lt;40,30+5/20*(M477/100-20),IF(M477/100&lt;120, 35+5/80*(M477/100-40), IF(M477/100&lt;200, 40+5/80*(M477/100-120),45)))),"")</f>
        <v/>
      </c>
      <c r="X477" s="98">
        <f>IF(S477&gt;2.59, (M477-J477)/$I$1,"")</f>
        <v/>
      </c>
      <c r="Y477" s="1">
        <f>+($Y$600-$Y$3)/($A$600-$A$3)*(A477-$A$3)+$Y$3</f>
        <v/>
      </c>
      <c r="Z477" s="99">
        <f>+B477*4</f>
        <v/>
      </c>
      <c r="AA477" s="1">
        <f>+($AA$600-$AA$3)/($A$600-$A$3)*(A477-$A$3)+$AA$3</f>
        <v/>
      </c>
    </row>
    <row r="478">
      <c r="A478" s="11" t="n">
        <v>9.5</v>
      </c>
      <c r="B478" s="11" t="n">
        <v>14.341</v>
      </c>
      <c r="C478" s="11" t="n">
        <v>35</v>
      </c>
      <c r="D478" s="11" t="n">
        <v>85</v>
      </c>
      <c r="E478" s="5">
        <f>+B478*1000+D478*(1-$F$1)</f>
        <v/>
      </c>
      <c r="F478" s="5">
        <f>+F477+1</f>
        <v/>
      </c>
      <c r="G478" s="5">
        <f>+A479-A478</f>
        <v/>
      </c>
      <c r="H478" s="5">
        <f>+A478+G478/2</f>
        <v/>
      </c>
      <c r="I478" s="8">
        <f>9.81*(0.27*LOG(C478/E478*100)+0.36*LOG(E478/100)+1.236)</f>
        <v/>
      </c>
      <c r="J478" s="5">
        <f>+J477+I478*G478</f>
        <v/>
      </c>
      <c r="K478" s="5">
        <f>IF(H478&lt;$C$1,0,9.81*(H478-$C$1))</f>
        <v/>
      </c>
      <c r="L478" s="8">
        <f>+J478-K478</f>
        <v/>
      </c>
      <c r="M478" s="8">
        <f>AVERAGE(B478:B479)*1000</f>
        <v/>
      </c>
      <c r="N478" s="8">
        <f>AVERAGE(E478:E479)</f>
        <v/>
      </c>
      <c r="O478" s="8">
        <f>AVERAGE(F478:F479)</f>
        <v/>
      </c>
      <c r="P478" s="8">
        <f>AVERAGE(G478:G479)</f>
        <v/>
      </c>
      <c r="Q478" s="9">
        <f>(N478-J478)/L478</f>
        <v/>
      </c>
      <c r="R478" s="8">
        <f>+O478/(N478-J478)*100</f>
        <v/>
      </c>
      <c r="S478" s="8">
        <f>+SQRT((3.47-LOG(Q478))^2+(1.22+LOG(R478))^2)</f>
        <v/>
      </c>
      <c r="T478" s="1">
        <f>(IF(S478&lt;1.31, "gravelly sand to dense sand", IF(S478&lt;2.05, "sands", IF(S478&lt;2.6, "sand mixtures", IF(S478&lt;2.95, "silt mixtures", IF(S478&lt;3.6, "clays","organic clay"))))))</f>
        <v/>
      </c>
      <c r="U478" s="98">
        <f>IF(S478&lt;2.6,DEGREES(ATAN(0.373*(LOG(N478/L478)+0.29))),"")</f>
        <v/>
      </c>
      <c r="V478" s="98">
        <f>IF(S478&lt;2.6, 17.6+11*LOG(Q478),"")</f>
        <v/>
      </c>
      <c r="W478" s="98">
        <f>IF(S478&lt;2.6, IF(M478/100&lt;20, 30,IF(M478/100&lt;40,30+5/20*(M478/100-20),IF(M478/100&lt;120, 35+5/80*(M478/100-40), IF(M478/100&lt;200, 40+5/80*(M478/100-120),45)))),"")</f>
        <v/>
      </c>
      <c r="X478" s="98">
        <f>IF(S478&gt;2.59, (M478-J478)/$I$1,"")</f>
        <v/>
      </c>
      <c r="Y478" s="1">
        <f>+($Y$600-$Y$3)/($A$600-$A$3)*(A478-$A$3)+$Y$3</f>
        <v/>
      </c>
      <c r="Z478" s="99">
        <f>+B478*4</f>
        <v/>
      </c>
      <c r="AA478" s="1">
        <f>+($AA$600-$AA$3)/($A$600-$A$3)*(A478-$A$3)+$AA$3</f>
        <v/>
      </c>
    </row>
    <row r="479">
      <c r="A479" s="11" t="n">
        <v>9.52</v>
      </c>
      <c r="B479" s="11" t="n">
        <v>14.094</v>
      </c>
      <c r="C479" s="11" t="n">
        <v>37</v>
      </c>
      <c r="D479" s="11" t="n">
        <v>84</v>
      </c>
      <c r="E479" s="5">
        <f>+B479*1000+D479*(1-$F$1)</f>
        <v/>
      </c>
      <c r="F479" s="5">
        <f>+F478+1</f>
        <v/>
      </c>
      <c r="G479" s="5">
        <f>+A480-A479</f>
        <v/>
      </c>
      <c r="H479" s="5">
        <f>+A479+G479/2</f>
        <v/>
      </c>
      <c r="I479" s="8">
        <f>9.81*(0.27*LOG(C479/E479*100)+0.36*LOG(E479/100)+1.236)</f>
        <v/>
      </c>
      <c r="J479" s="5">
        <f>+J478+I479*G479</f>
        <v/>
      </c>
      <c r="K479" s="5">
        <f>IF(H479&lt;$C$1,0,9.81*(H479-$C$1))</f>
        <v/>
      </c>
      <c r="L479" s="8">
        <f>+J479-K479</f>
        <v/>
      </c>
      <c r="M479" s="8">
        <f>AVERAGE(B479:B480)*1000</f>
        <v/>
      </c>
      <c r="N479" s="8">
        <f>AVERAGE(E479:E480)</f>
        <v/>
      </c>
      <c r="O479" s="8">
        <f>AVERAGE(F479:F480)</f>
        <v/>
      </c>
      <c r="P479" s="8">
        <f>AVERAGE(G479:G480)</f>
        <v/>
      </c>
      <c r="Q479" s="9">
        <f>(N479-J479)/L479</f>
        <v/>
      </c>
      <c r="R479" s="8">
        <f>+O479/(N479-J479)*100</f>
        <v/>
      </c>
      <c r="S479" s="8">
        <f>+SQRT((3.47-LOG(Q479))^2+(1.22+LOG(R479))^2)</f>
        <v/>
      </c>
      <c r="T479" s="1">
        <f>(IF(S479&lt;1.31, "gravelly sand to dense sand", IF(S479&lt;2.05, "sands", IF(S479&lt;2.6, "sand mixtures", IF(S479&lt;2.95, "silt mixtures", IF(S479&lt;3.6, "clays","organic clay"))))))</f>
        <v/>
      </c>
      <c r="U479" s="98">
        <f>IF(S479&lt;2.6,DEGREES(ATAN(0.373*(LOG(N479/L479)+0.29))),"")</f>
        <v/>
      </c>
      <c r="V479" s="98">
        <f>IF(S479&lt;2.6, 17.6+11*LOG(Q479),"")</f>
        <v/>
      </c>
      <c r="W479" s="98">
        <f>IF(S479&lt;2.6, IF(M479/100&lt;20, 30,IF(M479/100&lt;40,30+5/20*(M479/100-20),IF(M479/100&lt;120, 35+5/80*(M479/100-40), IF(M479/100&lt;200, 40+5/80*(M479/100-120),45)))),"")</f>
        <v/>
      </c>
      <c r="X479" s="98">
        <f>IF(S479&gt;2.59, (M479-J479)/$I$1,"")</f>
        <v/>
      </c>
      <c r="Y479" s="1">
        <f>+($Y$600-$Y$3)/($A$600-$A$3)*(A479-$A$3)+$Y$3</f>
        <v/>
      </c>
      <c r="Z479" s="99">
        <f>+B479*4</f>
        <v/>
      </c>
      <c r="AA479" s="1">
        <f>+($AA$600-$AA$3)/($A$600-$A$3)*(A479-$A$3)+$AA$3</f>
        <v/>
      </c>
    </row>
    <row r="480">
      <c r="A480" s="11" t="n">
        <v>9.539999999999999</v>
      </c>
      <c r="B480" s="11" t="n">
        <v>13.867</v>
      </c>
      <c r="C480" s="11" t="n">
        <v>49</v>
      </c>
      <c r="D480" s="11" t="n">
        <v>83</v>
      </c>
      <c r="E480" s="5">
        <f>+B480*1000+D480*(1-$F$1)</f>
        <v/>
      </c>
      <c r="F480" s="5">
        <f>+F479+1</f>
        <v/>
      </c>
      <c r="G480" s="5">
        <f>+A481-A480</f>
        <v/>
      </c>
      <c r="H480" s="5">
        <f>+A480+G480/2</f>
        <v/>
      </c>
      <c r="I480" s="8">
        <f>9.81*(0.27*LOG(C480/E480*100)+0.36*LOG(E480/100)+1.236)</f>
        <v/>
      </c>
      <c r="J480" s="5">
        <f>+J479+I480*G480</f>
        <v/>
      </c>
      <c r="K480" s="5">
        <f>IF(H480&lt;$C$1,0,9.81*(H480-$C$1))</f>
        <v/>
      </c>
      <c r="L480" s="8">
        <f>+J480-K480</f>
        <v/>
      </c>
      <c r="M480" s="8">
        <f>AVERAGE(B480:B481)*1000</f>
        <v/>
      </c>
      <c r="N480" s="8">
        <f>AVERAGE(E480:E481)</f>
        <v/>
      </c>
      <c r="O480" s="8">
        <f>AVERAGE(F480:F481)</f>
        <v/>
      </c>
      <c r="P480" s="8">
        <f>AVERAGE(G480:G481)</f>
        <v/>
      </c>
      <c r="Q480" s="9">
        <f>(N480-J480)/L480</f>
        <v/>
      </c>
      <c r="R480" s="8">
        <f>+O480/(N480-J480)*100</f>
        <v/>
      </c>
      <c r="S480" s="8">
        <f>+SQRT((3.47-LOG(Q480))^2+(1.22+LOG(R480))^2)</f>
        <v/>
      </c>
      <c r="T480" s="1">
        <f>(IF(S480&lt;1.31, "gravelly sand to dense sand", IF(S480&lt;2.05, "sands", IF(S480&lt;2.6, "sand mixtures", IF(S480&lt;2.95, "silt mixtures", IF(S480&lt;3.6, "clays","organic clay"))))))</f>
        <v/>
      </c>
      <c r="U480" s="98">
        <f>IF(S480&lt;2.6,DEGREES(ATAN(0.373*(LOG(N480/L480)+0.29))),"")</f>
        <v/>
      </c>
      <c r="V480" s="98">
        <f>IF(S480&lt;2.6, 17.6+11*LOG(Q480),"")</f>
        <v/>
      </c>
      <c r="W480" s="98">
        <f>IF(S480&lt;2.6, IF(M480/100&lt;20, 30,IF(M480/100&lt;40,30+5/20*(M480/100-20),IF(M480/100&lt;120, 35+5/80*(M480/100-40), IF(M480/100&lt;200, 40+5/80*(M480/100-120),45)))),"")</f>
        <v/>
      </c>
      <c r="X480" s="98">
        <f>IF(S480&gt;2.59, (M480-J480)/$I$1,"")</f>
        <v/>
      </c>
      <c r="Y480" s="1">
        <f>+($Y$600-$Y$3)/($A$600-$A$3)*(A480-$A$3)+$Y$3</f>
        <v/>
      </c>
      <c r="Z480" s="99">
        <f>+B480*4</f>
        <v/>
      </c>
      <c r="AA480" s="1">
        <f>+($AA$600-$AA$3)/($A$600-$A$3)*(A480-$A$3)+$AA$3</f>
        <v/>
      </c>
    </row>
    <row r="481">
      <c r="A481" s="11" t="n">
        <v>9.56</v>
      </c>
      <c r="B481" s="11" t="n">
        <v>13.678</v>
      </c>
      <c r="C481" s="11" t="n">
        <v>52</v>
      </c>
      <c r="D481" s="11" t="n">
        <v>83</v>
      </c>
      <c r="E481" s="5">
        <f>+B481*1000+D481*(1-$F$1)</f>
        <v/>
      </c>
      <c r="F481" s="5">
        <f>+F480+1</f>
        <v/>
      </c>
      <c r="G481" s="5">
        <f>+A482-A481</f>
        <v/>
      </c>
      <c r="H481" s="5">
        <f>+A481+G481/2</f>
        <v/>
      </c>
      <c r="I481" s="8">
        <f>9.81*(0.27*LOG(C481/E481*100)+0.36*LOG(E481/100)+1.236)</f>
        <v/>
      </c>
      <c r="J481" s="5">
        <f>+J480+I481*G481</f>
        <v/>
      </c>
      <c r="K481" s="5">
        <f>IF(H481&lt;$C$1,0,9.81*(H481-$C$1))</f>
        <v/>
      </c>
      <c r="L481" s="8">
        <f>+J481-K481</f>
        <v/>
      </c>
      <c r="M481" s="8">
        <f>AVERAGE(B481:B482)*1000</f>
        <v/>
      </c>
      <c r="N481" s="8">
        <f>AVERAGE(E481:E482)</f>
        <v/>
      </c>
      <c r="O481" s="8">
        <f>AVERAGE(F481:F482)</f>
        <v/>
      </c>
      <c r="P481" s="8">
        <f>AVERAGE(G481:G482)</f>
        <v/>
      </c>
      <c r="Q481" s="9">
        <f>(N481-J481)/L481</f>
        <v/>
      </c>
      <c r="R481" s="8">
        <f>+O481/(N481-J481)*100</f>
        <v/>
      </c>
      <c r="S481" s="8">
        <f>+SQRT((3.47-LOG(Q481))^2+(1.22+LOG(R481))^2)</f>
        <v/>
      </c>
      <c r="T481" s="1">
        <f>(IF(S481&lt;1.31, "gravelly sand to dense sand", IF(S481&lt;2.05, "sands", IF(S481&lt;2.6, "sand mixtures", IF(S481&lt;2.95, "silt mixtures", IF(S481&lt;3.6, "clays","organic clay"))))))</f>
        <v/>
      </c>
      <c r="U481" s="98">
        <f>IF(S481&lt;2.6,DEGREES(ATAN(0.373*(LOG(N481/L481)+0.29))),"")</f>
        <v/>
      </c>
      <c r="V481" s="98">
        <f>IF(S481&lt;2.6, 17.6+11*LOG(Q481),"")</f>
        <v/>
      </c>
      <c r="W481" s="98">
        <f>IF(S481&lt;2.6, IF(M481/100&lt;20, 30,IF(M481/100&lt;40,30+5/20*(M481/100-20),IF(M481/100&lt;120, 35+5/80*(M481/100-40), IF(M481/100&lt;200, 40+5/80*(M481/100-120),45)))),"")</f>
        <v/>
      </c>
      <c r="X481" s="98">
        <f>IF(S481&gt;2.59, (M481-J481)/$I$1,"")</f>
        <v/>
      </c>
      <c r="Y481" s="1">
        <f>+($Y$600-$Y$3)/($A$600-$A$3)*(A481-$A$3)+$Y$3</f>
        <v/>
      </c>
      <c r="Z481" s="99">
        <f>+B481*4</f>
        <v/>
      </c>
      <c r="AA481" s="1">
        <f>+($AA$600-$AA$3)/($A$600-$A$3)*(A481-$A$3)+$AA$3</f>
        <v/>
      </c>
    </row>
    <row r="482">
      <c r="A482" s="11" t="n">
        <v>9.58</v>
      </c>
      <c r="B482" s="11" t="n">
        <v>13.393</v>
      </c>
      <c r="C482" s="11" t="n">
        <v>44</v>
      </c>
      <c r="D482" s="11" t="n">
        <v>82</v>
      </c>
      <c r="E482" s="5">
        <f>+B482*1000+D482*(1-$F$1)</f>
        <v/>
      </c>
      <c r="F482" s="5">
        <f>+F481+1</f>
        <v/>
      </c>
      <c r="G482" s="5">
        <f>+A483-A482</f>
        <v/>
      </c>
      <c r="H482" s="5">
        <f>+A482+G482/2</f>
        <v/>
      </c>
      <c r="I482" s="8">
        <f>9.81*(0.27*LOG(C482/E482*100)+0.36*LOG(E482/100)+1.236)</f>
        <v/>
      </c>
      <c r="J482" s="5">
        <f>+J481+I482*G482</f>
        <v/>
      </c>
      <c r="K482" s="5">
        <f>IF(H482&lt;$C$1,0,9.81*(H482-$C$1))</f>
        <v/>
      </c>
      <c r="L482" s="8">
        <f>+J482-K482</f>
        <v/>
      </c>
      <c r="M482" s="8">
        <f>AVERAGE(B482:B483)*1000</f>
        <v/>
      </c>
      <c r="N482" s="8">
        <f>AVERAGE(E482:E483)</f>
        <v/>
      </c>
      <c r="O482" s="8">
        <f>AVERAGE(F482:F483)</f>
        <v/>
      </c>
      <c r="P482" s="8">
        <f>AVERAGE(G482:G483)</f>
        <v/>
      </c>
      <c r="Q482" s="9">
        <f>(N482-J482)/L482</f>
        <v/>
      </c>
      <c r="R482" s="8">
        <f>+O482/(N482-J482)*100</f>
        <v/>
      </c>
      <c r="S482" s="8">
        <f>+SQRT((3.47-LOG(Q482))^2+(1.22+LOG(R482))^2)</f>
        <v/>
      </c>
      <c r="T482" s="1">
        <f>(IF(S482&lt;1.31, "gravelly sand to dense sand", IF(S482&lt;2.05, "sands", IF(S482&lt;2.6, "sand mixtures", IF(S482&lt;2.95, "silt mixtures", IF(S482&lt;3.6, "clays","organic clay"))))))</f>
        <v/>
      </c>
      <c r="U482" s="98">
        <f>IF(S482&lt;2.6,DEGREES(ATAN(0.373*(LOG(N482/L482)+0.29))),"")</f>
        <v/>
      </c>
      <c r="V482" s="98">
        <f>IF(S482&lt;2.6, 17.6+11*LOG(Q482),"")</f>
        <v/>
      </c>
      <c r="W482" s="98">
        <f>IF(S482&lt;2.6, IF(M482/100&lt;20, 30,IF(M482/100&lt;40,30+5/20*(M482/100-20),IF(M482/100&lt;120, 35+5/80*(M482/100-40), IF(M482/100&lt;200, 40+5/80*(M482/100-120),45)))),"")</f>
        <v/>
      </c>
      <c r="X482" s="98">
        <f>IF(S482&gt;2.59, (M482-J482)/$I$1,"")</f>
        <v/>
      </c>
      <c r="Y482" s="1">
        <f>+($Y$600-$Y$3)/($A$600-$A$3)*(A482-$A$3)+$Y$3</f>
        <v/>
      </c>
      <c r="Z482" s="99">
        <f>+B482*4</f>
        <v/>
      </c>
      <c r="AA482" s="1">
        <f>+($AA$600-$AA$3)/($A$600-$A$3)*(A482-$A$3)+$AA$3</f>
        <v/>
      </c>
    </row>
    <row r="483">
      <c r="A483" s="11" t="n">
        <v>9.6</v>
      </c>
      <c r="B483" s="11" t="n">
        <v>12.655</v>
      </c>
      <c r="C483" s="11" t="n">
        <v>45</v>
      </c>
      <c r="D483" s="11" t="n">
        <v>82</v>
      </c>
      <c r="E483" s="5">
        <f>+B483*1000+D483*(1-$F$1)</f>
        <v/>
      </c>
      <c r="F483" s="5">
        <f>+F482+1</f>
        <v/>
      </c>
      <c r="G483" s="5">
        <f>+A484-A483</f>
        <v/>
      </c>
      <c r="H483" s="5">
        <f>+A483+G483/2</f>
        <v/>
      </c>
      <c r="I483" s="8">
        <f>9.81*(0.27*LOG(C483/E483*100)+0.36*LOG(E483/100)+1.236)</f>
        <v/>
      </c>
      <c r="J483" s="5">
        <f>+J482+I483*G483</f>
        <v/>
      </c>
      <c r="K483" s="5">
        <f>IF(H483&lt;$C$1,0,9.81*(H483-$C$1))</f>
        <v/>
      </c>
      <c r="L483" s="8">
        <f>+J483-K483</f>
        <v/>
      </c>
      <c r="M483" s="8">
        <f>AVERAGE(B483:B484)*1000</f>
        <v/>
      </c>
      <c r="N483" s="8">
        <f>AVERAGE(E483:E484)</f>
        <v/>
      </c>
      <c r="O483" s="8">
        <f>AVERAGE(F483:F484)</f>
        <v/>
      </c>
      <c r="P483" s="8">
        <f>AVERAGE(G483:G484)</f>
        <v/>
      </c>
      <c r="Q483" s="9">
        <f>(N483-J483)/L483</f>
        <v/>
      </c>
      <c r="R483" s="8">
        <f>+O483/(N483-J483)*100</f>
        <v/>
      </c>
      <c r="S483" s="8">
        <f>+SQRT((3.47-LOG(Q483))^2+(1.22+LOG(R483))^2)</f>
        <v/>
      </c>
      <c r="T483" s="1">
        <f>(IF(S483&lt;1.31, "gravelly sand to dense sand", IF(S483&lt;2.05, "sands", IF(S483&lt;2.6, "sand mixtures", IF(S483&lt;2.95, "silt mixtures", IF(S483&lt;3.6, "clays","organic clay"))))))</f>
        <v/>
      </c>
      <c r="U483" s="98">
        <f>IF(S483&lt;2.6,DEGREES(ATAN(0.373*(LOG(N483/L483)+0.29))),"")</f>
        <v/>
      </c>
      <c r="V483" s="98">
        <f>IF(S483&lt;2.6, 17.6+11*LOG(Q483),"")</f>
        <v/>
      </c>
      <c r="W483" s="98">
        <f>IF(S483&lt;2.6, IF(M483/100&lt;20, 30,IF(M483/100&lt;40,30+5/20*(M483/100-20),IF(M483/100&lt;120, 35+5/80*(M483/100-40), IF(M483/100&lt;200, 40+5/80*(M483/100-120),45)))),"")</f>
        <v/>
      </c>
      <c r="X483" s="98">
        <f>IF(S483&gt;2.59, (M483-J483)/$I$1,"")</f>
        <v/>
      </c>
      <c r="Y483" s="1">
        <f>+($Y$600-$Y$3)/($A$600-$A$3)*(A483-$A$3)+$Y$3</f>
        <v/>
      </c>
      <c r="Z483" s="99">
        <f>+B483*4</f>
        <v/>
      </c>
      <c r="AA483" s="1">
        <f>+($AA$600-$AA$3)/($A$600-$A$3)*(A483-$A$3)+$AA$3</f>
        <v/>
      </c>
    </row>
    <row r="484">
      <c r="A484" s="11" t="n">
        <v>9.619999999999999</v>
      </c>
      <c r="B484" s="11" t="n">
        <v>12.37</v>
      </c>
      <c r="C484" s="11" t="n">
        <v>46</v>
      </c>
      <c r="D484" s="11" t="n">
        <v>81</v>
      </c>
      <c r="E484" s="5">
        <f>+B484*1000+D484*(1-$F$1)</f>
        <v/>
      </c>
      <c r="F484" s="5">
        <f>+F483+1</f>
        <v/>
      </c>
      <c r="G484" s="5">
        <f>+A485-A484</f>
        <v/>
      </c>
      <c r="H484" s="5">
        <f>+A484+G484/2</f>
        <v/>
      </c>
      <c r="I484" s="8">
        <f>9.81*(0.27*LOG(C484/E484*100)+0.36*LOG(E484/100)+1.236)</f>
        <v/>
      </c>
      <c r="J484" s="5">
        <f>+J483+I484*G484</f>
        <v/>
      </c>
      <c r="K484" s="5">
        <f>IF(H484&lt;$C$1,0,9.81*(H484-$C$1))</f>
        <v/>
      </c>
      <c r="L484" s="8">
        <f>+J484-K484</f>
        <v/>
      </c>
      <c r="M484" s="8">
        <f>AVERAGE(B484:B485)*1000</f>
        <v/>
      </c>
      <c r="N484" s="8">
        <f>AVERAGE(E484:E485)</f>
        <v/>
      </c>
      <c r="O484" s="8">
        <f>AVERAGE(F484:F485)</f>
        <v/>
      </c>
      <c r="P484" s="8">
        <f>AVERAGE(G484:G485)</f>
        <v/>
      </c>
      <c r="Q484" s="9">
        <f>(N484-J484)/L484</f>
        <v/>
      </c>
      <c r="R484" s="8">
        <f>+O484/(N484-J484)*100</f>
        <v/>
      </c>
      <c r="S484" s="8">
        <f>+SQRT((3.47-LOG(Q484))^2+(1.22+LOG(R484))^2)</f>
        <v/>
      </c>
      <c r="T484" s="1">
        <f>(IF(S484&lt;1.31, "gravelly sand to dense sand", IF(S484&lt;2.05, "sands", IF(S484&lt;2.6, "sand mixtures", IF(S484&lt;2.95, "silt mixtures", IF(S484&lt;3.6, "clays","organic clay"))))))</f>
        <v/>
      </c>
      <c r="U484" s="98">
        <f>IF(S484&lt;2.6,DEGREES(ATAN(0.373*(LOG(N484/L484)+0.29))),"")</f>
        <v/>
      </c>
      <c r="V484" s="98">
        <f>IF(S484&lt;2.6, 17.6+11*LOG(Q484),"")</f>
        <v/>
      </c>
      <c r="W484" s="98">
        <f>IF(S484&lt;2.6, IF(M484/100&lt;20, 30,IF(M484/100&lt;40,30+5/20*(M484/100-20),IF(M484/100&lt;120, 35+5/80*(M484/100-40), IF(M484/100&lt;200, 40+5/80*(M484/100-120),45)))),"")</f>
        <v/>
      </c>
      <c r="X484" s="98">
        <f>IF(S484&gt;2.59, (M484-J484)/$I$1,"")</f>
        <v/>
      </c>
      <c r="Y484" s="1">
        <f>+($Y$600-$Y$3)/($A$600-$A$3)*(A484-$A$3)+$Y$3</f>
        <v/>
      </c>
      <c r="Z484" s="99">
        <f>+B484*4</f>
        <v/>
      </c>
      <c r="AA484" s="1">
        <f>+($AA$600-$AA$3)/($A$600-$A$3)*(A484-$A$3)+$AA$3</f>
        <v/>
      </c>
    </row>
    <row r="485">
      <c r="A485" s="11" t="n">
        <v>9.640000000000001</v>
      </c>
      <c r="B485" s="11" t="n">
        <v>12.2</v>
      </c>
      <c r="C485" s="11" t="n">
        <v>48</v>
      </c>
      <c r="D485" s="11" t="n">
        <v>82</v>
      </c>
      <c r="E485" s="5">
        <f>+B485*1000+D485*(1-$F$1)</f>
        <v/>
      </c>
      <c r="F485" s="5">
        <f>+F484+1</f>
        <v/>
      </c>
      <c r="G485" s="5">
        <f>+A486-A485</f>
        <v/>
      </c>
      <c r="H485" s="5">
        <f>+A485+G485/2</f>
        <v/>
      </c>
      <c r="I485" s="8">
        <f>9.81*(0.27*LOG(C485/E485*100)+0.36*LOG(E485/100)+1.236)</f>
        <v/>
      </c>
      <c r="J485" s="5">
        <f>+J484+I485*G485</f>
        <v/>
      </c>
      <c r="K485" s="5">
        <f>IF(H485&lt;$C$1,0,9.81*(H485-$C$1))</f>
        <v/>
      </c>
      <c r="L485" s="8">
        <f>+J485-K485</f>
        <v/>
      </c>
      <c r="M485" s="8">
        <f>AVERAGE(B485:B486)*1000</f>
        <v/>
      </c>
      <c r="N485" s="8">
        <f>AVERAGE(E485:E486)</f>
        <v/>
      </c>
      <c r="O485" s="8">
        <f>AVERAGE(F485:F486)</f>
        <v/>
      </c>
      <c r="P485" s="8">
        <f>AVERAGE(G485:G486)</f>
        <v/>
      </c>
      <c r="Q485" s="9">
        <f>(N485-J485)/L485</f>
        <v/>
      </c>
      <c r="R485" s="8">
        <f>+O485/(N485-J485)*100</f>
        <v/>
      </c>
      <c r="S485" s="8">
        <f>+SQRT((3.47-LOG(Q485))^2+(1.22+LOG(R485))^2)</f>
        <v/>
      </c>
      <c r="T485" s="1">
        <f>(IF(S485&lt;1.31, "gravelly sand to dense sand", IF(S485&lt;2.05, "sands", IF(S485&lt;2.6, "sand mixtures", IF(S485&lt;2.95, "silt mixtures", IF(S485&lt;3.6, "clays","organic clay"))))))</f>
        <v/>
      </c>
      <c r="U485" s="98">
        <f>IF(S485&lt;2.6,DEGREES(ATAN(0.373*(LOG(N485/L485)+0.29))),"")</f>
        <v/>
      </c>
      <c r="V485" s="98">
        <f>IF(S485&lt;2.6, 17.6+11*LOG(Q485),"")</f>
        <v/>
      </c>
      <c r="W485" s="98">
        <f>IF(S485&lt;2.6, IF(M485/100&lt;20, 30,IF(M485/100&lt;40,30+5/20*(M485/100-20),IF(M485/100&lt;120, 35+5/80*(M485/100-40), IF(M485/100&lt;200, 40+5/80*(M485/100-120),45)))),"")</f>
        <v/>
      </c>
      <c r="X485" s="98">
        <f>IF(S485&gt;2.59, (M485-J485)/$I$1,"")</f>
        <v/>
      </c>
      <c r="Y485" s="1">
        <f>+($Y$600-$Y$3)/($A$600-$A$3)*(A485-$A$3)+$Y$3</f>
        <v/>
      </c>
      <c r="Z485" s="99">
        <f>+B485*4</f>
        <v/>
      </c>
      <c r="AA485" s="1">
        <f>+($AA$600-$AA$3)/($A$600-$A$3)*(A485-$A$3)+$AA$3</f>
        <v/>
      </c>
    </row>
    <row r="486">
      <c r="A486" s="11" t="n">
        <v>9.66</v>
      </c>
      <c r="B486" s="11" t="n">
        <v>12.086</v>
      </c>
      <c r="C486" s="11" t="n">
        <v>49</v>
      </c>
      <c r="D486" s="11" t="n">
        <v>82</v>
      </c>
      <c r="E486" s="5">
        <f>+B486*1000+D486*(1-$F$1)</f>
        <v/>
      </c>
      <c r="F486" s="5">
        <f>+F485+1</f>
        <v/>
      </c>
      <c r="G486" s="5">
        <f>+A487-A486</f>
        <v/>
      </c>
      <c r="H486" s="5">
        <f>+A486+G486/2</f>
        <v/>
      </c>
      <c r="I486" s="8">
        <f>9.81*(0.27*LOG(C486/E486*100)+0.36*LOG(E486/100)+1.236)</f>
        <v/>
      </c>
      <c r="J486" s="5">
        <f>+J485+I486*G486</f>
        <v/>
      </c>
      <c r="K486" s="5">
        <f>IF(H486&lt;$C$1,0,9.81*(H486-$C$1))</f>
        <v/>
      </c>
      <c r="L486" s="8">
        <f>+J486-K486</f>
        <v/>
      </c>
      <c r="M486" s="8">
        <f>AVERAGE(B486:B487)*1000</f>
        <v/>
      </c>
      <c r="N486" s="8">
        <f>AVERAGE(E486:E487)</f>
        <v/>
      </c>
      <c r="O486" s="8">
        <f>AVERAGE(F486:F487)</f>
        <v/>
      </c>
      <c r="P486" s="8">
        <f>AVERAGE(G486:G487)</f>
        <v/>
      </c>
      <c r="Q486" s="9">
        <f>(N486-J486)/L486</f>
        <v/>
      </c>
      <c r="R486" s="8">
        <f>+O486/(N486-J486)*100</f>
        <v/>
      </c>
      <c r="S486" s="8">
        <f>+SQRT((3.47-LOG(Q486))^2+(1.22+LOG(R486))^2)</f>
        <v/>
      </c>
      <c r="T486" s="1">
        <f>(IF(S486&lt;1.31, "gravelly sand to dense sand", IF(S486&lt;2.05, "sands", IF(S486&lt;2.6, "sand mixtures", IF(S486&lt;2.95, "silt mixtures", IF(S486&lt;3.6, "clays","organic clay"))))))</f>
        <v/>
      </c>
      <c r="U486" s="98">
        <f>IF(S486&lt;2.6,DEGREES(ATAN(0.373*(LOG(N486/L486)+0.29))),"")</f>
        <v/>
      </c>
      <c r="V486" s="98">
        <f>IF(S486&lt;2.6, 17.6+11*LOG(Q486),"")</f>
        <v/>
      </c>
      <c r="W486" s="98">
        <f>IF(S486&lt;2.6, IF(M486/100&lt;20, 30,IF(M486/100&lt;40,30+5/20*(M486/100-20),IF(M486/100&lt;120, 35+5/80*(M486/100-40), IF(M486/100&lt;200, 40+5/80*(M486/100-120),45)))),"")</f>
        <v/>
      </c>
      <c r="X486" s="98">
        <f>IF(S486&gt;2.59, (M486-J486)/$I$1,"")</f>
        <v/>
      </c>
      <c r="Y486" s="1">
        <f>+($Y$600-$Y$3)/($A$600-$A$3)*(A486-$A$3)+$Y$3</f>
        <v/>
      </c>
      <c r="Z486" s="99">
        <f>+B486*4</f>
        <v/>
      </c>
      <c r="AA486" s="1">
        <f>+($AA$600-$AA$3)/($A$600-$A$3)*(A486-$A$3)+$AA$3</f>
        <v/>
      </c>
    </row>
    <row r="487">
      <c r="A487" s="11" t="n">
        <v>9.68</v>
      </c>
      <c r="B487" s="11" t="n">
        <v>12.086</v>
      </c>
      <c r="C487" s="11" t="n">
        <v>37</v>
      </c>
      <c r="D487" s="11" t="n">
        <v>82</v>
      </c>
      <c r="E487" s="5">
        <f>+B487*1000+D487*(1-$F$1)</f>
        <v/>
      </c>
      <c r="F487" s="5">
        <f>+F486+1</f>
        <v/>
      </c>
      <c r="G487" s="5">
        <f>+A488-A487</f>
        <v/>
      </c>
      <c r="H487" s="5">
        <f>+A487+G487/2</f>
        <v/>
      </c>
      <c r="I487" s="8">
        <f>9.81*(0.27*LOG(C487/E487*100)+0.36*LOG(E487/100)+1.236)</f>
        <v/>
      </c>
      <c r="J487" s="5">
        <f>+J486+I487*G487</f>
        <v/>
      </c>
      <c r="K487" s="5">
        <f>IF(H487&lt;$C$1,0,9.81*(H487-$C$1))</f>
        <v/>
      </c>
      <c r="L487" s="8">
        <f>+J487-K487</f>
        <v/>
      </c>
      <c r="M487" s="8">
        <f>AVERAGE(B487:B488)*1000</f>
        <v/>
      </c>
      <c r="N487" s="8">
        <f>AVERAGE(E487:E488)</f>
        <v/>
      </c>
      <c r="O487" s="8">
        <f>AVERAGE(F487:F488)</f>
        <v/>
      </c>
      <c r="P487" s="8">
        <f>AVERAGE(G487:G488)</f>
        <v/>
      </c>
      <c r="Q487" s="9">
        <f>(N487-J487)/L487</f>
        <v/>
      </c>
      <c r="R487" s="8">
        <f>+O487/(N487-J487)*100</f>
        <v/>
      </c>
      <c r="S487" s="8">
        <f>+SQRT((3.47-LOG(Q487))^2+(1.22+LOG(R487))^2)</f>
        <v/>
      </c>
      <c r="T487" s="1">
        <f>(IF(S487&lt;1.31, "gravelly sand to dense sand", IF(S487&lt;2.05, "sands", IF(S487&lt;2.6, "sand mixtures", IF(S487&lt;2.95, "silt mixtures", IF(S487&lt;3.6, "clays","organic clay"))))))</f>
        <v/>
      </c>
      <c r="U487" s="98">
        <f>IF(S487&lt;2.6,DEGREES(ATAN(0.373*(LOG(N487/L487)+0.29))),"")</f>
        <v/>
      </c>
      <c r="V487" s="98">
        <f>IF(S487&lt;2.6, 17.6+11*LOG(Q487),"")</f>
        <v/>
      </c>
      <c r="W487" s="98">
        <f>IF(S487&lt;2.6, IF(M487/100&lt;20, 30,IF(M487/100&lt;40,30+5/20*(M487/100-20),IF(M487/100&lt;120, 35+5/80*(M487/100-40), IF(M487/100&lt;200, 40+5/80*(M487/100-120),45)))),"")</f>
        <v/>
      </c>
      <c r="X487" s="98">
        <f>IF(S487&gt;2.59, (M487-J487)/$I$1,"")</f>
        <v/>
      </c>
      <c r="Y487" s="1">
        <f>+($Y$600-$Y$3)/($A$600-$A$3)*(A487-$A$3)+$Y$3</f>
        <v/>
      </c>
      <c r="Z487" s="99">
        <f>+B487*4</f>
        <v/>
      </c>
      <c r="AA487" s="1">
        <f>+($AA$600-$AA$3)/($A$600-$A$3)*(A487-$A$3)+$AA$3</f>
        <v/>
      </c>
    </row>
    <row r="488">
      <c r="A488" s="11" t="n">
        <v>9.699999999999999</v>
      </c>
      <c r="B488" s="11" t="n">
        <v>12.03</v>
      </c>
      <c r="C488" s="11" t="n">
        <v>36</v>
      </c>
      <c r="D488" s="11" t="n">
        <v>82</v>
      </c>
      <c r="E488" s="5">
        <f>+B488*1000+D488*(1-$F$1)</f>
        <v/>
      </c>
      <c r="F488" s="5">
        <f>+F487+1</f>
        <v/>
      </c>
      <c r="G488" s="5">
        <f>+A489-A488</f>
        <v/>
      </c>
      <c r="H488" s="5">
        <f>+A488+G488/2</f>
        <v/>
      </c>
      <c r="I488" s="8">
        <f>9.81*(0.27*LOG(C488/E488*100)+0.36*LOG(E488/100)+1.236)</f>
        <v/>
      </c>
      <c r="J488" s="5">
        <f>+J487+I488*G488</f>
        <v/>
      </c>
      <c r="K488" s="5">
        <f>IF(H488&lt;$C$1,0,9.81*(H488-$C$1))</f>
        <v/>
      </c>
      <c r="L488" s="8">
        <f>+J488-K488</f>
        <v/>
      </c>
      <c r="M488" s="8">
        <f>AVERAGE(B488:B489)*1000</f>
        <v/>
      </c>
      <c r="N488" s="8">
        <f>AVERAGE(E488:E489)</f>
        <v/>
      </c>
      <c r="O488" s="8">
        <f>AVERAGE(F488:F489)</f>
        <v/>
      </c>
      <c r="P488" s="8">
        <f>AVERAGE(G488:G489)</f>
        <v/>
      </c>
      <c r="Q488" s="9">
        <f>(N488-J488)/L488</f>
        <v/>
      </c>
      <c r="R488" s="8">
        <f>+O488/(N488-J488)*100</f>
        <v/>
      </c>
      <c r="S488" s="8">
        <f>+SQRT((3.47-LOG(Q488))^2+(1.22+LOG(R488))^2)</f>
        <v/>
      </c>
      <c r="T488" s="1">
        <f>(IF(S488&lt;1.31, "gravelly sand to dense sand", IF(S488&lt;2.05, "sands", IF(S488&lt;2.6, "sand mixtures", IF(S488&lt;2.95, "silt mixtures", IF(S488&lt;3.6, "clays","organic clay"))))))</f>
        <v/>
      </c>
      <c r="U488" s="98">
        <f>IF(S488&lt;2.6,DEGREES(ATAN(0.373*(LOG(N488/L488)+0.29))),"")</f>
        <v/>
      </c>
      <c r="V488" s="98">
        <f>IF(S488&lt;2.6, 17.6+11*LOG(Q488),"")</f>
        <v/>
      </c>
      <c r="W488" s="98">
        <f>IF(S488&lt;2.6, IF(M488/100&lt;20, 30,IF(M488/100&lt;40,30+5/20*(M488/100-20),IF(M488/100&lt;120, 35+5/80*(M488/100-40), IF(M488/100&lt;200, 40+5/80*(M488/100-120),45)))),"")</f>
        <v/>
      </c>
      <c r="X488" s="98">
        <f>IF(S488&gt;2.59, (M488-J488)/$I$1,"")</f>
        <v/>
      </c>
      <c r="Y488" s="1">
        <f>+($Y$600-$Y$3)/($A$600-$A$3)*(A488-$A$3)+$Y$3</f>
        <v/>
      </c>
      <c r="Z488" s="99">
        <f>+B488*4</f>
        <v/>
      </c>
      <c r="AA488" s="1">
        <f>+($AA$600-$AA$3)/($A$600-$A$3)*(A488-$A$3)+$AA$3</f>
        <v/>
      </c>
    </row>
    <row r="489">
      <c r="A489" s="11" t="n">
        <v>9.720000000000001</v>
      </c>
      <c r="B489" s="11" t="n">
        <v>12.124</v>
      </c>
      <c r="C489" s="11" t="n">
        <v>34</v>
      </c>
      <c r="D489" s="11" t="n">
        <v>83</v>
      </c>
      <c r="E489" s="5">
        <f>+B489*1000+D489*(1-$F$1)</f>
        <v/>
      </c>
      <c r="F489" s="5">
        <f>+F488+1</f>
        <v/>
      </c>
      <c r="G489" s="5">
        <f>+A490-A489</f>
        <v/>
      </c>
      <c r="H489" s="5">
        <f>+A489+G489/2</f>
        <v/>
      </c>
      <c r="I489" s="8">
        <f>9.81*(0.27*LOG(C489/E489*100)+0.36*LOG(E489/100)+1.236)</f>
        <v/>
      </c>
      <c r="J489" s="5">
        <f>+J488+I489*G489</f>
        <v/>
      </c>
      <c r="K489" s="5">
        <f>IF(H489&lt;$C$1,0,9.81*(H489-$C$1))</f>
        <v/>
      </c>
      <c r="L489" s="8">
        <f>+J489-K489</f>
        <v/>
      </c>
      <c r="M489" s="8">
        <f>AVERAGE(B489:B490)*1000</f>
        <v/>
      </c>
      <c r="N489" s="8">
        <f>AVERAGE(E489:E490)</f>
        <v/>
      </c>
      <c r="O489" s="8">
        <f>AVERAGE(F489:F490)</f>
        <v/>
      </c>
      <c r="P489" s="8">
        <f>AVERAGE(G489:G490)</f>
        <v/>
      </c>
      <c r="Q489" s="9">
        <f>(N489-J489)/L489</f>
        <v/>
      </c>
      <c r="R489" s="8">
        <f>+O489/(N489-J489)*100</f>
        <v/>
      </c>
      <c r="S489" s="8">
        <f>+SQRT((3.47-LOG(Q489))^2+(1.22+LOG(R489))^2)</f>
        <v/>
      </c>
      <c r="T489" s="1">
        <f>(IF(S489&lt;1.31, "gravelly sand to dense sand", IF(S489&lt;2.05, "sands", IF(S489&lt;2.6, "sand mixtures", IF(S489&lt;2.95, "silt mixtures", IF(S489&lt;3.6, "clays","organic clay"))))))</f>
        <v/>
      </c>
      <c r="U489" s="98">
        <f>IF(S489&lt;2.6,DEGREES(ATAN(0.373*(LOG(N489/L489)+0.29))),"")</f>
        <v/>
      </c>
      <c r="V489" s="98">
        <f>IF(S489&lt;2.6, 17.6+11*LOG(Q489),"")</f>
        <v/>
      </c>
      <c r="W489" s="98">
        <f>IF(S489&lt;2.6, IF(M489/100&lt;20, 30,IF(M489/100&lt;40,30+5/20*(M489/100-20),IF(M489/100&lt;120, 35+5/80*(M489/100-40), IF(M489/100&lt;200, 40+5/80*(M489/100-120),45)))),"")</f>
        <v/>
      </c>
      <c r="X489" s="98">
        <f>IF(S489&gt;2.59, (M489-J489)/$I$1,"")</f>
        <v/>
      </c>
      <c r="Y489" s="1">
        <f>+($Y$600-$Y$3)/($A$600-$A$3)*(A489-$A$3)+$Y$3</f>
        <v/>
      </c>
      <c r="Z489" s="99">
        <f>+B489*4</f>
        <v/>
      </c>
      <c r="AA489" s="1">
        <f>+($AA$600-$AA$3)/($A$600-$A$3)*(A489-$A$3)+$AA$3</f>
        <v/>
      </c>
    </row>
    <row r="490">
      <c r="A490" s="11" t="n">
        <v>9.74</v>
      </c>
      <c r="B490" s="11" t="n">
        <v>11.84</v>
      </c>
      <c r="C490" s="11" t="n">
        <v>34</v>
      </c>
      <c r="D490" s="11" t="n">
        <v>82</v>
      </c>
      <c r="E490" s="5">
        <f>+B490*1000+D490*(1-$F$1)</f>
        <v/>
      </c>
      <c r="F490" s="5">
        <f>+F489+1</f>
        <v/>
      </c>
      <c r="G490" s="5">
        <f>+A491-A490</f>
        <v/>
      </c>
      <c r="H490" s="5">
        <f>+A490+G490/2</f>
        <v/>
      </c>
      <c r="I490" s="8">
        <f>9.81*(0.27*LOG(C490/E490*100)+0.36*LOG(E490/100)+1.236)</f>
        <v/>
      </c>
      <c r="J490" s="5">
        <f>+J489+I490*G490</f>
        <v/>
      </c>
      <c r="K490" s="5">
        <f>IF(H490&lt;$C$1,0,9.81*(H490-$C$1))</f>
        <v/>
      </c>
      <c r="L490" s="8">
        <f>+J490-K490</f>
        <v/>
      </c>
      <c r="M490" s="8">
        <f>AVERAGE(B490:B491)*1000</f>
        <v/>
      </c>
      <c r="N490" s="8">
        <f>AVERAGE(E490:E491)</f>
        <v/>
      </c>
      <c r="O490" s="8">
        <f>AVERAGE(F490:F491)</f>
        <v/>
      </c>
      <c r="P490" s="8">
        <f>AVERAGE(G490:G491)</f>
        <v/>
      </c>
      <c r="Q490" s="9">
        <f>(N490-J490)/L490</f>
        <v/>
      </c>
      <c r="R490" s="8">
        <f>+O490/(N490-J490)*100</f>
        <v/>
      </c>
      <c r="S490" s="8">
        <f>+SQRT((3.47-LOG(Q490))^2+(1.22+LOG(R490))^2)</f>
        <v/>
      </c>
      <c r="T490" s="1">
        <f>(IF(S490&lt;1.31, "gravelly sand to dense sand", IF(S490&lt;2.05, "sands", IF(S490&lt;2.6, "sand mixtures", IF(S490&lt;2.95, "silt mixtures", IF(S490&lt;3.6, "clays","organic clay"))))))</f>
        <v/>
      </c>
      <c r="U490" s="98">
        <f>IF(S490&lt;2.6,DEGREES(ATAN(0.373*(LOG(N490/L490)+0.29))),"")</f>
        <v/>
      </c>
      <c r="V490" s="98">
        <f>IF(S490&lt;2.6, 17.6+11*LOG(Q490),"")</f>
        <v/>
      </c>
      <c r="W490" s="98">
        <f>IF(S490&lt;2.6, IF(M490/100&lt;20, 30,IF(M490/100&lt;40,30+5/20*(M490/100-20),IF(M490/100&lt;120, 35+5/80*(M490/100-40), IF(M490/100&lt;200, 40+5/80*(M490/100-120),45)))),"")</f>
        <v/>
      </c>
      <c r="X490" s="98">
        <f>IF(S490&gt;2.59, (M490-J490)/$I$1,"")</f>
        <v/>
      </c>
      <c r="Y490" s="1">
        <f>+($Y$600-$Y$3)/($A$600-$A$3)*(A490-$A$3)+$Y$3</f>
        <v/>
      </c>
      <c r="Z490" s="99">
        <f>+B490*4</f>
        <v/>
      </c>
      <c r="AA490" s="1">
        <f>+($AA$600-$AA$3)/($A$600-$A$3)*(A490-$A$3)+$AA$3</f>
        <v/>
      </c>
    </row>
    <row r="491">
      <c r="A491" s="11" t="n">
        <v>9.76</v>
      </c>
      <c r="B491" s="11" t="n">
        <v>11.385</v>
      </c>
      <c r="C491" s="11" t="n">
        <v>34</v>
      </c>
      <c r="D491" s="11" t="n">
        <v>82</v>
      </c>
      <c r="E491" s="5">
        <f>+B491*1000+D491*(1-$F$1)</f>
        <v/>
      </c>
      <c r="F491" s="5">
        <f>+F490+1</f>
        <v/>
      </c>
      <c r="G491" s="5">
        <f>+A492-A491</f>
        <v/>
      </c>
      <c r="H491" s="5">
        <f>+A491+G491/2</f>
        <v/>
      </c>
      <c r="I491" s="8">
        <f>9.81*(0.27*LOG(C491/E491*100)+0.36*LOG(E491/100)+1.236)</f>
        <v/>
      </c>
      <c r="J491" s="5">
        <f>+J490+I491*G491</f>
        <v/>
      </c>
      <c r="K491" s="5">
        <f>IF(H491&lt;$C$1,0,9.81*(H491-$C$1))</f>
        <v/>
      </c>
      <c r="L491" s="8">
        <f>+J491-K491</f>
        <v/>
      </c>
      <c r="M491" s="8">
        <f>AVERAGE(B491:B492)*1000</f>
        <v/>
      </c>
      <c r="N491" s="8">
        <f>AVERAGE(E491:E492)</f>
        <v/>
      </c>
      <c r="O491" s="8">
        <f>AVERAGE(F491:F492)</f>
        <v/>
      </c>
      <c r="P491" s="8">
        <f>AVERAGE(G491:G492)</f>
        <v/>
      </c>
      <c r="Q491" s="9">
        <f>(N491-J491)/L491</f>
        <v/>
      </c>
      <c r="R491" s="8">
        <f>+O491/(N491-J491)*100</f>
        <v/>
      </c>
      <c r="S491" s="8">
        <f>+SQRT((3.47-LOG(Q491))^2+(1.22+LOG(R491))^2)</f>
        <v/>
      </c>
      <c r="T491" s="1">
        <f>(IF(S491&lt;1.31, "gravelly sand to dense sand", IF(S491&lt;2.05, "sands", IF(S491&lt;2.6, "sand mixtures", IF(S491&lt;2.95, "silt mixtures", IF(S491&lt;3.6, "clays","organic clay"))))))</f>
        <v/>
      </c>
      <c r="U491" s="98">
        <f>IF(S491&lt;2.6,DEGREES(ATAN(0.373*(LOG(N491/L491)+0.29))),"")</f>
        <v/>
      </c>
      <c r="V491" s="98">
        <f>IF(S491&lt;2.6, 17.6+11*LOG(Q491),"")</f>
        <v/>
      </c>
      <c r="W491" s="98">
        <f>IF(S491&lt;2.6, IF(M491/100&lt;20, 30,IF(M491/100&lt;40,30+5/20*(M491/100-20),IF(M491/100&lt;120, 35+5/80*(M491/100-40), IF(M491/100&lt;200, 40+5/80*(M491/100-120),45)))),"")</f>
        <v/>
      </c>
      <c r="X491" s="98">
        <f>IF(S491&gt;2.59, (M491-J491)/$I$1,"")</f>
        <v/>
      </c>
      <c r="Y491" s="1">
        <f>+($Y$600-$Y$3)/($A$600-$A$3)*(A491-$A$3)+$Y$3</f>
        <v/>
      </c>
      <c r="Z491" s="99">
        <f>+B491*4</f>
        <v/>
      </c>
      <c r="AA491" s="1">
        <f>+($AA$600-$AA$3)/($A$600-$A$3)*(A491-$A$3)+$AA$3</f>
        <v/>
      </c>
    </row>
    <row r="492">
      <c r="A492" s="11" t="n">
        <v>9.779999999999999</v>
      </c>
      <c r="B492" s="11" t="n">
        <v>10.533</v>
      </c>
      <c r="C492" s="11" t="n">
        <v>34</v>
      </c>
      <c r="D492" s="11" t="n">
        <v>81</v>
      </c>
      <c r="E492" s="5">
        <f>+B492*1000+D492*(1-$F$1)</f>
        <v/>
      </c>
      <c r="F492" s="5">
        <f>+F491+1</f>
        <v/>
      </c>
      <c r="G492" s="5">
        <f>+A493-A492</f>
        <v/>
      </c>
      <c r="H492" s="5">
        <f>+A492+G492/2</f>
        <v/>
      </c>
      <c r="I492" s="8">
        <f>9.81*(0.27*LOG(C492/E492*100)+0.36*LOG(E492/100)+1.236)</f>
        <v/>
      </c>
      <c r="J492" s="5">
        <f>+J491+I492*G492</f>
        <v/>
      </c>
      <c r="K492" s="5">
        <f>IF(H492&lt;$C$1,0,9.81*(H492-$C$1))</f>
        <v/>
      </c>
      <c r="L492" s="8">
        <f>+J492-K492</f>
        <v/>
      </c>
      <c r="M492" s="8">
        <f>AVERAGE(B492:B493)*1000</f>
        <v/>
      </c>
      <c r="N492" s="8">
        <f>AVERAGE(E492:E493)</f>
        <v/>
      </c>
      <c r="O492" s="8">
        <f>AVERAGE(F492:F493)</f>
        <v/>
      </c>
      <c r="P492" s="8">
        <f>AVERAGE(G492:G493)</f>
        <v/>
      </c>
      <c r="Q492" s="9">
        <f>(N492-J492)/L492</f>
        <v/>
      </c>
      <c r="R492" s="8">
        <f>+O492/(N492-J492)*100</f>
        <v/>
      </c>
      <c r="S492" s="8">
        <f>+SQRT((3.47-LOG(Q492))^2+(1.22+LOG(R492))^2)</f>
        <v/>
      </c>
      <c r="T492" s="1">
        <f>(IF(S492&lt;1.31, "gravelly sand to dense sand", IF(S492&lt;2.05, "sands", IF(S492&lt;2.6, "sand mixtures", IF(S492&lt;2.95, "silt mixtures", IF(S492&lt;3.6, "clays","organic clay"))))))</f>
        <v/>
      </c>
      <c r="U492" s="98">
        <f>IF(S492&lt;2.6,DEGREES(ATAN(0.373*(LOG(N492/L492)+0.29))),"")</f>
        <v/>
      </c>
      <c r="V492" s="98">
        <f>IF(S492&lt;2.6, 17.6+11*LOG(Q492),"")</f>
        <v/>
      </c>
      <c r="W492" s="98">
        <f>IF(S492&lt;2.6, IF(M492/100&lt;20, 30,IF(M492/100&lt;40,30+5/20*(M492/100-20),IF(M492/100&lt;120, 35+5/80*(M492/100-40), IF(M492/100&lt;200, 40+5/80*(M492/100-120),45)))),"")</f>
        <v/>
      </c>
      <c r="X492" s="98">
        <f>IF(S492&gt;2.59, (M492-J492)/$I$1,"")</f>
        <v/>
      </c>
      <c r="Y492" s="1">
        <f>+($Y$600-$Y$3)/($A$600-$A$3)*(A492-$A$3)+$Y$3</f>
        <v/>
      </c>
      <c r="Z492" s="99">
        <f>+B492*4</f>
        <v/>
      </c>
      <c r="AA492" s="1">
        <f>+($AA$600-$AA$3)/($A$600-$A$3)*(A492-$A$3)+$AA$3</f>
        <v/>
      </c>
    </row>
    <row r="493">
      <c r="A493" s="11" t="n">
        <v>9.800000000000001</v>
      </c>
      <c r="B493" s="11" t="n">
        <v>10.002</v>
      </c>
      <c r="C493" s="11" t="n">
        <v>38</v>
      </c>
      <c r="D493" s="11" t="n">
        <v>80</v>
      </c>
      <c r="E493" s="5">
        <f>+B493*1000+D493*(1-$F$1)</f>
        <v/>
      </c>
      <c r="F493" s="5">
        <f>+F492+1</f>
        <v/>
      </c>
      <c r="G493" s="5">
        <f>+A494-A493</f>
        <v/>
      </c>
      <c r="H493" s="5">
        <f>+A493+G493/2</f>
        <v/>
      </c>
      <c r="I493" s="8">
        <f>9.81*(0.27*LOG(C493/E493*100)+0.36*LOG(E493/100)+1.236)</f>
        <v/>
      </c>
      <c r="J493" s="5">
        <f>+J492+I493*G493</f>
        <v/>
      </c>
      <c r="K493" s="5">
        <f>IF(H493&lt;$C$1,0,9.81*(H493-$C$1))</f>
        <v/>
      </c>
      <c r="L493" s="8">
        <f>+J493-K493</f>
        <v/>
      </c>
      <c r="M493" s="8">
        <f>AVERAGE(B493:B494)*1000</f>
        <v/>
      </c>
      <c r="N493" s="8">
        <f>AVERAGE(E493:E494)</f>
        <v/>
      </c>
      <c r="O493" s="8">
        <f>AVERAGE(F493:F494)</f>
        <v/>
      </c>
      <c r="P493" s="8">
        <f>AVERAGE(G493:G494)</f>
        <v/>
      </c>
      <c r="Q493" s="9">
        <f>(N493-J493)/L493</f>
        <v/>
      </c>
      <c r="R493" s="8">
        <f>+O493/(N493-J493)*100</f>
        <v/>
      </c>
      <c r="S493" s="8">
        <f>+SQRT((3.47-LOG(Q493))^2+(1.22+LOG(R493))^2)</f>
        <v/>
      </c>
      <c r="T493" s="1">
        <f>(IF(S493&lt;1.31, "gravelly sand to dense sand", IF(S493&lt;2.05, "sands", IF(S493&lt;2.6, "sand mixtures", IF(S493&lt;2.95, "silt mixtures", IF(S493&lt;3.6, "clays","organic clay"))))))</f>
        <v/>
      </c>
      <c r="U493" s="98">
        <f>IF(S493&lt;2.6,DEGREES(ATAN(0.373*(LOG(N493/L493)+0.29))),"")</f>
        <v/>
      </c>
      <c r="V493" s="98">
        <f>IF(S493&lt;2.6, 17.6+11*LOG(Q493),"")</f>
        <v/>
      </c>
      <c r="W493" s="98">
        <f>IF(S493&lt;2.6, IF(M493/100&lt;20, 30,IF(M493/100&lt;40,30+5/20*(M493/100-20),IF(M493/100&lt;120, 35+5/80*(M493/100-40), IF(M493/100&lt;200, 40+5/80*(M493/100-120),45)))),"")</f>
        <v/>
      </c>
      <c r="X493" s="98">
        <f>IF(S493&gt;2.59, (M493-J493)/$I$1,"")</f>
        <v/>
      </c>
      <c r="Y493" s="1">
        <f>+($Y$600-$Y$3)/($A$600-$A$3)*(A493-$A$3)+$Y$3</f>
        <v/>
      </c>
      <c r="Z493" s="99">
        <f>+B493*4</f>
        <v/>
      </c>
      <c r="AA493" s="1">
        <f>+($AA$600-$AA$3)/($A$600-$A$3)*(A493-$A$3)+$AA$3</f>
        <v/>
      </c>
    </row>
    <row r="494">
      <c r="A494" s="11" t="n">
        <v>9.82</v>
      </c>
      <c r="B494" s="11" t="n">
        <v>8.752000000000001</v>
      </c>
      <c r="C494" s="11" t="n">
        <v>40</v>
      </c>
      <c r="D494" s="11" t="n">
        <v>80</v>
      </c>
      <c r="E494" s="5">
        <f>+B494*1000+D494*(1-$F$1)</f>
        <v/>
      </c>
      <c r="F494" s="5">
        <f>+F493+1</f>
        <v/>
      </c>
      <c r="G494" s="5">
        <f>+A495-A494</f>
        <v/>
      </c>
      <c r="H494" s="5">
        <f>+A494+G494/2</f>
        <v/>
      </c>
      <c r="I494" s="8">
        <f>9.81*(0.27*LOG(C494/E494*100)+0.36*LOG(E494/100)+1.236)</f>
        <v/>
      </c>
      <c r="J494" s="5">
        <f>+J493+I494*G494</f>
        <v/>
      </c>
      <c r="K494" s="5">
        <f>IF(H494&lt;$C$1,0,9.81*(H494-$C$1))</f>
        <v/>
      </c>
      <c r="L494" s="8">
        <f>+J494-K494</f>
        <v/>
      </c>
      <c r="M494" s="8">
        <f>AVERAGE(B494:B495)*1000</f>
        <v/>
      </c>
      <c r="N494" s="8">
        <f>AVERAGE(E494:E495)</f>
        <v/>
      </c>
      <c r="O494" s="8">
        <f>AVERAGE(F494:F495)</f>
        <v/>
      </c>
      <c r="P494" s="8">
        <f>AVERAGE(G494:G495)</f>
        <v/>
      </c>
      <c r="Q494" s="9">
        <f>(N494-J494)/L494</f>
        <v/>
      </c>
      <c r="R494" s="8">
        <f>+O494/(N494-J494)*100</f>
        <v/>
      </c>
      <c r="S494" s="8">
        <f>+SQRT((3.47-LOG(Q494))^2+(1.22+LOG(R494))^2)</f>
        <v/>
      </c>
      <c r="T494" s="1">
        <f>(IF(S494&lt;1.31, "gravelly sand to dense sand", IF(S494&lt;2.05, "sands", IF(S494&lt;2.6, "sand mixtures", IF(S494&lt;2.95, "silt mixtures", IF(S494&lt;3.6, "clays","organic clay"))))))</f>
        <v/>
      </c>
      <c r="U494" s="98">
        <f>IF(S494&lt;2.6,DEGREES(ATAN(0.373*(LOG(N494/L494)+0.29))),"")</f>
        <v/>
      </c>
      <c r="V494" s="98">
        <f>IF(S494&lt;2.6, 17.6+11*LOG(Q494),"")</f>
        <v/>
      </c>
      <c r="W494" s="98">
        <f>IF(S494&lt;2.6, IF(M494/100&lt;20, 30,IF(M494/100&lt;40,30+5/20*(M494/100-20),IF(M494/100&lt;120, 35+5/80*(M494/100-40), IF(M494/100&lt;200, 40+5/80*(M494/100-120),45)))),"")</f>
        <v/>
      </c>
      <c r="X494" s="98">
        <f>IF(S494&gt;2.59, (M494-J494)/$I$1,"")</f>
        <v/>
      </c>
      <c r="Y494" s="1">
        <f>+($Y$600-$Y$3)/($A$600-$A$3)*(A494-$A$3)+$Y$3</f>
        <v/>
      </c>
      <c r="Z494" s="99">
        <f>+B494*4</f>
        <v/>
      </c>
      <c r="AA494" s="1">
        <f>+($AA$600-$AA$3)/($A$600-$A$3)*(A494-$A$3)+$AA$3</f>
        <v/>
      </c>
    </row>
    <row r="495">
      <c r="A495" s="11" t="n">
        <v>9.84</v>
      </c>
      <c r="B495" s="11" t="n">
        <v>8.013</v>
      </c>
      <c r="C495" s="11" t="n">
        <v>43</v>
      </c>
      <c r="D495" s="11" t="n">
        <v>79</v>
      </c>
      <c r="E495" s="5">
        <f>+B495*1000+D495*(1-$F$1)</f>
        <v/>
      </c>
      <c r="F495" s="5">
        <f>+F494+1</f>
        <v/>
      </c>
      <c r="G495" s="5">
        <f>+A496-A495</f>
        <v/>
      </c>
      <c r="H495" s="5">
        <f>+A495+G495/2</f>
        <v/>
      </c>
      <c r="I495" s="8">
        <f>9.81*(0.27*LOG(C495/E495*100)+0.36*LOG(E495/100)+1.236)</f>
        <v/>
      </c>
      <c r="J495" s="5">
        <f>+J494+I495*G495</f>
        <v/>
      </c>
      <c r="K495" s="5">
        <f>IF(H495&lt;$C$1,0,9.81*(H495-$C$1))</f>
        <v/>
      </c>
      <c r="L495" s="8">
        <f>+J495-K495</f>
        <v/>
      </c>
      <c r="M495" s="8">
        <f>AVERAGE(B495:B496)*1000</f>
        <v/>
      </c>
      <c r="N495" s="8">
        <f>AVERAGE(E495:E496)</f>
        <v/>
      </c>
      <c r="O495" s="8">
        <f>AVERAGE(F495:F496)</f>
        <v/>
      </c>
      <c r="P495" s="8">
        <f>AVERAGE(G495:G496)</f>
        <v/>
      </c>
      <c r="Q495" s="9">
        <f>(N495-J495)/L495</f>
        <v/>
      </c>
      <c r="R495" s="8">
        <f>+O495/(N495-J495)*100</f>
        <v/>
      </c>
      <c r="S495" s="8">
        <f>+SQRT((3.47-LOG(Q495))^2+(1.22+LOG(R495))^2)</f>
        <v/>
      </c>
      <c r="T495" s="1">
        <f>(IF(S495&lt;1.31, "gravelly sand to dense sand", IF(S495&lt;2.05, "sands", IF(S495&lt;2.6, "sand mixtures", IF(S495&lt;2.95, "silt mixtures", IF(S495&lt;3.6, "clays","organic clay"))))))</f>
        <v/>
      </c>
      <c r="U495" s="98">
        <f>IF(S495&lt;2.6,DEGREES(ATAN(0.373*(LOG(N495/L495)+0.29))),"")</f>
        <v/>
      </c>
      <c r="V495" s="98">
        <f>IF(S495&lt;2.6, 17.6+11*LOG(Q495),"")</f>
        <v/>
      </c>
      <c r="W495" s="98">
        <f>IF(S495&lt;2.6, IF(M495/100&lt;20, 30,IF(M495/100&lt;40,30+5/20*(M495/100-20),IF(M495/100&lt;120, 35+5/80*(M495/100-40), IF(M495/100&lt;200, 40+5/80*(M495/100-120),45)))),"")</f>
        <v/>
      </c>
      <c r="X495" s="98">
        <f>IF(S495&gt;2.59, (M495-J495)/$I$1,"")</f>
        <v/>
      </c>
      <c r="Y495" s="1">
        <f>+($Y$600-$Y$3)/($A$600-$A$3)*(A495-$A$3)+$Y$3</f>
        <v/>
      </c>
      <c r="Z495" s="99">
        <f>+B495*4</f>
        <v/>
      </c>
      <c r="AA495" s="1">
        <f>+($AA$600-$AA$3)/($A$600-$A$3)*(A495-$A$3)+$AA$3</f>
        <v/>
      </c>
    </row>
    <row r="496">
      <c r="A496" s="11" t="n">
        <v>9.859999999999999</v>
      </c>
      <c r="B496" s="11" t="n">
        <v>7.275</v>
      </c>
      <c r="C496" s="11" t="n">
        <v>44</v>
      </c>
      <c r="D496" s="11" t="n">
        <v>76</v>
      </c>
      <c r="E496" s="5">
        <f>+B496*1000+D496*(1-$F$1)</f>
        <v/>
      </c>
      <c r="F496" s="5">
        <f>+F495+1</f>
        <v/>
      </c>
      <c r="G496" s="5">
        <f>+A497-A496</f>
        <v/>
      </c>
      <c r="H496" s="5">
        <f>+A496+G496/2</f>
        <v/>
      </c>
      <c r="I496" s="8">
        <f>9.81*(0.27*LOG(C496/E496*100)+0.36*LOG(E496/100)+1.236)</f>
        <v/>
      </c>
      <c r="J496" s="5">
        <f>+J495+I496*G496</f>
        <v/>
      </c>
      <c r="K496" s="5">
        <f>IF(H496&lt;$C$1,0,9.81*(H496-$C$1))</f>
        <v/>
      </c>
      <c r="L496" s="8">
        <f>+J496-K496</f>
        <v/>
      </c>
      <c r="M496" s="8">
        <f>AVERAGE(B496:B497)*1000</f>
        <v/>
      </c>
      <c r="N496" s="8">
        <f>AVERAGE(E496:E497)</f>
        <v/>
      </c>
      <c r="O496" s="8">
        <f>AVERAGE(F496:F497)</f>
        <v/>
      </c>
      <c r="P496" s="8">
        <f>AVERAGE(G496:G497)</f>
        <v/>
      </c>
      <c r="Q496" s="9">
        <f>(N496-J496)/L496</f>
        <v/>
      </c>
      <c r="R496" s="8">
        <f>+O496/(N496-J496)*100</f>
        <v/>
      </c>
      <c r="S496" s="8">
        <f>+SQRT((3.47-LOG(Q496))^2+(1.22+LOG(R496))^2)</f>
        <v/>
      </c>
      <c r="T496" s="1">
        <f>(IF(S496&lt;1.31, "gravelly sand to dense sand", IF(S496&lt;2.05, "sands", IF(S496&lt;2.6, "sand mixtures", IF(S496&lt;2.95, "silt mixtures", IF(S496&lt;3.6, "clays","organic clay"))))))</f>
        <v/>
      </c>
      <c r="U496" s="98">
        <f>IF(S496&lt;2.6,DEGREES(ATAN(0.373*(LOG(N496/L496)+0.29))),"")</f>
        <v/>
      </c>
      <c r="V496" s="98">
        <f>IF(S496&lt;2.6, 17.6+11*LOG(Q496),"")</f>
        <v/>
      </c>
      <c r="W496" s="98">
        <f>IF(S496&lt;2.6, IF(M496/100&lt;20, 30,IF(M496/100&lt;40,30+5/20*(M496/100-20),IF(M496/100&lt;120, 35+5/80*(M496/100-40), IF(M496/100&lt;200, 40+5/80*(M496/100-120),45)))),"")</f>
        <v/>
      </c>
      <c r="X496" s="98">
        <f>IF(S496&gt;2.59, (M496-J496)/$I$1,"")</f>
        <v/>
      </c>
      <c r="Y496" s="1">
        <f>+($Y$600-$Y$3)/($A$600-$A$3)*(A496-$A$3)+$Y$3</f>
        <v/>
      </c>
      <c r="Z496" s="99">
        <f>+B496*4</f>
        <v/>
      </c>
      <c r="AA496" s="1">
        <f>+($AA$600-$AA$3)/($A$600-$A$3)*(A496-$A$3)+$AA$3</f>
        <v/>
      </c>
    </row>
    <row r="497">
      <c r="A497" s="11" t="n">
        <v>9.880000000000001</v>
      </c>
      <c r="B497" s="11" t="n">
        <v>5.626</v>
      </c>
      <c r="C497" s="11" t="n">
        <v>38</v>
      </c>
      <c r="D497" s="11" t="n">
        <v>75</v>
      </c>
      <c r="E497" s="5">
        <f>+B497*1000+D497*(1-$F$1)</f>
        <v/>
      </c>
      <c r="F497" s="5">
        <f>+F496+1</f>
        <v/>
      </c>
      <c r="G497" s="5">
        <f>+A498-A497</f>
        <v/>
      </c>
      <c r="H497" s="5">
        <f>+A497+G497/2</f>
        <v/>
      </c>
      <c r="I497" s="8">
        <f>9.81*(0.27*LOG(C497/E497*100)+0.36*LOG(E497/100)+1.236)</f>
        <v/>
      </c>
      <c r="J497" s="5">
        <f>+J496+I497*G497</f>
        <v/>
      </c>
      <c r="K497" s="5">
        <f>IF(H497&lt;$C$1,0,9.81*(H497-$C$1))</f>
        <v/>
      </c>
      <c r="L497" s="8">
        <f>+J497-K497</f>
        <v/>
      </c>
      <c r="M497" s="8">
        <f>AVERAGE(B497:B498)*1000</f>
        <v/>
      </c>
      <c r="N497" s="8">
        <f>AVERAGE(E497:E498)</f>
        <v/>
      </c>
      <c r="O497" s="8">
        <f>AVERAGE(F497:F498)</f>
        <v/>
      </c>
      <c r="P497" s="8">
        <f>AVERAGE(G497:G498)</f>
        <v/>
      </c>
      <c r="Q497" s="9">
        <f>(N497-J497)/L497</f>
        <v/>
      </c>
      <c r="R497" s="8">
        <f>+O497/(N497-J497)*100</f>
        <v/>
      </c>
      <c r="S497" s="8">
        <f>+SQRT((3.47-LOG(Q497))^2+(1.22+LOG(R497))^2)</f>
        <v/>
      </c>
      <c r="T497" s="1">
        <f>(IF(S497&lt;1.31, "gravelly sand to dense sand", IF(S497&lt;2.05, "sands", IF(S497&lt;2.6, "sand mixtures", IF(S497&lt;2.95, "silt mixtures", IF(S497&lt;3.6, "clays","organic clay"))))))</f>
        <v/>
      </c>
      <c r="U497" s="98">
        <f>IF(S497&lt;2.6,DEGREES(ATAN(0.373*(LOG(N497/L497)+0.29))),"")</f>
        <v/>
      </c>
      <c r="V497" s="98">
        <f>IF(S497&lt;2.6, 17.6+11*LOG(Q497),"")</f>
        <v/>
      </c>
      <c r="W497" s="98">
        <f>IF(S497&lt;2.6, IF(M497/100&lt;20, 30,IF(M497/100&lt;40,30+5/20*(M497/100-20),IF(M497/100&lt;120, 35+5/80*(M497/100-40), IF(M497/100&lt;200, 40+5/80*(M497/100-120),45)))),"")</f>
        <v/>
      </c>
      <c r="X497" s="98">
        <f>IF(S497&gt;2.59, (M497-J497)/$I$1,"")</f>
        <v/>
      </c>
      <c r="Y497" s="1">
        <f>+($Y$600-$Y$3)/($A$600-$A$3)*(A497-$A$3)+$Y$3</f>
        <v/>
      </c>
      <c r="Z497" s="99">
        <f>+B497*4</f>
        <v/>
      </c>
      <c r="AA497" s="1">
        <f>+($AA$600-$AA$3)/($A$600-$A$3)*(A497-$A$3)+$AA$3</f>
        <v/>
      </c>
    </row>
    <row r="498">
      <c r="A498" s="11" t="n">
        <v>9.9</v>
      </c>
      <c r="B498" s="11" t="n">
        <v>4.831</v>
      </c>
      <c r="C498" s="11" t="n">
        <v>28</v>
      </c>
      <c r="D498" s="11" t="n">
        <v>74</v>
      </c>
      <c r="E498" s="5">
        <f>+B498*1000+D498*(1-$F$1)</f>
        <v/>
      </c>
      <c r="F498" s="5">
        <f>+F497+1</f>
        <v/>
      </c>
      <c r="G498" s="5">
        <f>+A499-A498</f>
        <v/>
      </c>
      <c r="H498" s="5">
        <f>+A498+G498/2</f>
        <v/>
      </c>
      <c r="I498" s="8">
        <f>9.81*(0.27*LOG(C498/E498*100)+0.36*LOG(E498/100)+1.236)</f>
        <v/>
      </c>
      <c r="J498" s="5">
        <f>+J497+I498*G498</f>
        <v/>
      </c>
      <c r="K498" s="5">
        <f>IF(H498&lt;$C$1,0,9.81*(H498-$C$1))</f>
        <v/>
      </c>
      <c r="L498" s="8">
        <f>+J498-K498</f>
        <v/>
      </c>
      <c r="M498" s="8">
        <f>AVERAGE(B498:B499)*1000</f>
        <v/>
      </c>
      <c r="N498" s="8">
        <f>AVERAGE(E498:E499)</f>
        <v/>
      </c>
      <c r="O498" s="8">
        <f>AVERAGE(F498:F499)</f>
        <v/>
      </c>
      <c r="P498" s="8">
        <f>AVERAGE(G498:G499)</f>
        <v/>
      </c>
      <c r="Q498" s="9">
        <f>(N498-J498)/L498</f>
        <v/>
      </c>
      <c r="R498" s="8">
        <f>+O498/(N498-J498)*100</f>
        <v/>
      </c>
      <c r="S498" s="8">
        <f>+SQRT((3.47-LOG(Q498))^2+(1.22+LOG(R498))^2)</f>
        <v/>
      </c>
      <c r="T498" s="1">
        <f>(IF(S498&lt;1.31, "gravelly sand to dense sand", IF(S498&lt;2.05, "sands", IF(S498&lt;2.6, "sand mixtures", IF(S498&lt;2.95, "silt mixtures", IF(S498&lt;3.6, "clays","organic clay"))))))</f>
        <v/>
      </c>
      <c r="U498" s="98">
        <f>IF(S498&lt;2.6,DEGREES(ATAN(0.373*(LOG(N498/L498)+0.29))),"")</f>
        <v/>
      </c>
      <c r="V498" s="98">
        <f>IF(S498&lt;2.6, 17.6+11*LOG(Q498),"")</f>
        <v/>
      </c>
      <c r="W498" s="98">
        <f>IF(S498&lt;2.6, IF(M498/100&lt;20, 30,IF(M498/100&lt;40,30+5/20*(M498/100-20),IF(M498/100&lt;120, 35+5/80*(M498/100-40), IF(M498/100&lt;200, 40+5/80*(M498/100-120),45)))),"")</f>
        <v/>
      </c>
      <c r="X498" s="98">
        <f>IF(S498&gt;2.59, (M498-J498)/$I$1,"")</f>
        <v/>
      </c>
      <c r="Y498" s="1">
        <f>+($Y$600-$Y$3)/($A$600-$A$3)*(A498-$A$3)+$Y$3</f>
        <v/>
      </c>
      <c r="Z498" s="99">
        <f>+B498*4</f>
        <v/>
      </c>
      <c r="AA498" s="1">
        <f>+($AA$600-$AA$3)/($A$600-$A$3)*(A498-$A$3)+$AA$3</f>
        <v/>
      </c>
    </row>
    <row r="499">
      <c r="A499" s="11" t="n">
        <v>9.92</v>
      </c>
      <c r="B499" s="11" t="n">
        <v>4.073</v>
      </c>
      <c r="C499" s="11" t="n">
        <v>19</v>
      </c>
      <c r="D499" s="11" t="n">
        <v>70</v>
      </c>
      <c r="E499" s="5">
        <f>+B499*1000+D499*(1-$F$1)</f>
        <v/>
      </c>
      <c r="F499" s="5">
        <f>+F498+1</f>
        <v/>
      </c>
      <c r="G499" s="5">
        <f>+A500-A499</f>
        <v/>
      </c>
      <c r="H499" s="5">
        <f>+A499+G499/2</f>
        <v/>
      </c>
      <c r="I499" s="8">
        <f>9.81*(0.27*LOG(C499/E499*100)+0.36*LOG(E499/100)+1.236)</f>
        <v/>
      </c>
      <c r="J499" s="5">
        <f>+J498+I499*G499</f>
        <v/>
      </c>
      <c r="K499" s="5">
        <f>IF(H499&lt;$C$1,0,9.81*(H499-$C$1))</f>
        <v/>
      </c>
      <c r="L499" s="8">
        <f>+J499-K499</f>
        <v/>
      </c>
      <c r="M499" s="8">
        <f>AVERAGE(B499:B500)*1000</f>
        <v/>
      </c>
      <c r="N499" s="8">
        <f>AVERAGE(E499:E500)</f>
        <v/>
      </c>
      <c r="O499" s="8">
        <f>AVERAGE(F499:F500)</f>
        <v/>
      </c>
      <c r="P499" s="8">
        <f>AVERAGE(G499:G500)</f>
        <v/>
      </c>
      <c r="Q499" s="9">
        <f>(N499-J499)/L499</f>
        <v/>
      </c>
      <c r="R499" s="8">
        <f>+O499/(N499-J499)*100</f>
        <v/>
      </c>
      <c r="S499" s="8">
        <f>+SQRT((3.47-LOG(Q499))^2+(1.22+LOG(R499))^2)</f>
        <v/>
      </c>
      <c r="T499" s="1">
        <f>(IF(S499&lt;1.31, "gravelly sand to dense sand", IF(S499&lt;2.05, "sands", IF(S499&lt;2.6, "sand mixtures", IF(S499&lt;2.95, "silt mixtures", IF(S499&lt;3.6, "clays","organic clay"))))))</f>
        <v/>
      </c>
      <c r="U499" s="98">
        <f>IF(S499&lt;2.6,DEGREES(ATAN(0.373*(LOG(N499/L499)+0.29))),"")</f>
        <v/>
      </c>
      <c r="V499" s="98">
        <f>IF(S499&lt;2.6, 17.6+11*LOG(Q499),"")</f>
        <v/>
      </c>
      <c r="W499" s="98">
        <f>IF(S499&lt;2.6, IF(M499/100&lt;20, 30,IF(M499/100&lt;40,30+5/20*(M499/100-20),IF(M499/100&lt;120, 35+5/80*(M499/100-40), IF(M499/100&lt;200, 40+5/80*(M499/100-120),45)))),"")</f>
        <v/>
      </c>
      <c r="X499" s="98">
        <f>IF(S499&gt;2.59, (M499-J499)/$I$1,"")</f>
        <v/>
      </c>
      <c r="Y499" s="1">
        <f>+($Y$600-$Y$3)/($A$600-$A$3)*(A499-$A$3)+$Y$3</f>
        <v/>
      </c>
      <c r="Z499" s="99">
        <f>+B499*4</f>
        <v/>
      </c>
      <c r="AA499" s="1">
        <f>+($AA$600-$AA$3)/($A$600-$A$3)*(A499-$A$3)+$AA$3</f>
        <v/>
      </c>
    </row>
    <row r="500">
      <c r="A500" s="11" t="n">
        <v>9.94</v>
      </c>
      <c r="B500" s="11" t="n">
        <v>2.936</v>
      </c>
      <c r="C500" s="11" t="n">
        <v>22</v>
      </c>
      <c r="D500" s="11" t="n">
        <v>69</v>
      </c>
      <c r="E500" s="5">
        <f>+B500*1000+D500*(1-$F$1)</f>
        <v/>
      </c>
      <c r="F500" s="5">
        <f>+F499+1</f>
        <v/>
      </c>
      <c r="G500" s="5">
        <f>+A501-A500</f>
        <v/>
      </c>
      <c r="H500" s="5">
        <f>+A500+G500/2</f>
        <v/>
      </c>
      <c r="I500" s="8">
        <f>9.81*(0.27*LOG(C500/E500*100)+0.36*LOG(E500/100)+1.236)</f>
        <v/>
      </c>
      <c r="J500" s="5">
        <f>+J499+I500*G500</f>
        <v/>
      </c>
      <c r="K500" s="5">
        <f>IF(H500&lt;$C$1,0,9.81*(H500-$C$1))</f>
        <v/>
      </c>
      <c r="L500" s="8">
        <f>+J500-K500</f>
        <v/>
      </c>
      <c r="M500" s="8">
        <f>AVERAGE(B500:B501)*1000</f>
        <v/>
      </c>
      <c r="N500" s="8">
        <f>AVERAGE(E500:E501)</f>
        <v/>
      </c>
      <c r="O500" s="8">
        <f>AVERAGE(F500:F501)</f>
        <v/>
      </c>
      <c r="P500" s="8">
        <f>AVERAGE(G500:G501)</f>
        <v/>
      </c>
      <c r="Q500" s="9">
        <f>(N500-J500)/L500</f>
        <v/>
      </c>
      <c r="R500" s="8">
        <f>+O500/(N500-J500)*100</f>
        <v/>
      </c>
      <c r="S500" s="8">
        <f>+SQRT((3.47-LOG(Q500))^2+(1.22+LOG(R500))^2)</f>
        <v/>
      </c>
      <c r="T500" s="1">
        <f>(IF(S500&lt;1.31, "gravelly sand to dense sand", IF(S500&lt;2.05, "sands", IF(S500&lt;2.6, "sand mixtures", IF(S500&lt;2.95, "silt mixtures", IF(S500&lt;3.6, "clays","organic clay"))))))</f>
        <v/>
      </c>
      <c r="U500" s="98">
        <f>IF(S500&lt;2.6,DEGREES(ATAN(0.373*(LOG(N500/L500)+0.29))),"")</f>
        <v/>
      </c>
      <c r="V500" s="98">
        <f>IF(S500&lt;2.6, 17.6+11*LOG(Q500),"")</f>
        <v/>
      </c>
      <c r="W500" s="98">
        <f>IF(S500&lt;2.6, IF(M500/100&lt;20, 30,IF(M500/100&lt;40,30+5/20*(M500/100-20),IF(M500/100&lt;120, 35+5/80*(M500/100-40), IF(M500/100&lt;200, 40+5/80*(M500/100-120),45)))),"")</f>
        <v/>
      </c>
      <c r="X500" s="98">
        <f>IF(S500&gt;2.59, (M500-J500)/$I$1,"")</f>
        <v/>
      </c>
      <c r="Y500" s="1">
        <f>+($Y$600-$Y$3)/($A$600-$A$3)*(A500-$A$3)+$Y$3</f>
        <v/>
      </c>
      <c r="Z500" s="99">
        <f>+B500*4</f>
        <v/>
      </c>
      <c r="AA500" s="1">
        <f>+($AA$600-$AA$3)/($A$600-$A$3)*(A500-$A$3)+$AA$3</f>
        <v/>
      </c>
    </row>
    <row r="501">
      <c r="A501" s="11" t="n">
        <v>9.960000000000001</v>
      </c>
      <c r="B501" s="11" t="n">
        <v>2.387</v>
      </c>
      <c r="C501" s="11" t="n">
        <v>18</v>
      </c>
      <c r="D501" s="11" t="n">
        <v>68</v>
      </c>
      <c r="E501" s="5">
        <f>+B501*1000+D501*(1-$F$1)</f>
        <v/>
      </c>
      <c r="F501" s="5">
        <f>+F500+1</f>
        <v/>
      </c>
      <c r="G501" s="5">
        <f>+A502-A501</f>
        <v/>
      </c>
      <c r="H501" s="5">
        <f>+A501+G501/2</f>
        <v/>
      </c>
      <c r="I501" s="8">
        <f>9.81*(0.27*LOG(C501/E501*100)+0.36*LOG(E501/100)+1.236)</f>
        <v/>
      </c>
      <c r="J501" s="5">
        <f>+J500+I501*G501</f>
        <v/>
      </c>
      <c r="K501" s="5">
        <f>IF(H501&lt;$C$1,0,9.81*(H501-$C$1))</f>
        <v/>
      </c>
      <c r="L501" s="8">
        <f>+J501-K501</f>
        <v/>
      </c>
      <c r="M501" s="8">
        <f>AVERAGE(B501:B502)*1000</f>
        <v/>
      </c>
      <c r="N501" s="8">
        <f>AVERAGE(E501:E502)</f>
        <v/>
      </c>
      <c r="O501" s="8">
        <f>AVERAGE(F501:F502)</f>
        <v/>
      </c>
      <c r="P501" s="8">
        <f>AVERAGE(G501:G502)</f>
        <v/>
      </c>
      <c r="Q501" s="9">
        <f>(N501-J501)/L501</f>
        <v/>
      </c>
      <c r="R501" s="8">
        <f>+O501/(N501-J501)*100</f>
        <v/>
      </c>
      <c r="S501" s="8">
        <f>+SQRT((3.47-LOG(Q501))^2+(1.22+LOG(R501))^2)</f>
        <v/>
      </c>
      <c r="T501" s="1">
        <f>(IF(S501&lt;1.31, "gravelly sand to dense sand", IF(S501&lt;2.05, "sands", IF(S501&lt;2.6, "sand mixtures", IF(S501&lt;2.95, "silt mixtures", IF(S501&lt;3.6, "clays","organic clay"))))))</f>
        <v/>
      </c>
      <c r="U501" s="98">
        <f>IF(S501&lt;2.6,DEGREES(ATAN(0.373*(LOG(N501/L501)+0.29))),"")</f>
        <v/>
      </c>
      <c r="V501" s="98">
        <f>IF(S501&lt;2.6, 17.6+11*LOG(Q501),"")</f>
        <v/>
      </c>
      <c r="W501" s="98">
        <f>IF(S501&lt;2.6, IF(M501/100&lt;20, 30,IF(M501/100&lt;40,30+5/20*(M501/100-20),IF(M501/100&lt;120, 35+5/80*(M501/100-40), IF(M501/100&lt;200, 40+5/80*(M501/100-120),45)))),"")</f>
        <v/>
      </c>
      <c r="X501" s="98">
        <f>IF(S501&gt;2.59, (M501-J501)/$I$1,"")</f>
        <v/>
      </c>
      <c r="Y501" s="1">
        <f>+($Y$600-$Y$3)/($A$600-$A$3)*(A501-$A$3)+$Y$3</f>
        <v/>
      </c>
      <c r="Z501" s="99">
        <f>+B501*4</f>
        <v/>
      </c>
      <c r="AA501" s="1">
        <f>+($AA$600-$AA$3)/($A$600-$A$3)*(A501-$A$3)+$AA$3</f>
        <v/>
      </c>
    </row>
    <row r="502">
      <c r="A502" s="11" t="n">
        <v>9.98</v>
      </c>
      <c r="B502" s="11" t="n">
        <v>1.932</v>
      </c>
      <c r="C502" s="11" t="n">
        <v>18</v>
      </c>
      <c r="D502" s="11" t="n">
        <v>65</v>
      </c>
      <c r="E502" s="5">
        <f>+B502*1000+D502*(1-$F$1)</f>
        <v/>
      </c>
      <c r="F502" s="5">
        <f>+F501+1</f>
        <v/>
      </c>
      <c r="G502" s="5">
        <f>+A503-A502</f>
        <v/>
      </c>
      <c r="H502" s="5">
        <f>+A502+G502/2</f>
        <v/>
      </c>
      <c r="I502" s="8">
        <f>9.81*(0.27*LOG(C502/E502*100)+0.36*LOG(E502/100)+1.236)</f>
        <v/>
      </c>
      <c r="J502" s="5">
        <f>+J501+I502*G502</f>
        <v/>
      </c>
      <c r="K502" s="5">
        <f>IF(H502&lt;$C$1,0,9.81*(H502-$C$1))</f>
        <v/>
      </c>
      <c r="L502" s="8">
        <f>+J502-K502</f>
        <v/>
      </c>
      <c r="M502" s="8">
        <f>AVERAGE(B502:B503)*1000</f>
        <v/>
      </c>
      <c r="N502" s="8">
        <f>AVERAGE(E502:E503)</f>
        <v/>
      </c>
      <c r="O502" s="8">
        <f>AVERAGE(F502:F503)</f>
        <v/>
      </c>
      <c r="P502" s="8">
        <f>AVERAGE(G502:G503)</f>
        <v/>
      </c>
      <c r="Q502" s="9">
        <f>(N502-J502)/L502</f>
        <v/>
      </c>
      <c r="R502" s="8">
        <f>+O502/(N502-J502)*100</f>
        <v/>
      </c>
      <c r="S502" s="8">
        <f>+SQRT((3.47-LOG(Q502))^2+(1.22+LOG(R502))^2)</f>
        <v/>
      </c>
      <c r="T502" s="1">
        <f>(IF(S502&lt;1.31, "gravelly sand to dense sand", IF(S502&lt;2.05, "sands", IF(S502&lt;2.6, "sand mixtures", IF(S502&lt;2.95, "silt mixtures", IF(S502&lt;3.6, "clays","organic clay"))))))</f>
        <v/>
      </c>
      <c r="U502" s="98">
        <f>IF(S502&lt;2.6,DEGREES(ATAN(0.373*(LOG(N502/L502)+0.29))),"")</f>
        <v/>
      </c>
      <c r="V502" s="98">
        <f>IF(S502&lt;2.6, 17.6+11*LOG(Q502),"")</f>
        <v/>
      </c>
      <c r="W502" s="98">
        <f>IF(S502&lt;2.6, IF(M502/100&lt;20, 30,IF(M502/100&lt;40,30+5/20*(M502/100-20),IF(M502/100&lt;120, 35+5/80*(M502/100-40), IF(M502/100&lt;200, 40+5/80*(M502/100-120),45)))),"")</f>
        <v/>
      </c>
      <c r="X502" s="98">
        <f>IF(S502&gt;2.59, (M502-J502)/$I$1,"")</f>
        <v/>
      </c>
      <c r="Y502" s="1">
        <f>+($Y$600-$Y$3)/($A$600-$A$3)*(A502-$A$3)+$Y$3</f>
        <v/>
      </c>
      <c r="Z502" s="99">
        <f>+B502*4</f>
        <v/>
      </c>
      <c r="AA502" s="1">
        <f>+($AA$600-$AA$3)/($A$600-$A$3)*(A502-$A$3)+$AA$3</f>
        <v/>
      </c>
    </row>
    <row r="503">
      <c r="A503" s="11" t="n">
        <v>10</v>
      </c>
      <c r="B503" s="11" t="n">
        <v>1.345</v>
      </c>
      <c r="C503" s="11" t="n">
        <v>26</v>
      </c>
      <c r="D503" s="11" t="n">
        <v>67</v>
      </c>
      <c r="E503" s="5">
        <f>+B503*1000+D503*(1-$F$1)</f>
        <v/>
      </c>
      <c r="F503" s="5">
        <f>+F502+1</f>
        <v/>
      </c>
      <c r="G503" s="5">
        <f>+A504-A503</f>
        <v/>
      </c>
      <c r="H503" s="5">
        <f>+A503+G503/2</f>
        <v/>
      </c>
      <c r="I503" s="8">
        <f>9.81*(0.27*LOG(C503/E503*100)+0.36*LOG(E503/100)+1.236)</f>
        <v/>
      </c>
      <c r="J503" s="5">
        <f>+J502+I503*G503</f>
        <v/>
      </c>
      <c r="K503" s="5">
        <f>IF(H503&lt;$C$1,0,9.81*(H503-$C$1))</f>
        <v/>
      </c>
      <c r="L503" s="8">
        <f>+J503-K503</f>
        <v/>
      </c>
      <c r="M503" s="8">
        <f>AVERAGE(B503:B504)*1000</f>
        <v/>
      </c>
      <c r="N503" s="8">
        <f>AVERAGE(E503:E504)</f>
        <v/>
      </c>
      <c r="O503" s="8">
        <f>AVERAGE(F503:F504)</f>
        <v/>
      </c>
      <c r="P503" s="8">
        <f>AVERAGE(G503:G504)</f>
        <v/>
      </c>
      <c r="Q503" s="9">
        <f>(N503-J503)/L503</f>
        <v/>
      </c>
      <c r="R503" s="8">
        <f>+O503/(N503-J503)*100</f>
        <v/>
      </c>
      <c r="S503" s="8">
        <f>+SQRT((3.47-LOG(Q503))^2+(1.22+LOG(R503))^2)</f>
        <v/>
      </c>
      <c r="T503" s="1">
        <f>(IF(S503&lt;1.31, "gravelly sand to dense sand", IF(S503&lt;2.05, "sands", IF(S503&lt;2.6, "sand mixtures", IF(S503&lt;2.95, "silt mixtures", IF(S503&lt;3.6, "clays","organic clay"))))))</f>
        <v/>
      </c>
      <c r="U503" s="98">
        <f>IF(S503&lt;2.6,DEGREES(ATAN(0.373*(LOG(N503/L503)+0.29))),"")</f>
        <v/>
      </c>
      <c r="V503" s="98">
        <f>IF(S503&lt;2.6, 17.6+11*LOG(Q503),"")</f>
        <v/>
      </c>
      <c r="W503" s="98">
        <f>IF(S503&lt;2.6, IF(M503/100&lt;20, 30,IF(M503/100&lt;40,30+5/20*(M503/100-20),IF(M503/100&lt;120, 35+5/80*(M503/100-40), IF(M503/100&lt;200, 40+5/80*(M503/100-120),45)))),"")</f>
        <v/>
      </c>
      <c r="X503" s="98">
        <f>IF(S503&gt;2.59, (M503-J503)/$I$1,"")</f>
        <v/>
      </c>
      <c r="Y503" s="1">
        <f>+($Y$600-$Y$3)/($A$600-$A$3)*(A503-$A$3)+$Y$3</f>
        <v/>
      </c>
      <c r="Z503" s="99">
        <f>+B503*4</f>
        <v/>
      </c>
      <c r="AA503" s="1">
        <f>+($AA$600-$AA$3)/($A$600-$A$3)*(A503-$A$3)+$AA$3</f>
        <v/>
      </c>
    </row>
    <row r="504">
      <c r="A504" s="11" t="n">
        <v>10.02</v>
      </c>
      <c r="B504" s="11" t="n">
        <v>1.193</v>
      </c>
      <c r="C504" s="11" t="n">
        <v>38</v>
      </c>
      <c r="D504" s="11" t="n">
        <v>63</v>
      </c>
      <c r="E504" s="5">
        <f>+B504*1000+D504*(1-$F$1)</f>
        <v/>
      </c>
      <c r="F504" s="5">
        <f>+F503+1</f>
        <v/>
      </c>
      <c r="G504" s="5">
        <f>+A505-A504</f>
        <v/>
      </c>
      <c r="H504" s="5">
        <f>+A504+G504/2</f>
        <v/>
      </c>
      <c r="I504" s="8">
        <f>9.81*(0.27*LOG(C504/E504*100)+0.36*LOG(E504/100)+1.236)</f>
        <v/>
      </c>
      <c r="J504" s="5">
        <f>+J503+I504*G504</f>
        <v/>
      </c>
      <c r="K504" s="5">
        <f>IF(H504&lt;$C$1,0,9.81*(H504-$C$1))</f>
        <v/>
      </c>
      <c r="L504" s="8">
        <f>+J504-K504</f>
        <v/>
      </c>
      <c r="M504" s="8">
        <f>AVERAGE(B504:B505)*1000</f>
        <v/>
      </c>
      <c r="N504" s="8">
        <f>AVERAGE(E504:E505)</f>
        <v/>
      </c>
      <c r="O504" s="8">
        <f>AVERAGE(F504:F505)</f>
        <v/>
      </c>
      <c r="P504" s="8">
        <f>AVERAGE(G504:G505)</f>
        <v/>
      </c>
      <c r="Q504" s="9">
        <f>(N504-J504)/L504</f>
        <v/>
      </c>
      <c r="R504" s="8">
        <f>+O504/(N504-J504)*100</f>
        <v/>
      </c>
      <c r="S504" s="8">
        <f>+SQRT((3.47-LOG(Q504))^2+(1.22+LOG(R504))^2)</f>
        <v/>
      </c>
      <c r="T504" s="1">
        <f>(IF(S504&lt;1.31, "gravelly sand to dense sand", IF(S504&lt;2.05, "sands", IF(S504&lt;2.6, "sand mixtures", IF(S504&lt;2.95, "silt mixtures", IF(S504&lt;3.6, "clays","organic clay"))))))</f>
        <v/>
      </c>
      <c r="U504" s="98">
        <f>IF(S504&lt;2.6,DEGREES(ATAN(0.373*(LOG(N504/L504)+0.29))),"")</f>
        <v/>
      </c>
      <c r="V504" s="98">
        <f>IF(S504&lt;2.6, 17.6+11*LOG(Q504),"")</f>
        <v/>
      </c>
      <c r="W504" s="98">
        <f>IF(S504&lt;2.6, IF(M504/100&lt;20, 30,IF(M504/100&lt;40,30+5/20*(M504/100-20),IF(M504/100&lt;120, 35+5/80*(M504/100-40), IF(M504/100&lt;200, 40+5/80*(M504/100-120),45)))),"")</f>
        <v/>
      </c>
      <c r="X504" s="98">
        <f>IF(S504&gt;2.59, (M504-J504)/$I$1,"")</f>
        <v/>
      </c>
      <c r="Y504" s="1">
        <f>+($Y$600-$Y$3)/($A$600-$A$3)*(A504-$A$3)+$Y$3</f>
        <v/>
      </c>
      <c r="Z504" s="99">
        <f>+B504*4</f>
        <v/>
      </c>
      <c r="AA504" s="1">
        <f>+($AA$600-$AA$3)/($A$600-$A$3)*(A504-$A$3)+$AA$3</f>
        <v/>
      </c>
    </row>
    <row r="505">
      <c r="A505" s="11" t="n">
        <v>10.04</v>
      </c>
      <c r="B505" s="11" t="n">
        <v>1.08</v>
      </c>
      <c r="C505" s="11" t="n">
        <v>39</v>
      </c>
      <c r="D505" s="11" t="n">
        <v>69</v>
      </c>
      <c r="E505" s="5">
        <f>+B505*1000+D505*(1-$F$1)</f>
        <v/>
      </c>
      <c r="F505" s="5">
        <f>+F504+1</f>
        <v/>
      </c>
      <c r="G505" s="5">
        <f>+A506-A505</f>
        <v/>
      </c>
      <c r="H505" s="5">
        <f>+A505+G505/2</f>
        <v/>
      </c>
      <c r="I505" s="8">
        <f>9.81*(0.27*LOG(C505/E505*100)+0.36*LOG(E505/100)+1.236)</f>
        <v/>
      </c>
      <c r="J505" s="5">
        <f>+J504+I505*G505</f>
        <v/>
      </c>
      <c r="K505" s="5">
        <f>IF(H505&lt;$C$1,0,9.81*(H505-$C$1))</f>
        <v/>
      </c>
      <c r="L505" s="8">
        <f>+J505-K505</f>
        <v/>
      </c>
      <c r="M505" s="8">
        <f>AVERAGE(B505:B506)*1000</f>
        <v/>
      </c>
      <c r="N505" s="8">
        <f>AVERAGE(E505:E506)</f>
        <v/>
      </c>
      <c r="O505" s="8">
        <f>AVERAGE(F505:F506)</f>
        <v/>
      </c>
      <c r="P505" s="8">
        <f>AVERAGE(G505:G506)</f>
        <v/>
      </c>
      <c r="Q505" s="9">
        <f>(N505-J505)/L505</f>
        <v/>
      </c>
      <c r="R505" s="8">
        <f>+O505/(N505-J505)*100</f>
        <v/>
      </c>
      <c r="S505" s="8">
        <f>+SQRT((3.47-LOG(Q505))^2+(1.22+LOG(R505))^2)</f>
        <v/>
      </c>
      <c r="T505" s="1">
        <f>(IF(S505&lt;1.31, "gravelly sand to dense sand", IF(S505&lt;2.05, "sands", IF(S505&lt;2.6, "sand mixtures", IF(S505&lt;2.95, "silt mixtures", IF(S505&lt;3.6, "clays","organic clay"))))))</f>
        <v/>
      </c>
      <c r="U505" s="98">
        <f>IF(S505&lt;2.6,DEGREES(ATAN(0.373*(LOG(N505/L505)+0.29))),"")</f>
        <v/>
      </c>
      <c r="V505" s="98">
        <f>IF(S505&lt;2.6, 17.6+11*LOG(Q505),"")</f>
        <v/>
      </c>
      <c r="W505" s="98">
        <f>IF(S505&lt;2.6, IF(M505/100&lt;20, 30,IF(M505/100&lt;40,30+5/20*(M505/100-20),IF(M505/100&lt;120, 35+5/80*(M505/100-40), IF(M505/100&lt;200, 40+5/80*(M505/100-120),45)))),"")</f>
        <v/>
      </c>
      <c r="X505" s="98">
        <f>IF(S505&gt;2.59, (M505-J505)/$I$1,"")</f>
        <v/>
      </c>
      <c r="Y505" s="1">
        <f>+($Y$600-$Y$3)/($A$600-$A$3)*(A505-$A$3)+$Y$3</f>
        <v/>
      </c>
      <c r="Z505" s="99">
        <f>+B505*4</f>
        <v/>
      </c>
      <c r="AA505" s="1">
        <f>+($AA$600-$AA$3)/($A$600-$A$3)*(A505-$A$3)+$AA$3</f>
        <v/>
      </c>
    </row>
    <row r="506">
      <c r="A506" s="11" t="n">
        <v>10.06</v>
      </c>
      <c r="B506" s="11" t="n">
        <v>1.516</v>
      </c>
      <c r="C506" s="11" t="n">
        <v>29</v>
      </c>
      <c r="D506" s="11" t="n">
        <v>83</v>
      </c>
      <c r="E506" s="5">
        <f>+B506*1000+D506*(1-$F$1)</f>
        <v/>
      </c>
      <c r="F506" s="5">
        <f>+F505+1</f>
        <v/>
      </c>
      <c r="G506" s="5">
        <f>+A507-A506</f>
        <v/>
      </c>
      <c r="H506" s="5">
        <f>+A506+G506/2</f>
        <v/>
      </c>
      <c r="I506" s="8">
        <f>9.81*(0.27*LOG(C506/E506*100)+0.36*LOG(E506/100)+1.236)</f>
        <v/>
      </c>
      <c r="J506" s="5">
        <f>+J505+I506*G506</f>
        <v/>
      </c>
      <c r="K506" s="5">
        <f>IF(H506&lt;$C$1,0,9.81*(H506-$C$1))</f>
        <v/>
      </c>
      <c r="L506" s="8">
        <f>+J506-K506</f>
        <v/>
      </c>
      <c r="M506" s="8">
        <f>AVERAGE(B506:B507)*1000</f>
        <v/>
      </c>
      <c r="N506" s="8">
        <f>AVERAGE(E506:E507)</f>
        <v/>
      </c>
      <c r="O506" s="8">
        <f>AVERAGE(F506:F507)</f>
        <v/>
      </c>
      <c r="P506" s="8">
        <f>AVERAGE(G506:G507)</f>
        <v/>
      </c>
      <c r="Q506" s="9">
        <f>(N506-J506)/L506</f>
        <v/>
      </c>
      <c r="R506" s="8">
        <f>+O506/(N506-J506)*100</f>
        <v/>
      </c>
      <c r="S506" s="8">
        <f>+SQRT((3.47-LOG(Q506))^2+(1.22+LOG(R506))^2)</f>
        <v/>
      </c>
      <c r="T506" s="1">
        <f>(IF(S506&lt;1.31, "gravelly sand to dense sand", IF(S506&lt;2.05, "sands", IF(S506&lt;2.6, "sand mixtures", IF(S506&lt;2.95, "silt mixtures", IF(S506&lt;3.6, "clays","organic clay"))))))</f>
        <v/>
      </c>
      <c r="U506" s="98">
        <f>IF(S506&lt;2.6,DEGREES(ATAN(0.373*(LOG(N506/L506)+0.29))),"")</f>
        <v/>
      </c>
      <c r="V506" s="98">
        <f>IF(S506&lt;2.6, 17.6+11*LOG(Q506),"")</f>
        <v/>
      </c>
      <c r="W506" s="98">
        <f>IF(S506&lt;2.6, IF(M506/100&lt;20, 30,IF(M506/100&lt;40,30+5/20*(M506/100-20),IF(M506/100&lt;120, 35+5/80*(M506/100-40), IF(M506/100&lt;200, 40+5/80*(M506/100-120),45)))),"")</f>
        <v/>
      </c>
      <c r="X506" s="98">
        <f>IF(S506&gt;2.59, (M506-J506)/$I$1,"")</f>
        <v/>
      </c>
      <c r="Y506" s="1">
        <f>+($Y$600-$Y$3)/($A$600-$A$3)*(A506-$A$3)+$Y$3</f>
        <v/>
      </c>
      <c r="Z506" s="99">
        <f>+B506*4</f>
        <v/>
      </c>
      <c r="AA506" s="1">
        <f>+($AA$600-$AA$3)/($A$600-$A$3)*(A506-$A$3)+$AA$3</f>
        <v/>
      </c>
    </row>
    <row r="507">
      <c r="A507" s="11" t="n">
        <v>10.08</v>
      </c>
      <c r="B507" s="11" t="n">
        <v>1.743</v>
      </c>
      <c r="C507" s="11" t="n">
        <v>24</v>
      </c>
      <c r="D507" s="11" t="n">
        <v>102</v>
      </c>
      <c r="E507" s="5">
        <f>+B507*1000+D507*(1-$F$1)</f>
        <v/>
      </c>
      <c r="F507" s="5">
        <f>+F506+1</f>
        <v/>
      </c>
      <c r="G507" s="5">
        <f>+A508-A507</f>
        <v/>
      </c>
      <c r="H507" s="5">
        <f>+A507+G507/2</f>
        <v/>
      </c>
      <c r="I507" s="8">
        <f>9.81*(0.27*LOG(C507/E507*100)+0.36*LOG(E507/100)+1.236)</f>
        <v/>
      </c>
      <c r="J507" s="5">
        <f>+J506+I507*G507</f>
        <v/>
      </c>
      <c r="K507" s="5">
        <f>IF(H507&lt;$C$1,0,9.81*(H507-$C$1))</f>
        <v/>
      </c>
      <c r="L507" s="8">
        <f>+J507-K507</f>
        <v/>
      </c>
      <c r="M507" s="8">
        <f>AVERAGE(B507:B508)*1000</f>
        <v/>
      </c>
      <c r="N507" s="8">
        <f>AVERAGE(E507:E508)</f>
        <v/>
      </c>
      <c r="O507" s="8">
        <f>AVERAGE(F507:F508)</f>
        <v/>
      </c>
      <c r="P507" s="8">
        <f>AVERAGE(G507:G508)</f>
        <v/>
      </c>
      <c r="Q507" s="9">
        <f>(N507-J507)/L507</f>
        <v/>
      </c>
      <c r="R507" s="8">
        <f>+O507/(N507-J507)*100</f>
        <v/>
      </c>
      <c r="S507" s="8">
        <f>+SQRT((3.47-LOG(Q507))^2+(1.22+LOG(R507))^2)</f>
        <v/>
      </c>
      <c r="T507" s="1">
        <f>(IF(S507&lt;1.31, "gravelly sand to dense sand", IF(S507&lt;2.05, "sands", IF(S507&lt;2.6, "sand mixtures", IF(S507&lt;2.95, "silt mixtures", IF(S507&lt;3.6, "clays","organic clay"))))))</f>
        <v/>
      </c>
      <c r="U507" s="98">
        <f>IF(S507&lt;2.6,DEGREES(ATAN(0.373*(LOG(N507/L507)+0.29))),"")</f>
        <v/>
      </c>
      <c r="V507" s="98">
        <f>IF(S507&lt;2.6, 17.6+11*LOG(Q507),"")</f>
        <v/>
      </c>
      <c r="W507" s="98">
        <f>IF(S507&lt;2.6, IF(M507/100&lt;20, 30,IF(M507/100&lt;40,30+5/20*(M507/100-20),IF(M507/100&lt;120, 35+5/80*(M507/100-40), IF(M507/100&lt;200, 40+5/80*(M507/100-120),45)))),"")</f>
        <v/>
      </c>
      <c r="X507" s="98">
        <f>IF(S507&gt;2.59, (M507-J507)/$I$1,"")</f>
        <v/>
      </c>
      <c r="Y507" s="1">
        <f>+($Y$600-$Y$3)/($A$600-$A$3)*(A507-$A$3)+$Y$3</f>
        <v/>
      </c>
      <c r="Z507" s="99">
        <f>+B507*4</f>
        <v/>
      </c>
      <c r="AA507" s="1">
        <f>+($AA$600-$AA$3)/($A$600-$A$3)*(A507-$A$3)+$AA$3</f>
        <v/>
      </c>
    </row>
    <row r="508">
      <c r="A508" s="11" t="n">
        <v>10.1</v>
      </c>
      <c r="B508" s="11" t="n">
        <v>1.724</v>
      </c>
      <c r="C508" s="11" t="n">
        <v>30</v>
      </c>
      <c r="D508" s="11" t="n">
        <v>98</v>
      </c>
      <c r="E508" s="5">
        <f>+B508*1000+D508*(1-$F$1)</f>
        <v/>
      </c>
      <c r="F508" s="5">
        <f>+F507+1</f>
        <v/>
      </c>
      <c r="G508" s="5">
        <f>+A509-A508</f>
        <v/>
      </c>
      <c r="H508" s="5">
        <f>+A508+G508/2</f>
        <v/>
      </c>
      <c r="I508" s="8">
        <f>9.81*(0.27*LOG(C508/E508*100)+0.36*LOG(E508/100)+1.236)</f>
        <v/>
      </c>
      <c r="J508" s="5">
        <f>+J507+I508*G508</f>
        <v/>
      </c>
      <c r="K508" s="5">
        <f>IF(H508&lt;$C$1,0,9.81*(H508-$C$1))</f>
        <v/>
      </c>
      <c r="L508" s="8">
        <f>+J508-K508</f>
        <v/>
      </c>
      <c r="M508" s="8">
        <f>AVERAGE(B508:B509)*1000</f>
        <v/>
      </c>
      <c r="N508" s="8">
        <f>AVERAGE(E508:E509)</f>
        <v/>
      </c>
      <c r="O508" s="8">
        <f>AVERAGE(F508:F509)</f>
        <v/>
      </c>
      <c r="P508" s="8">
        <f>AVERAGE(G508:G509)</f>
        <v/>
      </c>
      <c r="Q508" s="9">
        <f>(N508-J508)/L508</f>
        <v/>
      </c>
      <c r="R508" s="8">
        <f>+O508/(N508-J508)*100</f>
        <v/>
      </c>
      <c r="S508" s="8">
        <f>+SQRT((3.47-LOG(Q508))^2+(1.22+LOG(R508))^2)</f>
        <v/>
      </c>
      <c r="T508" s="1">
        <f>(IF(S508&lt;1.31, "gravelly sand to dense sand", IF(S508&lt;2.05, "sands", IF(S508&lt;2.6, "sand mixtures", IF(S508&lt;2.95, "silt mixtures", IF(S508&lt;3.6, "clays","organic clay"))))))</f>
        <v/>
      </c>
      <c r="U508" s="98">
        <f>IF(S508&lt;2.6,DEGREES(ATAN(0.373*(LOG(N508/L508)+0.29))),"")</f>
        <v/>
      </c>
      <c r="V508" s="98">
        <f>IF(S508&lt;2.6, 17.6+11*LOG(Q508),"")</f>
        <v/>
      </c>
      <c r="W508" s="98">
        <f>IF(S508&lt;2.6, IF(M508/100&lt;20, 30,IF(M508/100&lt;40,30+5/20*(M508/100-20),IF(M508/100&lt;120, 35+5/80*(M508/100-40), IF(M508/100&lt;200, 40+5/80*(M508/100-120),45)))),"")</f>
        <v/>
      </c>
      <c r="X508" s="98">
        <f>IF(S508&gt;2.59, (M508-J508)/$I$1,"")</f>
        <v/>
      </c>
      <c r="Y508" s="1">
        <f>+($Y$600-$Y$3)/($A$600-$A$3)*(A508-$A$3)+$Y$3</f>
        <v/>
      </c>
      <c r="Z508" s="99">
        <f>+B508*4</f>
        <v/>
      </c>
      <c r="AA508" s="1">
        <f>+($AA$600-$AA$3)/($A$600-$A$3)*(A508-$A$3)+$AA$3</f>
        <v/>
      </c>
    </row>
    <row r="509">
      <c r="A509" s="11" t="n">
        <v>10.12</v>
      </c>
      <c r="B509" s="11" t="n">
        <v>1.516</v>
      </c>
      <c r="C509" s="11" t="n">
        <v>32</v>
      </c>
      <c r="D509" s="11" t="n">
        <v>91</v>
      </c>
      <c r="E509" s="5">
        <f>+B509*1000+D509*(1-$F$1)</f>
        <v/>
      </c>
      <c r="F509" s="5">
        <f>+F508+1</f>
        <v/>
      </c>
      <c r="G509" s="5">
        <f>+A510-A509</f>
        <v/>
      </c>
      <c r="H509" s="5">
        <f>+A509+G509/2</f>
        <v/>
      </c>
      <c r="I509" s="8">
        <f>9.81*(0.27*LOG(C509/E509*100)+0.36*LOG(E509/100)+1.236)</f>
        <v/>
      </c>
      <c r="J509" s="5">
        <f>+J508+I509*G509</f>
        <v/>
      </c>
      <c r="K509" s="5">
        <f>IF(H509&lt;$C$1,0,9.81*(H509-$C$1))</f>
        <v/>
      </c>
      <c r="L509" s="8">
        <f>+J509-K509</f>
        <v/>
      </c>
      <c r="M509" s="8">
        <f>AVERAGE(B509:B510)*1000</f>
        <v/>
      </c>
      <c r="N509" s="8">
        <f>AVERAGE(E509:E510)</f>
        <v/>
      </c>
      <c r="O509" s="8">
        <f>AVERAGE(F509:F510)</f>
        <v/>
      </c>
      <c r="P509" s="8">
        <f>AVERAGE(G509:G510)</f>
        <v/>
      </c>
      <c r="Q509" s="9">
        <f>(N509-J509)/L509</f>
        <v/>
      </c>
      <c r="R509" s="8">
        <f>+O509/(N509-J509)*100</f>
        <v/>
      </c>
      <c r="S509" s="8">
        <f>+SQRT((3.47-LOG(Q509))^2+(1.22+LOG(R509))^2)</f>
        <v/>
      </c>
      <c r="T509" s="1">
        <f>(IF(S509&lt;1.31, "gravelly sand to dense sand", IF(S509&lt;2.05, "sands", IF(S509&lt;2.6, "sand mixtures", IF(S509&lt;2.95, "silt mixtures", IF(S509&lt;3.6, "clays","organic clay"))))))</f>
        <v/>
      </c>
      <c r="U509" s="98">
        <f>IF(S509&lt;2.6,DEGREES(ATAN(0.373*(LOG(N509/L509)+0.29))),"")</f>
        <v/>
      </c>
      <c r="V509" s="98">
        <f>IF(S509&lt;2.6, 17.6+11*LOG(Q509),"")</f>
        <v/>
      </c>
      <c r="W509" s="98">
        <f>IF(S509&lt;2.6, IF(M509/100&lt;20, 30,IF(M509/100&lt;40,30+5/20*(M509/100-20),IF(M509/100&lt;120, 35+5/80*(M509/100-40), IF(M509/100&lt;200, 40+5/80*(M509/100-120),45)))),"")</f>
        <v/>
      </c>
      <c r="X509" s="98">
        <f>IF(S509&gt;2.59, (M509-J509)/$I$1,"")</f>
        <v/>
      </c>
      <c r="Y509" s="1">
        <f>+($Y$600-$Y$3)/($A$600-$A$3)*(A509-$A$3)+$Y$3</f>
        <v/>
      </c>
      <c r="Z509" s="99">
        <f>+B509*4</f>
        <v/>
      </c>
      <c r="AA509" s="1">
        <f>+($AA$600-$AA$3)/($A$600-$A$3)*(A509-$A$3)+$AA$3</f>
        <v/>
      </c>
    </row>
    <row r="510">
      <c r="A510" s="11" t="n">
        <v>10.14</v>
      </c>
      <c r="B510" s="11" t="n">
        <v>0.928</v>
      </c>
      <c r="C510" s="11" t="n">
        <v>29</v>
      </c>
      <c r="D510" s="11" t="n">
        <v>112</v>
      </c>
      <c r="E510" s="5">
        <f>+B510*1000+D510*(1-$F$1)</f>
        <v/>
      </c>
      <c r="F510" s="5">
        <f>+F509+1</f>
        <v/>
      </c>
      <c r="G510" s="5">
        <f>+A511-A510</f>
        <v/>
      </c>
      <c r="H510" s="5">
        <f>+A510+G510/2</f>
        <v/>
      </c>
      <c r="I510" s="8">
        <f>9.81*(0.27*LOG(C510/E510*100)+0.36*LOG(E510/100)+1.236)</f>
        <v/>
      </c>
      <c r="J510" s="5">
        <f>+J509+I510*G510</f>
        <v/>
      </c>
      <c r="K510" s="5">
        <f>IF(H510&lt;$C$1,0,9.81*(H510-$C$1))</f>
        <v/>
      </c>
      <c r="L510" s="8">
        <f>+J510-K510</f>
        <v/>
      </c>
      <c r="M510" s="8">
        <f>AVERAGE(B510:B511)*1000</f>
        <v/>
      </c>
      <c r="N510" s="8">
        <f>AVERAGE(E510:E511)</f>
        <v/>
      </c>
      <c r="O510" s="8">
        <f>AVERAGE(F510:F511)</f>
        <v/>
      </c>
      <c r="P510" s="8">
        <f>AVERAGE(G510:G511)</f>
        <v/>
      </c>
      <c r="Q510" s="9">
        <f>(N510-J510)/L510</f>
        <v/>
      </c>
      <c r="R510" s="8">
        <f>+O510/(N510-J510)*100</f>
        <v/>
      </c>
      <c r="S510" s="8">
        <f>+SQRT((3.47-LOG(Q510))^2+(1.22+LOG(R510))^2)</f>
        <v/>
      </c>
      <c r="T510" s="1">
        <f>(IF(S510&lt;1.31, "gravelly sand to dense sand", IF(S510&lt;2.05, "sands", IF(S510&lt;2.6, "sand mixtures", IF(S510&lt;2.95, "silt mixtures", IF(S510&lt;3.6, "clays","organic clay"))))))</f>
        <v/>
      </c>
      <c r="U510" s="98">
        <f>IF(S510&lt;2.6,DEGREES(ATAN(0.373*(LOG(N510/L510)+0.29))),"")</f>
        <v/>
      </c>
      <c r="V510" s="98">
        <f>IF(S510&lt;2.6, 17.6+11*LOG(Q510),"")</f>
        <v/>
      </c>
      <c r="W510" s="98">
        <f>IF(S510&lt;2.6, IF(M510/100&lt;20, 30,IF(M510/100&lt;40,30+5/20*(M510/100-20),IF(M510/100&lt;120, 35+5/80*(M510/100-40), IF(M510/100&lt;200, 40+5/80*(M510/100-120),45)))),"")</f>
        <v/>
      </c>
      <c r="X510" s="98">
        <f>IF(S510&gt;2.59, (M510-J510)/$I$1,"")</f>
        <v/>
      </c>
      <c r="Y510" s="1">
        <f>+($Y$600-$Y$3)/($A$600-$A$3)*(A510-$A$3)+$Y$3</f>
        <v/>
      </c>
      <c r="Z510" s="99">
        <f>+B510*4</f>
        <v/>
      </c>
      <c r="AA510" s="1">
        <f>+($AA$600-$AA$3)/($A$600-$A$3)*(A510-$A$3)+$AA$3</f>
        <v/>
      </c>
    </row>
    <row r="511">
      <c r="A511" s="11" t="n">
        <v>10.16</v>
      </c>
      <c r="B511" s="11" t="n">
        <v>2.804</v>
      </c>
      <c r="C511" s="11" t="n">
        <v>26</v>
      </c>
      <c r="D511" s="11" t="n">
        <v>103</v>
      </c>
      <c r="E511" s="5">
        <f>+B511*1000+D511*(1-$F$1)</f>
        <v/>
      </c>
      <c r="F511" s="5">
        <f>+F510+1</f>
        <v/>
      </c>
      <c r="G511" s="5">
        <f>+A512-A511</f>
        <v/>
      </c>
      <c r="H511" s="5">
        <f>+A511+G511/2</f>
        <v/>
      </c>
      <c r="I511" s="8">
        <f>9.81*(0.27*LOG(C511/E511*100)+0.36*LOG(E511/100)+1.236)</f>
        <v/>
      </c>
      <c r="J511" s="5">
        <f>+J510+I511*G511</f>
        <v/>
      </c>
      <c r="K511" s="5">
        <f>IF(H511&lt;$C$1,0,9.81*(H511-$C$1))</f>
        <v/>
      </c>
      <c r="L511" s="8">
        <f>+J511-K511</f>
        <v/>
      </c>
      <c r="M511" s="8">
        <f>AVERAGE(B511:B512)*1000</f>
        <v/>
      </c>
      <c r="N511" s="8">
        <f>AVERAGE(E511:E512)</f>
        <v/>
      </c>
      <c r="O511" s="8">
        <f>AVERAGE(F511:F512)</f>
        <v/>
      </c>
      <c r="P511" s="8">
        <f>AVERAGE(G511:G512)</f>
        <v/>
      </c>
      <c r="Q511" s="9">
        <f>(N511-J511)/L511</f>
        <v/>
      </c>
      <c r="R511" s="8">
        <f>+O511/(N511-J511)*100</f>
        <v/>
      </c>
      <c r="S511" s="8">
        <f>+SQRT((3.47-LOG(Q511))^2+(1.22+LOG(R511))^2)</f>
        <v/>
      </c>
      <c r="T511" s="1">
        <f>(IF(S511&lt;1.31, "gravelly sand to dense sand", IF(S511&lt;2.05, "sands", IF(S511&lt;2.6, "sand mixtures", IF(S511&lt;2.95, "silt mixtures", IF(S511&lt;3.6, "clays","organic clay"))))))</f>
        <v/>
      </c>
      <c r="U511" s="98">
        <f>IF(S511&lt;2.6,DEGREES(ATAN(0.373*(LOG(N511/L511)+0.29))),"")</f>
        <v/>
      </c>
      <c r="V511" s="98">
        <f>IF(S511&lt;2.6, 17.6+11*LOG(Q511),"")</f>
        <v/>
      </c>
      <c r="W511" s="98">
        <f>IF(S511&lt;2.6, IF(M511/100&lt;20, 30,IF(M511/100&lt;40,30+5/20*(M511/100-20),IF(M511/100&lt;120, 35+5/80*(M511/100-40), IF(M511/100&lt;200, 40+5/80*(M511/100-120),45)))),"")</f>
        <v/>
      </c>
      <c r="X511" s="98">
        <f>IF(S511&gt;2.59, (M511-J511)/$I$1,"")</f>
        <v/>
      </c>
      <c r="Y511" s="1">
        <f>+($Y$600-$Y$3)/($A$600-$A$3)*(A511-$A$3)+$Y$3</f>
        <v/>
      </c>
      <c r="Z511" s="99">
        <f>+B511*4</f>
        <v/>
      </c>
      <c r="AA511" s="1">
        <f>+($AA$600-$AA$3)/($A$600-$A$3)*(A511-$A$3)+$AA$3</f>
        <v/>
      </c>
    </row>
    <row r="512">
      <c r="A512" s="11" t="n">
        <v>10.18</v>
      </c>
      <c r="B512" s="11" t="n">
        <v>3.107</v>
      </c>
      <c r="C512" s="11" t="n">
        <v>34</v>
      </c>
      <c r="D512" s="11" t="n">
        <v>83</v>
      </c>
      <c r="E512" s="5">
        <f>+B512*1000+D512*(1-$F$1)</f>
        <v/>
      </c>
      <c r="F512" s="5">
        <f>+F511+1</f>
        <v/>
      </c>
      <c r="G512" s="5">
        <f>+A513-A512</f>
        <v/>
      </c>
      <c r="H512" s="5">
        <f>+A512+G512/2</f>
        <v/>
      </c>
      <c r="I512" s="8">
        <f>9.81*(0.27*LOG(C512/E512*100)+0.36*LOG(E512/100)+1.236)</f>
        <v/>
      </c>
      <c r="J512" s="5">
        <f>+J511+I512*G512</f>
        <v/>
      </c>
      <c r="K512" s="5">
        <f>IF(H512&lt;$C$1,0,9.81*(H512-$C$1))</f>
        <v/>
      </c>
      <c r="L512" s="8">
        <f>+J512-K512</f>
        <v/>
      </c>
      <c r="M512" s="8">
        <f>AVERAGE(B512:B513)*1000</f>
        <v/>
      </c>
      <c r="N512" s="8">
        <f>AVERAGE(E512:E513)</f>
        <v/>
      </c>
      <c r="O512" s="8">
        <f>AVERAGE(F512:F513)</f>
        <v/>
      </c>
      <c r="P512" s="8">
        <f>AVERAGE(G512:G513)</f>
        <v/>
      </c>
      <c r="Q512" s="9">
        <f>(N512-J512)/L512</f>
        <v/>
      </c>
      <c r="R512" s="8">
        <f>+O512/(N512-J512)*100</f>
        <v/>
      </c>
      <c r="S512" s="8">
        <f>+SQRT((3.47-LOG(Q512))^2+(1.22+LOG(R512))^2)</f>
        <v/>
      </c>
      <c r="T512" s="1">
        <f>(IF(S512&lt;1.31, "gravelly sand to dense sand", IF(S512&lt;2.05, "sands", IF(S512&lt;2.6, "sand mixtures", IF(S512&lt;2.95, "silt mixtures", IF(S512&lt;3.6, "clays","organic clay"))))))</f>
        <v/>
      </c>
      <c r="U512" s="98">
        <f>IF(S512&lt;2.6,DEGREES(ATAN(0.373*(LOG(N512/L512)+0.29))),"")</f>
        <v/>
      </c>
      <c r="V512" s="98">
        <f>IF(S512&lt;2.6, 17.6+11*LOG(Q512),"")</f>
        <v/>
      </c>
      <c r="W512" s="98">
        <f>IF(S512&lt;2.6, IF(M512/100&lt;20, 30,IF(M512/100&lt;40,30+5/20*(M512/100-20),IF(M512/100&lt;120, 35+5/80*(M512/100-40), IF(M512/100&lt;200, 40+5/80*(M512/100-120),45)))),"")</f>
        <v/>
      </c>
      <c r="X512" s="98">
        <f>IF(S512&gt;2.59, (M512-J512)/$I$1,"")</f>
        <v/>
      </c>
      <c r="Y512" s="1">
        <f>+($Y$600-$Y$3)/($A$600-$A$3)*(A512-$A$3)+$Y$3</f>
        <v/>
      </c>
      <c r="Z512" s="99">
        <f>+B512*4</f>
        <v/>
      </c>
      <c r="AA512" s="1">
        <f>+($AA$600-$AA$3)/($A$600-$A$3)*(A512-$A$3)+$AA$3</f>
        <v/>
      </c>
    </row>
    <row r="513">
      <c r="A513" s="11" t="n">
        <v>10.2</v>
      </c>
      <c r="B513" s="11" t="n">
        <v>3.372</v>
      </c>
      <c r="C513" s="11" t="n">
        <v>35</v>
      </c>
      <c r="D513" s="11" t="n">
        <v>80</v>
      </c>
      <c r="E513" s="5">
        <f>+B513*1000+D513*(1-$F$1)</f>
        <v/>
      </c>
      <c r="F513" s="5">
        <f>+F512+1</f>
        <v/>
      </c>
      <c r="G513" s="5">
        <f>+A514-A513</f>
        <v/>
      </c>
      <c r="H513" s="5">
        <f>+A513+G513/2</f>
        <v/>
      </c>
      <c r="I513" s="8">
        <f>9.81*(0.27*LOG(C513/E513*100)+0.36*LOG(E513/100)+1.236)</f>
        <v/>
      </c>
      <c r="J513" s="5">
        <f>+J512+I513*G513</f>
        <v/>
      </c>
      <c r="K513" s="5">
        <f>IF(H513&lt;$C$1,0,9.81*(H513-$C$1))</f>
        <v/>
      </c>
      <c r="L513" s="8">
        <f>+J513-K513</f>
        <v/>
      </c>
      <c r="M513" s="8">
        <f>AVERAGE(B513:B514)*1000</f>
        <v/>
      </c>
      <c r="N513" s="8">
        <f>AVERAGE(E513:E514)</f>
        <v/>
      </c>
      <c r="O513" s="8">
        <f>AVERAGE(F513:F514)</f>
        <v/>
      </c>
      <c r="P513" s="8">
        <f>AVERAGE(G513:G514)</f>
        <v/>
      </c>
      <c r="Q513" s="9">
        <f>(N513-J513)/L513</f>
        <v/>
      </c>
      <c r="R513" s="8">
        <f>+O513/(N513-J513)*100</f>
        <v/>
      </c>
      <c r="S513" s="8">
        <f>+SQRT((3.47-LOG(Q513))^2+(1.22+LOG(R513))^2)</f>
        <v/>
      </c>
      <c r="T513" s="1">
        <f>(IF(S513&lt;1.31, "gravelly sand to dense sand", IF(S513&lt;2.05, "sands", IF(S513&lt;2.6, "sand mixtures", IF(S513&lt;2.95, "silt mixtures", IF(S513&lt;3.6, "clays","organic clay"))))))</f>
        <v/>
      </c>
      <c r="U513" s="98">
        <f>IF(S513&lt;2.6,DEGREES(ATAN(0.373*(LOG(N513/L513)+0.29))),"")</f>
        <v/>
      </c>
      <c r="V513" s="98">
        <f>IF(S513&lt;2.6, 17.6+11*LOG(Q513),"")</f>
        <v/>
      </c>
      <c r="W513" s="98">
        <f>IF(S513&lt;2.6, IF(M513/100&lt;20, 30,IF(M513/100&lt;40,30+5/20*(M513/100-20),IF(M513/100&lt;120, 35+5/80*(M513/100-40), IF(M513/100&lt;200, 40+5/80*(M513/100-120),45)))),"")</f>
        <v/>
      </c>
      <c r="X513" s="98">
        <f>IF(S513&gt;2.59, (M513-J513)/$I$1,"")</f>
        <v/>
      </c>
      <c r="Y513" s="1">
        <f>+($Y$600-$Y$3)/($A$600-$A$3)*(A513-$A$3)+$Y$3</f>
        <v/>
      </c>
      <c r="Z513" s="99">
        <f>+B513*4</f>
        <v/>
      </c>
      <c r="AA513" s="1">
        <f>+($AA$600-$AA$3)/($A$600-$A$3)*(A513-$A$3)+$AA$3</f>
        <v/>
      </c>
    </row>
    <row r="514">
      <c r="A514" s="11" t="n">
        <v>10.22</v>
      </c>
      <c r="B514" s="11" t="n">
        <v>3.069</v>
      </c>
      <c r="C514" s="11" t="n">
        <v>35</v>
      </c>
      <c r="D514" s="11" t="n">
        <v>79</v>
      </c>
      <c r="E514" s="5">
        <f>+B514*1000+D514*(1-$F$1)</f>
        <v/>
      </c>
      <c r="F514" s="5">
        <f>+F513+1</f>
        <v/>
      </c>
      <c r="G514" s="5">
        <f>+A515-A514</f>
        <v/>
      </c>
      <c r="H514" s="5">
        <f>+A514+G514/2</f>
        <v/>
      </c>
      <c r="I514" s="8">
        <f>9.81*(0.27*LOG(C514/E514*100)+0.36*LOG(E514/100)+1.236)</f>
        <v/>
      </c>
      <c r="J514" s="5">
        <f>+J513+I514*G514</f>
        <v/>
      </c>
      <c r="K514" s="5">
        <f>IF(H514&lt;$C$1,0,9.81*(H514-$C$1))</f>
        <v/>
      </c>
      <c r="L514" s="8">
        <f>+J514-K514</f>
        <v/>
      </c>
      <c r="M514" s="8">
        <f>AVERAGE(B514:B515)*1000</f>
        <v/>
      </c>
      <c r="N514" s="8">
        <f>AVERAGE(E514:E515)</f>
        <v/>
      </c>
      <c r="O514" s="8">
        <f>AVERAGE(F514:F515)</f>
        <v/>
      </c>
      <c r="P514" s="8">
        <f>AVERAGE(G514:G515)</f>
        <v/>
      </c>
      <c r="Q514" s="9">
        <f>(N514-J514)/L514</f>
        <v/>
      </c>
      <c r="R514" s="8">
        <f>+O514/(N514-J514)*100</f>
        <v/>
      </c>
      <c r="S514" s="8">
        <f>+SQRT((3.47-LOG(Q514))^2+(1.22+LOG(R514))^2)</f>
        <v/>
      </c>
      <c r="T514" s="1">
        <f>(IF(S514&lt;1.31, "gravelly sand to dense sand", IF(S514&lt;2.05, "sands", IF(S514&lt;2.6, "sand mixtures", IF(S514&lt;2.95, "silt mixtures", IF(S514&lt;3.6, "clays","organic clay"))))))</f>
        <v/>
      </c>
      <c r="U514" s="98">
        <f>IF(S514&lt;2.6,DEGREES(ATAN(0.373*(LOG(N514/L514)+0.29))),"")</f>
        <v/>
      </c>
      <c r="V514" s="98">
        <f>IF(S514&lt;2.6, 17.6+11*LOG(Q514),"")</f>
        <v/>
      </c>
      <c r="W514" s="98">
        <f>IF(S514&lt;2.6, IF(M514/100&lt;20, 30,IF(M514/100&lt;40,30+5/20*(M514/100-20),IF(M514/100&lt;120, 35+5/80*(M514/100-40), IF(M514/100&lt;200, 40+5/80*(M514/100-120),45)))),"")</f>
        <v/>
      </c>
      <c r="X514" s="98">
        <f>IF(S514&gt;2.59, (M514-J514)/$I$1,"")</f>
        <v/>
      </c>
      <c r="Y514" s="1">
        <f>+($Y$600-$Y$3)/($A$600-$A$3)*(A514-$A$3)+$Y$3</f>
        <v/>
      </c>
      <c r="Z514" s="99">
        <f>+B514*4</f>
        <v/>
      </c>
      <c r="AA514" s="1">
        <f>+($AA$600-$AA$3)/($A$600-$A$3)*(A514-$A$3)+$AA$3</f>
        <v/>
      </c>
    </row>
    <row r="515">
      <c r="A515" s="11" t="n">
        <v>10.24</v>
      </c>
      <c r="B515" s="11" t="n">
        <v>2.595</v>
      </c>
      <c r="C515" s="11" t="n">
        <v>24</v>
      </c>
      <c r="D515" s="11" t="n">
        <v>77</v>
      </c>
      <c r="E515" s="5">
        <f>+B515*1000+D515*(1-$F$1)</f>
        <v/>
      </c>
      <c r="F515" s="5">
        <f>+F514+1</f>
        <v/>
      </c>
      <c r="G515" s="5">
        <f>+A516-A515</f>
        <v/>
      </c>
      <c r="H515" s="5">
        <f>+A515+G515/2</f>
        <v/>
      </c>
      <c r="I515" s="8">
        <f>9.81*(0.27*LOG(C515/E515*100)+0.36*LOG(E515/100)+1.236)</f>
        <v/>
      </c>
      <c r="J515" s="5">
        <f>+J514+I515*G515</f>
        <v/>
      </c>
      <c r="K515" s="5">
        <f>IF(H515&lt;$C$1,0,9.81*(H515-$C$1))</f>
        <v/>
      </c>
      <c r="L515" s="8">
        <f>+J515-K515</f>
        <v/>
      </c>
      <c r="M515" s="8">
        <f>AVERAGE(B515:B516)*1000</f>
        <v/>
      </c>
      <c r="N515" s="8">
        <f>AVERAGE(E515:E516)</f>
        <v/>
      </c>
      <c r="O515" s="8">
        <f>AVERAGE(F515:F516)</f>
        <v/>
      </c>
      <c r="P515" s="8">
        <f>AVERAGE(G515:G516)</f>
        <v/>
      </c>
      <c r="Q515" s="9">
        <f>(N515-J515)/L515</f>
        <v/>
      </c>
      <c r="R515" s="8">
        <f>+O515/(N515-J515)*100</f>
        <v/>
      </c>
      <c r="S515" s="8">
        <f>+SQRT((3.47-LOG(Q515))^2+(1.22+LOG(R515))^2)</f>
        <v/>
      </c>
      <c r="T515" s="1">
        <f>(IF(S515&lt;1.31, "gravelly sand to dense sand", IF(S515&lt;2.05, "sands", IF(S515&lt;2.6, "sand mixtures", IF(S515&lt;2.95, "silt mixtures", IF(S515&lt;3.6, "clays","organic clay"))))))</f>
        <v/>
      </c>
      <c r="U515" s="98">
        <f>IF(S515&lt;2.6,DEGREES(ATAN(0.373*(LOG(N515/L515)+0.29))),"")</f>
        <v/>
      </c>
      <c r="V515" s="98">
        <f>IF(S515&lt;2.6, 17.6+11*LOG(Q515),"")</f>
        <v/>
      </c>
      <c r="W515" s="98">
        <f>IF(S515&lt;2.6, IF(M515/100&lt;20, 30,IF(M515/100&lt;40,30+5/20*(M515/100-20),IF(M515/100&lt;120, 35+5/80*(M515/100-40), IF(M515/100&lt;200, 40+5/80*(M515/100-120),45)))),"")</f>
        <v/>
      </c>
      <c r="X515" s="98">
        <f>IF(S515&gt;2.59, (M515-J515)/$I$1,"")</f>
        <v/>
      </c>
      <c r="Y515" s="1">
        <f>+($Y$600-$Y$3)/($A$600-$A$3)*(A515-$A$3)+$Y$3</f>
        <v/>
      </c>
      <c r="Z515" s="99">
        <f>+B515*4</f>
        <v/>
      </c>
      <c r="AA515" s="1">
        <f>+($AA$600-$AA$3)/($A$600-$A$3)*(A515-$A$3)+$AA$3</f>
        <v/>
      </c>
    </row>
    <row r="516">
      <c r="A516" s="11" t="n">
        <v>10.26</v>
      </c>
      <c r="B516" s="11" t="n">
        <v>2.311</v>
      </c>
      <c r="C516" s="11" t="n">
        <v>19</v>
      </c>
      <c r="D516" s="11" t="n">
        <v>77</v>
      </c>
      <c r="E516" s="5">
        <f>+B516*1000+D516*(1-$F$1)</f>
        <v/>
      </c>
      <c r="F516" s="5">
        <f>+F515+1</f>
        <v/>
      </c>
      <c r="G516" s="5">
        <f>+A517-A516</f>
        <v/>
      </c>
      <c r="H516" s="5">
        <f>+A516+G516/2</f>
        <v/>
      </c>
      <c r="I516" s="8">
        <f>9.81*(0.27*LOG(C516/E516*100)+0.36*LOG(E516/100)+1.236)</f>
        <v/>
      </c>
      <c r="J516" s="5">
        <f>+J515+I516*G516</f>
        <v/>
      </c>
      <c r="K516" s="5">
        <f>IF(H516&lt;$C$1,0,9.81*(H516-$C$1))</f>
        <v/>
      </c>
      <c r="L516" s="8">
        <f>+J516-K516</f>
        <v/>
      </c>
      <c r="M516" s="8">
        <f>AVERAGE(B516:B517)*1000</f>
        <v/>
      </c>
      <c r="N516" s="8">
        <f>AVERAGE(E516:E517)</f>
        <v/>
      </c>
      <c r="O516" s="8">
        <f>AVERAGE(F516:F517)</f>
        <v/>
      </c>
      <c r="P516" s="8">
        <f>AVERAGE(G516:G517)</f>
        <v/>
      </c>
      <c r="Q516" s="9">
        <f>(N516-J516)/L516</f>
        <v/>
      </c>
      <c r="R516" s="8">
        <f>+O516/(N516-J516)*100</f>
        <v/>
      </c>
      <c r="S516" s="8">
        <f>+SQRT((3.47-LOG(Q516))^2+(1.22+LOG(R516))^2)</f>
        <v/>
      </c>
      <c r="T516" s="1">
        <f>(IF(S516&lt;1.31, "gravelly sand to dense sand", IF(S516&lt;2.05, "sands", IF(S516&lt;2.6, "sand mixtures", IF(S516&lt;2.95, "silt mixtures", IF(S516&lt;3.6, "clays","organic clay"))))))</f>
        <v/>
      </c>
      <c r="U516" s="98">
        <f>IF(S516&lt;2.6,DEGREES(ATAN(0.373*(LOG(N516/L516)+0.29))),"")</f>
        <v/>
      </c>
      <c r="V516" s="98">
        <f>IF(S516&lt;2.6, 17.6+11*LOG(Q516),"")</f>
        <v/>
      </c>
      <c r="W516" s="98">
        <f>IF(S516&lt;2.6, IF(M516/100&lt;20, 30,IF(M516/100&lt;40,30+5/20*(M516/100-20),IF(M516/100&lt;120, 35+5/80*(M516/100-40), IF(M516/100&lt;200, 40+5/80*(M516/100-120),45)))),"")</f>
        <v/>
      </c>
      <c r="X516" s="98">
        <f>IF(S516&gt;2.59, (M516-J516)/$I$1,"")</f>
        <v/>
      </c>
      <c r="Y516" s="1">
        <f>+($Y$600-$Y$3)/($A$600-$A$3)*(A516-$A$3)+$Y$3</f>
        <v/>
      </c>
      <c r="Z516" s="99">
        <f>+B516*4</f>
        <v/>
      </c>
      <c r="AA516" s="1">
        <f>+($AA$600-$AA$3)/($A$600-$A$3)*(A516-$A$3)+$AA$3</f>
        <v/>
      </c>
    </row>
    <row r="517">
      <c r="A517" s="11" t="n">
        <v>10.28</v>
      </c>
      <c r="B517" s="11" t="n">
        <v>1.989</v>
      </c>
      <c r="C517" s="11" t="n">
        <v>16</v>
      </c>
      <c r="D517" s="11" t="n">
        <v>77</v>
      </c>
      <c r="E517" s="5">
        <f>+B517*1000+D517*(1-$F$1)</f>
        <v/>
      </c>
      <c r="F517" s="5">
        <f>+F516+1</f>
        <v/>
      </c>
      <c r="G517" s="5">
        <f>+A518-A517</f>
        <v/>
      </c>
      <c r="H517" s="5">
        <f>+A517+G517/2</f>
        <v/>
      </c>
      <c r="I517" s="8">
        <f>9.81*(0.27*LOG(C517/E517*100)+0.36*LOG(E517/100)+1.236)</f>
        <v/>
      </c>
      <c r="J517" s="5">
        <f>+J516+I517*G517</f>
        <v/>
      </c>
      <c r="K517" s="5">
        <f>IF(H517&lt;$C$1,0,9.81*(H517-$C$1))</f>
        <v/>
      </c>
      <c r="L517" s="8">
        <f>+J517-K517</f>
        <v/>
      </c>
      <c r="M517" s="8">
        <f>AVERAGE(B517:B518)*1000</f>
        <v/>
      </c>
      <c r="N517" s="8">
        <f>AVERAGE(E517:E518)</f>
        <v/>
      </c>
      <c r="O517" s="8">
        <f>AVERAGE(F517:F518)</f>
        <v/>
      </c>
      <c r="P517" s="8">
        <f>AVERAGE(G517:G518)</f>
        <v/>
      </c>
      <c r="Q517" s="9">
        <f>(N517-J517)/L517</f>
        <v/>
      </c>
      <c r="R517" s="8">
        <f>+O517/(N517-J517)*100</f>
        <v/>
      </c>
      <c r="S517" s="8">
        <f>+SQRT((3.47-LOG(Q517))^2+(1.22+LOG(R517))^2)</f>
        <v/>
      </c>
      <c r="T517" s="1">
        <f>(IF(S517&lt;1.31, "gravelly sand to dense sand", IF(S517&lt;2.05, "sands", IF(S517&lt;2.6, "sand mixtures", IF(S517&lt;2.95, "silt mixtures", IF(S517&lt;3.6, "clays","organic clay"))))))</f>
        <v/>
      </c>
      <c r="U517" s="98">
        <f>IF(S517&lt;2.6,DEGREES(ATAN(0.373*(LOG(N517/L517)+0.29))),"")</f>
        <v/>
      </c>
      <c r="V517" s="98">
        <f>IF(S517&lt;2.6, 17.6+11*LOG(Q517),"")</f>
        <v/>
      </c>
      <c r="W517" s="98">
        <f>IF(S517&lt;2.6, IF(M517/100&lt;20, 30,IF(M517/100&lt;40,30+5/20*(M517/100-20),IF(M517/100&lt;120, 35+5/80*(M517/100-40), IF(M517/100&lt;200, 40+5/80*(M517/100-120),45)))),"")</f>
        <v/>
      </c>
      <c r="X517" s="98">
        <f>IF(S517&gt;2.59, (M517-J517)/$I$1,"")</f>
        <v/>
      </c>
      <c r="Y517" s="1">
        <f>+($Y$600-$Y$3)/($A$600-$A$3)*(A517-$A$3)+$Y$3</f>
        <v/>
      </c>
      <c r="Z517" s="99">
        <f>+B517*4</f>
        <v/>
      </c>
      <c r="AA517" s="1">
        <f>+($AA$600-$AA$3)/($A$600-$A$3)*(A517-$A$3)+$AA$3</f>
        <v/>
      </c>
    </row>
    <row r="518">
      <c r="A518" s="11" t="n">
        <v>10.3</v>
      </c>
      <c r="B518" s="11" t="n">
        <v>1.857</v>
      </c>
      <c r="C518" s="11" t="n">
        <v>26</v>
      </c>
      <c r="D518" s="11" t="n">
        <v>77</v>
      </c>
      <c r="E518" s="5">
        <f>+B518*1000+D518*(1-$F$1)</f>
        <v/>
      </c>
      <c r="F518" s="5">
        <f>+F517+1</f>
        <v/>
      </c>
      <c r="G518" s="5">
        <f>+A519-A518</f>
        <v/>
      </c>
      <c r="H518" s="5">
        <f>+A518+G518/2</f>
        <v/>
      </c>
      <c r="I518" s="8">
        <f>9.81*(0.27*LOG(C518/E518*100)+0.36*LOG(E518/100)+1.236)</f>
        <v/>
      </c>
      <c r="J518" s="5">
        <f>+J517+I518*G518</f>
        <v/>
      </c>
      <c r="K518" s="5">
        <f>IF(H518&lt;$C$1,0,9.81*(H518-$C$1))</f>
        <v/>
      </c>
      <c r="L518" s="8">
        <f>+J518-K518</f>
        <v/>
      </c>
      <c r="M518" s="8">
        <f>AVERAGE(B518:B519)*1000</f>
        <v/>
      </c>
      <c r="N518" s="8">
        <f>AVERAGE(E518:E519)</f>
        <v/>
      </c>
      <c r="O518" s="8">
        <f>AVERAGE(F518:F519)</f>
        <v/>
      </c>
      <c r="P518" s="8">
        <f>AVERAGE(G518:G519)</f>
        <v/>
      </c>
      <c r="Q518" s="9">
        <f>(N518-J518)/L518</f>
        <v/>
      </c>
      <c r="R518" s="8">
        <f>+O518/(N518-J518)*100</f>
        <v/>
      </c>
      <c r="S518" s="8">
        <f>+SQRT((3.47-LOG(Q518))^2+(1.22+LOG(R518))^2)</f>
        <v/>
      </c>
      <c r="T518" s="1">
        <f>(IF(S518&lt;1.31, "gravelly sand to dense sand", IF(S518&lt;2.05, "sands", IF(S518&lt;2.6, "sand mixtures", IF(S518&lt;2.95, "silt mixtures", IF(S518&lt;3.6, "clays","organic clay"))))))</f>
        <v/>
      </c>
      <c r="U518" s="98">
        <f>IF(S518&lt;2.6,DEGREES(ATAN(0.373*(LOG(N518/L518)+0.29))),"")</f>
        <v/>
      </c>
      <c r="V518" s="98">
        <f>IF(S518&lt;2.6, 17.6+11*LOG(Q518),"")</f>
        <v/>
      </c>
      <c r="W518" s="98">
        <f>IF(S518&lt;2.6, IF(M518/100&lt;20, 30,IF(M518/100&lt;40,30+5/20*(M518/100-20),IF(M518/100&lt;120, 35+5/80*(M518/100-40), IF(M518/100&lt;200, 40+5/80*(M518/100-120),45)))),"")</f>
        <v/>
      </c>
      <c r="X518" s="98">
        <f>IF(S518&gt;2.59, (M518-J518)/$I$1,"")</f>
        <v/>
      </c>
      <c r="Y518" s="1">
        <f>+($Y$600-$Y$3)/($A$600-$A$3)*(A518-$A$3)+$Y$3</f>
        <v/>
      </c>
      <c r="Z518" s="99">
        <f>+B518*4</f>
        <v/>
      </c>
      <c r="AA518" s="1">
        <f>+($AA$600-$AA$3)/($A$600-$A$3)*(A518-$A$3)+$AA$3</f>
        <v/>
      </c>
    </row>
    <row r="519">
      <c r="A519" s="11" t="n">
        <v>10.32</v>
      </c>
      <c r="B519" s="11" t="n">
        <v>1.743</v>
      </c>
      <c r="C519" s="11" t="n">
        <v>25</v>
      </c>
      <c r="D519" s="11" t="n">
        <v>80</v>
      </c>
      <c r="E519" s="5">
        <f>+B519*1000+D519*(1-$F$1)</f>
        <v/>
      </c>
      <c r="F519" s="5">
        <f>+F518+1</f>
        <v/>
      </c>
      <c r="G519" s="5">
        <f>+A520-A519</f>
        <v/>
      </c>
      <c r="H519" s="5">
        <f>+A519+G519/2</f>
        <v/>
      </c>
      <c r="I519" s="8">
        <f>9.81*(0.27*LOG(C519/E519*100)+0.36*LOG(E519/100)+1.236)</f>
        <v/>
      </c>
      <c r="J519" s="5">
        <f>+J518+I519*G519</f>
        <v/>
      </c>
      <c r="K519" s="5">
        <f>IF(H519&lt;$C$1,0,9.81*(H519-$C$1))</f>
        <v/>
      </c>
      <c r="L519" s="8">
        <f>+J519-K519</f>
        <v/>
      </c>
      <c r="M519" s="8">
        <f>AVERAGE(B519:B520)*1000</f>
        <v/>
      </c>
      <c r="N519" s="8">
        <f>AVERAGE(E519:E520)</f>
        <v/>
      </c>
      <c r="O519" s="8">
        <f>AVERAGE(F519:F520)</f>
        <v/>
      </c>
      <c r="P519" s="8">
        <f>AVERAGE(G519:G520)</f>
        <v/>
      </c>
      <c r="Q519" s="9">
        <f>(N519-J519)/L519</f>
        <v/>
      </c>
      <c r="R519" s="8">
        <f>+O519/(N519-J519)*100</f>
        <v/>
      </c>
      <c r="S519" s="8">
        <f>+SQRT((3.47-LOG(Q519))^2+(1.22+LOG(R519))^2)</f>
        <v/>
      </c>
      <c r="T519" s="1">
        <f>(IF(S519&lt;1.31, "gravelly sand to dense sand", IF(S519&lt;2.05, "sands", IF(S519&lt;2.6, "sand mixtures", IF(S519&lt;2.95, "silt mixtures", IF(S519&lt;3.6, "clays","organic clay"))))))</f>
        <v/>
      </c>
      <c r="U519" s="98">
        <f>IF(S519&lt;2.6,DEGREES(ATAN(0.373*(LOG(N519/L519)+0.29))),"")</f>
        <v/>
      </c>
      <c r="V519" s="98">
        <f>IF(S519&lt;2.6, 17.6+11*LOG(Q519),"")</f>
        <v/>
      </c>
      <c r="W519" s="98">
        <f>IF(S519&lt;2.6, IF(M519/100&lt;20, 30,IF(M519/100&lt;40,30+5/20*(M519/100-20),IF(M519/100&lt;120, 35+5/80*(M519/100-40), IF(M519/100&lt;200, 40+5/80*(M519/100-120),45)))),"")</f>
        <v/>
      </c>
      <c r="X519" s="98">
        <f>IF(S519&gt;2.59, (M519-J519)/$I$1,"")</f>
        <v/>
      </c>
      <c r="Y519" s="1">
        <f>+($Y$600-$Y$3)/($A$600-$A$3)*(A519-$A$3)+$Y$3</f>
        <v/>
      </c>
      <c r="Z519" s="99">
        <f>+B519*4</f>
        <v/>
      </c>
      <c r="AA519" s="1">
        <f>+($AA$600-$AA$3)/($A$600-$A$3)*(A519-$A$3)+$AA$3</f>
        <v/>
      </c>
    </row>
    <row r="520">
      <c r="A520" s="11" t="n">
        <v>10.34</v>
      </c>
      <c r="B520" s="11" t="n">
        <v>1.478</v>
      </c>
      <c r="C520" s="11" t="n">
        <v>31</v>
      </c>
      <c r="D520" s="11" t="n">
        <v>80</v>
      </c>
      <c r="E520" s="5">
        <f>+B520*1000+D520*(1-$F$1)</f>
        <v/>
      </c>
      <c r="F520" s="5">
        <f>+F519+1</f>
        <v/>
      </c>
      <c r="G520" s="5">
        <f>+A521-A520</f>
        <v/>
      </c>
      <c r="H520" s="5">
        <f>+A520+G520/2</f>
        <v/>
      </c>
      <c r="I520" s="8">
        <f>9.81*(0.27*LOG(C520/E520*100)+0.36*LOG(E520/100)+1.236)</f>
        <v/>
      </c>
      <c r="J520" s="5">
        <f>+J519+I520*G520</f>
        <v/>
      </c>
      <c r="K520" s="5">
        <f>IF(H520&lt;$C$1,0,9.81*(H520-$C$1))</f>
        <v/>
      </c>
      <c r="L520" s="8">
        <f>+J520-K520</f>
        <v/>
      </c>
      <c r="M520" s="8">
        <f>AVERAGE(B520:B521)*1000</f>
        <v/>
      </c>
      <c r="N520" s="8">
        <f>AVERAGE(E520:E521)</f>
        <v/>
      </c>
      <c r="O520" s="8">
        <f>AVERAGE(F520:F521)</f>
        <v/>
      </c>
      <c r="P520" s="8">
        <f>AVERAGE(G520:G521)</f>
        <v/>
      </c>
      <c r="Q520" s="9">
        <f>(N520-J520)/L520</f>
        <v/>
      </c>
      <c r="R520" s="8">
        <f>+O520/(N520-J520)*100</f>
        <v/>
      </c>
      <c r="S520" s="8">
        <f>+SQRT((3.47-LOG(Q520))^2+(1.22+LOG(R520))^2)</f>
        <v/>
      </c>
      <c r="T520" s="1">
        <f>(IF(S520&lt;1.31, "gravelly sand to dense sand", IF(S520&lt;2.05, "sands", IF(S520&lt;2.6, "sand mixtures", IF(S520&lt;2.95, "silt mixtures", IF(S520&lt;3.6, "clays","organic clay"))))))</f>
        <v/>
      </c>
      <c r="U520" s="98">
        <f>IF(S520&lt;2.6,DEGREES(ATAN(0.373*(LOG(N520/L520)+0.29))),"")</f>
        <v/>
      </c>
      <c r="V520" s="98">
        <f>IF(S520&lt;2.6, 17.6+11*LOG(Q520),"")</f>
        <v/>
      </c>
      <c r="W520" s="98">
        <f>IF(S520&lt;2.6, IF(M520/100&lt;20, 30,IF(M520/100&lt;40,30+5/20*(M520/100-20),IF(M520/100&lt;120, 35+5/80*(M520/100-40), IF(M520/100&lt;200, 40+5/80*(M520/100-120),45)))),"")</f>
        <v/>
      </c>
      <c r="X520" s="98">
        <f>IF(S520&gt;2.59, (M520-J520)/$I$1,"")</f>
        <v/>
      </c>
      <c r="Y520" s="1">
        <f>+($Y$600-$Y$3)/($A$600-$A$3)*(A520-$A$3)+$Y$3</f>
        <v/>
      </c>
      <c r="Z520" s="99">
        <f>+B520*4</f>
        <v/>
      </c>
      <c r="AA520" s="1">
        <f>+($AA$600-$AA$3)/($A$600-$A$3)*(A520-$A$3)+$AA$3</f>
        <v/>
      </c>
    </row>
    <row r="521">
      <c r="A521" s="11" t="n">
        <v>10.36</v>
      </c>
      <c r="B521" s="11" t="n">
        <v>1.231</v>
      </c>
      <c r="C521" s="11" t="n">
        <v>38</v>
      </c>
      <c r="D521" s="11" t="n">
        <v>94</v>
      </c>
      <c r="E521" s="5">
        <f>+B521*1000+D521*(1-$F$1)</f>
        <v/>
      </c>
      <c r="F521" s="5">
        <f>+F520+1</f>
        <v/>
      </c>
      <c r="G521" s="5">
        <f>+A522-A521</f>
        <v/>
      </c>
      <c r="H521" s="5">
        <f>+A521+G521/2</f>
        <v/>
      </c>
      <c r="I521" s="8">
        <f>9.81*(0.27*LOG(C521/E521*100)+0.36*LOG(E521/100)+1.236)</f>
        <v/>
      </c>
      <c r="J521" s="5">
        <f>+J520+I521*G521</f>
        <v/>
      </c>
      <c r="K521" s="5">
        <f>IF(H521&lt;$C$1,0,9.81*(H521-$C$1))</f>
        <v/>
      </c>
      <c r="L521" s="8">
        <f>+J521-K521</f>
        <v/>
      </c>
      <c r="M521" s="8">
        <f>AVERAGE(B521:B522)*1000</f>
        <v/>
      </c>
      <c r="N521" s="8">
        <f>AVERAGE(E521:E522)</f>
        <v/>
      </c>
      <c r="O521" s="8">
        <f>AVERAGE(F521:F522)</f>
        <v/>
      </c>
      <c r="P521" s="8">
        <f>AVERAGE(G521:G522)</f>
        <v/>
      </c>
      <c r="Q521" s="9">
        <f>(N521-J521)/L521</f>
        <v/>
      </c>
      <c r="R521" s="8">
        <f>+O521/(N521-J521)*100</f>
        <v/>
      </c>
      <c r="S521" s="8">
        <f>+SQRT((3.47-LOG(Q521))^2+(1.22+LOG(R521))^2)</f>
        <v/>
      </c>
      <c r="T521" s="1">
        <f>(IF(S521&lt;1.31, "gravelly sand to dense sand", IF(S521&lt;2.05, "sands", IF(S521&lt;2.6, "sand mixtures", IF(S521&lt;2.95, "silt mixtures", IF(S521&lt;3.6, "clays","organic clay"))))))</f>
        <v/>
      </c>
      <c r="U521" s="98">
        <f>IF(S521&lt;2.6,DEGREES(ATAN(0.373*(LOG(N521/L521)+0.29))),"")</f>
        <v/>
      </c>
      <c r="V521" s="98">
        <f>IF(S521&lt;2.6, 17.6+11*LOG(Q521),"")</f>
        <v/>
      </c>
      <c r="W521" s="98">
        <f>IF(S521&lt;2.6, IF(M521/100&lt;20, 30,IF(M521/100&lt;40,30+5/20*(M521/100-20),IF(M521/100&lt;120, 35+5/80*(M521/100-40), IF(M521/100&lt;200, 40+5/80*(M521/100-120),45)))),"")</f>
        <v/>
      </c>
      <c r="X521" s="98">
        <f>IF(S521&gt;2.59, (M521-J521)/$I$1,"")</f>
        <v/>
      </c>
      <c r="Y521" s="1">
        <f>+($Y$600-$Y$3)/($A$600-$A$3)*(A521-$A$3)+$Y$3</f>
        <v/>
      </c>
      <c r="Z521" s="99">
        <f>+B521*4</f>
        <v/>
      </c>
      <c r="AA521" s="1">
        <f>+($AA$600-$AA$3)/($A$600-$A$3)*(A521-$A$3)+$AA$3</f>
        <v/>
      </c>
    </row>
    <row r="522">
      <c r="A522" s="11" t="n">
        <v>10.38</v>
      </c>
      <c r="B522" s="11" t="n">
        <v>1.648</v>
      </c>
      <c r="C522" s="11" t="n">
        <v>32</v>
      </c>
      <c r="D522" s="11" t="n">
        <v>102</v>
      </c>
      <c r="E522" s="5">
        <f>+B522*1000+D522*(1-$F$1)</f>
        <v/>
      </c>
      <c r="F522" s="5">
        <f>+F521+1</f>
        <v/>
      </c>
      <c r="G522" s="5">
        <f>+A523-A522</f>
        <v/>
      </c>
      <c r="H522" s="5">
        <f>+A522+G522/2</f>
        <v/>
      </c>
      <c r="I522" s="8">
        <f>9.81*(0.27*LOG(C522/E522*100)+0.36*LOG(E522/100)+1.236)</f>
        <v/>
      </c>
      <c r="J522" s="5">
        <f>+J521+I522*G522</f>
        <v/>
      </c>
      <c r="K522" s="5">
        <f>IF(H522&lt;$C$1,0,9.81*(H522-$C$1))</f>
        <v/>
      </c>
      <c r="L522" s="8">
        <f>+J522-K522</f>
        <v/>
      </c>
      <c r="M522" s="8">
        <f>AVERAGE(B522:B523)*1000</f>
        <v/>
      </c>
      <c r="N522" s="8">
        <f>AVERAGE(E522:E523)</f>
        <v/>
      </c>
      <c r="O522" s="8">
        <f>AVERAGE(F522:F523)</f>
        <v/>
      </c>
      <c r="P522" s="8">
        <f>AVERAGE(G522:G523)</f>
        <v/>
      </c>
      <c r="Q522" s="9">
        <f>(N522-J522)/L522</f>
        <v/>
      </c>
      <c r="R522" s="8">
        <f>+O522/(N522-J522)*100</f>
        <v/>
      </c>
      <c r="S522" s="8">
        <f>+SQRT((3.47-LOG(Q522))^2+(1.22+LOG(R522))^2)</f>
        <v/>
      </c>
      <c r="T522" s="1">
        <f>(IF(S522&lt;1.31, "gravelly sand to dense sand", IF(S522&lt;2.05, "sands", IF(S522&lt;2.6, "sand mixtures", IF(S522&lt;2.95, "silt mixtures", IF(S522&lt;3.6, "clays","organic clay"))))))</f>
        <v/>
      </c>
      <c r="U522" s="98">
        <f>IF(S522&lt;2.6,DEGREES(ATAN(0.373*(LOG(N522/L522)+0.29))),"")</f>
        <v/>
      </c>
      <c r="V522" s="98">
        <f>IF(S522&lt;2.6, 17.6+11*LOG(Q522),"")</f>
        <v/>
      </c>
      <c r="W522" s="98">
        <f>IF(S522&lt;2.6, IF(M522/100&lt;20, 30,IF(M522/100&lt;40,30+5/20*(M522/100-20),IF(M522/100&lt;120, 35+5/80*(M522/100-40), IF(M522/100&lt;200, 40+5/80*(M522/100-120),45)))),"")</f>
        <v/>
      </c>
      <c r="X522" s="98">
        <f>IF(S522&gt;2.59, (M522-J522)/$I$1,"")</f>
        <v/>
      </c>
      <c r="Y522" s="1">
        <f>+($Y$600-$Y$3)/($A$600-$A$3)*(A522-$A$3)+$Y$3</f>
        <v/>
      </c>
      <c r="Z522" s="99">
        <f>+B522*4</f>
        <v/>
      </c>
      <c r="AA522" s="1">
        <f>+($AA$600-$AA$3)/($A$600-$A$3)*(A522-$A$3)+$AA$3</f>
        <v/>
      </c>
    </row>
    <row r="523">
      <c r="A523" s="11" t="n">
        <v>10.4</v>
      </c>
      <c r="B523" s="11" t="n">
        <v>2.766</v>
      </c>
      <c r="C523" s="11" t="n">
        <v>12</v>
      </c>
      <c r="D523" s="11" t="n">
        <v>106</v>
      </c>
      <c r="E523" s="5">
        <f>+B523*1000+D523*(1-$F$1)</f>
        <v/>
      </c>
      <c r="F523" s="5">
        <f>+F522+1</f>
        <v/>
      </c>
      <c r="G523" s="5">
        <f>+A524-A523</f>
        <v/>
      </c>
      <c r="H523" s="5">
        <f>+A523+G523/2</f>
        <v/>
      </c>
      <c r="I523" s="8">
        <f>9.81*(0.27*LOG(C523/E523*100)+0.36*LOG(E523/100)+1.236)</f>
        <v/>
      </c>
      <c r="J523" s="5">
        <f>+J522+I523*G523</f>
        <v/>
      </c>
      <c r="K523" s="5">
        <f>IF(H523&lt;$C$1,0,9.81*(H523-$C$1))</f>
        <v/>
      </c>
      <c r="L523" s="8">
        <f>+J523-K523</f>
        <v/>
      </c>
      <c r="M523" s="8">
        <f>AVERAGE(B523:B524)*1000</f>
        <v/>
      </c>
      <c r="N523" s="8">
        <f>AVERAGE(E523:E524)</f>
        <v/>
      </c>
      <c r="O523" s="8">
        <f>AVERAGE(F523:F524)</f>
        <v/>
      </c>
      <c r="P523" s="8">
        <f>AVERAGE(G523:G524)</f>
        <v/>
      </c>
      <c r="Q523" s="9">
        <f>(N523-J523)/L523</f>
        <v/>
      </c>
      <c r="R523" s="8">
        <f>+O523/(N523-J523)*100</f>
        <v/>
      </c>
      <c r="S523" s="8">
        <f>+SQRT((3.47-LOG(Q523))^2+(1.22+LOG(R523))^2)</f>
        <v/>
      </c>
      <c r="T523" s="1">
        <f>(IF(S523&lt;1.31, "gravelly sand to dense sand", IF(S523&lt;2.05, "sands", IF(S523&lt;2.6, "sand mixtures", IF(S523&lt;2.95, "silt mixtures", IF(S523&lt;3.6, "clays","organic clay"))))))</f>
        <v/>
      </c>
      <c r="U523" s="98">
        <f>IF(S523&lt;2.6,DEGREES(ATAN(0.373*(LOG(N523/L523)+0.29))),"")</f>
        <v/>
      </c>
      <c r="V523" s="98">
        <f>IF(S523&lt;2.6, 17.6+11*LOG(Q523),"")</f>
        <v/>
      </c>
      <c r="W523" s="98">
        <f>IF(S523&lt;2.6, IF(M523/100&lt;20, 30,IF(M523/100&lt;40,30+5/20*(M523/100-20),IF(M523/100&lt;120, 35+5/80*(M523/100-40), IF(M523/100&lt;200, 40+5/80*(M523/100-120),45)))),"")</f>
        <v/>
      </c>
      <c r="X523" s="98">
        <f>IF(S523&gt;2.59, (M523-J523)/$I$1,"")</f>
        <v/>
      </c>
      <c r="Y523" s="1">
        <f>+($Y$600-$Y$3)/($A$600-$A$3)*(A523-$A$3)+$Y$3</f>
        <v/>
      </c>
      <c r="Z523" s="99">
        <f>+B523*4</f>
        <v/>
      </c>
      <c r="AA523" s="1">
        <f>+($AA$600-$AA$3)/($A$600-$A$3)*(A523-$A$3)+$AA$3</f>
        <v/>
      </c>
    </row>
    <row r="524">
      <c r="A524" s="11" t="n">
        <v>10.42</v>
      </c>
      <c r="B524" s="11" t="n">
        <v>3.277</v>
      </c>
      <c r="C524" s="11" t="n">
        <v>16</v>
      </c>
      <c r="D524" s="11" t="n">
        <v>93</v>
      </c>
      <c r="E524" s="5">
        <f>+B524*1000+D524*(1-$F$1)</f>
        <v/>
      </c>
      <c r="F524" s="5">
        <f>+F523+1</f>
        <v/>
      </c>
      <c r="G524" s="5">
        <f>+A525-A524</f>
        <v/>
      </c>
      <c r="H524" s="5">
        <f>+A524+G524/2</f>
        <v/>
      </c>
      <c r="I524" s="8">
        <f>9.81*(0.27*LOG(C524/E524*100)+0.36*LOG(E524/100)+1.236)</f>
        <v/>
      </c>
      <c r="J524" s="5">
        <f>+J523+I524*G524</f>
        <v/>
      </c>
      <c r="K524" s="5">
        <f>IF(H524&lt;$C$1,0,9.81*(H524-$C$1))</f>
        <v/>
      </c>
      <c r="L524" s="8">
        <f>+J524-K524</f>
        <v/>
      </c>
      <c r="M524" s="8">
        <f>AVERAGE(B524:B525)*1000</f>
        <v/>
      </c>
      <c r="N524" s="8">
        <f>AVERAGE(E524:E525)</f>
        <v/>
      </c>
      <c r="O524" s="8">
        <f>AVERAGE(F524:F525)</f>
        <v/>
      </c>
      <c r="P524" s="8">
        <f>AVERAGE(G524:G525)</f>
        <v/>
      </c>
      <c r="Q524" s="9">
        <f>(N524-J524)/L524</f>
        <v/>
      </c>
      <c r="R524" s="8">
        <f>+O524/(N524-J524)*100</f>
        <v/>
      </c>
      <c r="S524" s="8">
        <f>+SQRT((3.47-LOG(Q524))^2+(1.22+LOG(R524))^2)</f>
        <v/>
      </c>
      <c r="T524" s="1">
        <f>(IF(S524&lt;1.31, "gravelly sand to dense sand", IF(S524&lt;2.05, "sands", IF(S524&lt;2.6, "sand mixtures", IF(S524&lt;2.95, "silt mixtures", IF(S524&lt;3.6, "clays","organic clay"))))))</f>
        <v/>
      </c>
      <c r="U524" s="98">
        <f>IF(S524&lt;2.6,DEGREES(ATAN(0.373*(LOG(N524/L524)+0.29))),"")</f>
        <v/>
      </c>
      <c r="V524" s="98">
        <f>IF(S524&lt;2.6, 17.6+11*LOG(Q524),"")</f>
        <v/>
      </c>
      <c r="W524" s="98">
        <f>IF(S524&lt;2.6, IF(M524/100&lt;20, 30,IF(M524/100&lt;40,30+5/20*(M524/100-20),IF(M524/100&lt;120, 35+5/80*(M524/100-40), IF(M524/100&lt;200, 40+5/80*(M524/100-120),45)))),"")</f>
        <v/>
      </c>
      <c r="X524" s="98">
        <f>IF(S524&gt;2.59, (M524-J524)/$I$1,"")</f>
        <v/>
      </c>
      <c r="Y524" s="1">
        <f>+($Y$600-$Y$3)/($A$600-$A$3)*(A524-$A$3)+$Y$3</f>
        <v/>
      </c>
      <c r="Z524" s="99">
        <f>+B524*4</f>
        <v/>
      </c>
      <c r="AA524" s="1">
        <f>+($AA$600-$AA$3)/($A$600-$A$3)*(A524-$A$3)+$AA$3</f>
        <v/>
      </c>
    </row>
    <row r="525">
      <c r="A525" s="11" t="n">
        <v>10.44</v>
      </c>
      <c r="B525" s="11" t="n">
        <v>3.164</v>
      </c>
      <c r="C525" s="11" t="n">
        <v>19</v>
      </c>
      <c r="D525" s="11" t="n">
        <v>89</v>
      </c>
      <c r="E525" s="5">
        <f>+B525*1000+D525*(1-$F$1)</f>
        <v/>
      </c>
      <c r="F525" s="5">
        <f>+F524+1</f>
        <v/>
      </c>
      <c r="G525" s="5">
        <f>+A526-A525</f>
        <v/>
      </c>
      <c r="H525" s="5">
        <f>+A525+G525/2</f>
        <v/>
      </c>
      <c r="I525" s="8">
        <f>9.81*(0.27*LOG(C525/E525*100)+0.36*LOG(E525/100)+1.236)</f>
        <v/>
      </c>
      <c r="J525" s="5">
        <f>+J524+I525*G525</f>
        <v/>
      </c>
      <c r="K525" s="5">
        <f>IF(H525&lt;$C$1,0,9.81*(H525-$C$1))</f>
        <v/>
      </c>
      <c r="L525" s="8">
        <f>+J525-K525</f>
        <v/>
      </c>
      <c r="M525" s="8">
        <f>AVERAGE(B525:B526)*1000</f>
        <v/>
      </c>
      <c r="N525" s="8">
        <f>AVERAGE(E525:E526)</f>
        <v/>
      </c>
      <c r="O525" s="8">
        <f>AVERAGE(F525:F526)</f>
        <v/>
      </c>
      <c r="P525" s="8">
        <f>AVERAGE(G525:G526)</f>
        <v/>
      </c>
      <c r="Q525" s="9">
        <f>(N525-J525)/L525</f>
        <v/>
      </c>
      <c r="R525" s="8">
        <f>+O525/(N525-J525)*100</f>
        <v/>
      </c>
      <c r="S525" s="8">
        <f>+SQRT((3.47-LOG(Q525))^2+(1.22+LOG(R525))^2)</f>
        <v/>
      </c>
      <c r="T525" s="1">
        <f>(IF(S525&lt;1.31, "gravelly sand to dense sand", IF(S525&lt;2.05, "sands", IF(S525&lt;2.6, "sand mixtures", IF(S525&lt;2.95, "silt mixtures", IF(S525&lt;3.6, "clays","organic clay"))))))</f>
        <v/>
      </c>
      <c r="U525" s="98">
        <f>IF(S525&lt;2.6,DEGREES(ATAN(0.373*(LOG(N525/L525)+0.29))),"")</f>
        <v/>
      </c>
      <c r="V525" s="98">
        <f>IF(S525&lt;2.6, 17.6+11*LOG(Q525),"")</f>
        <v/>
      </c>
      <c r="W525" s="98">
        <f>IF(S525&lt;2.6, IF(M525/100&lt;20, 30,IF(M525/100&lt;40,30+5/20*(M525/100-20),IF(M525/100&lt;120, 35+5/80*(M525/100-40), IF(M525/100&lt;200, 40+5/80*(M525/100-120),45)))),"")</f>
        <v/>
      </c>
      <c r="X525" s="98">
        <f>IF(S525&gt;2.59, (M525-J525)/$I$1,"")</f>
        <v/>
      </c>
      <c r="Y525" s="1">
        <f>+($Y$600-$Y$3)/($A$600-$A$3)*(A525-$A$3)+$Y$3</f>
        <v/>
      </c>
      <c r="Z525" s="99">
        <f>+B525*4</f>
        <v/>
      </c>
      <c r="AA525" s="1">
        <f>+($AA$600-$AA$3)/($A$600-$A$3)*(A525-$A$3)+$AA$3</f>
        <v/>
      </c>
    </row>
    <row r="526">
      <c r="A526" s="11" t="n">
        <v>10.46</v>
      </c>
      <c r="B526" s="11" t="n">
        <v>1.894</v>
      </c>
      <c r="C526" s="11" t="n">
        <v>18</v>
      </c>
      <c r="D526" s="11" t="n">
        <v>86</v>
      </c>
      <c r="E526" s="5">
        <f>+B526*1000+D526*(1-$F$1)</f>
        <v/>
      </c>
      <c r="F526" s="5">
        <f>+F525+1</f>
        <v/>
      </c>
      <c r="G526" s="5">
        <f>+A527-A526</f>
        <v/>
      </c>
      <c r="H526" s="5">
        <f>+A526+G526/2</f>
        <v/>
      </c>
      <c r="I526" s="8">
        <f>9.81*(0.27*LOG(C526/E526*100)+0.36*LOG(E526/100)+1.236)</f>
        <v/>
      </c>
      <c r="J526" s="5">
        <f>+J525+I526*G526</f>
        <v/>
      </c>
      <c r="K526" s="5">
        <f>IF(H526&lt;$C$1,0,9.81*(H526-$C$1))</f>
        <v/>
      </c>
      <c r="L526" s="8">
        <f>+J526-K526</f>
        <v/>
      </c>
      <c r="M526" s="8">
        <f>AVERAGE(B526:B527)*1000</f>
        <v/>
      </c>
      <c r="N526" s="8">
        <f>AVERAGE(E526:E527)</f>
        <v/>
      </c>
      <c r="O526" s="8">
        <f>AVERAGE(F526:F527)</f>
        <v/>
      </c>
      <c r="P526" s="8">
        <f>AVERAGE(G526:G527)</f>
        <v/>
      </c>
      <c r="Q526" s="9">
        <f>(N526-J526)/L526</f>
        <v/>
      </c>
      <c r="R526" s="8">
        <f>+O526/(N526-J526)*100</f>
        <v/>
      </c>
      <c r="S526" s="8">
        <f>+SQRT((3.47-LOG(Q526))^2+(1.22+LOG(R526))^2)</f>
        <v/>
      </c>
      <c r="T526" s="1">
        <f>(IF(S526&lt;1.31, "gravelly sand to dense sand", IF(S526&lt;2.05, "sands", IF(S526&lt;2.6, "sand mixtures", IF(S526&lt;2.95, "silt mixtures", IF(S526&lt;3.6, "clays","organic clay"))))))</f>
        <v/>
      </c>
      <c r="U526" s="98">
        <f>IF(S526&lt;2.6,DEGREES(ATAN(0.373*(LOG(N526/L526)+0.29))),"")</f>
        <v/>
      </c>
      <c r="V526" s="98">
        <f>IF(S526&lt;2.6, 17.6+11*LOG(Q526),"")</f>
        <v/>
      </c>
      <c r="W526" s="98">
        <f>IF(S526&lt;2.6, IF(M526/100&lt;20, 30,IF(M526/100&lt;40,30+5/20*(M526/100-20),IF(M526/100&lt;120, 35+5/80*(M526/100-40), IF(M526/100&lt;200, 40+5/80*(M526/100-120),45)))),"")</f>
        <v/>
      </c>
      <c r="X526" s="98">
        <f>IF(S526&gt;2.59, (M526-J526)/$I$1,"")</f>
        <v/>
      </c>
      <c r="Y526" s="1">
        <f>+($Y$600-$Y$3)/($A$600-$A$3)*(A526-$A$3)+$Y$3</f>
        <v/>
      </c>
      <c r="Z526" s="99">
        <f>+B526*4</f>
        <v/>
      </c>
      <c r="AA526" s="1">
        <f>+($AA$600-$AA$3)/($A$600-$A$3)*(A526-$A$3)+$AA$3</f>
        <v/>
      </c>
    </row>
    <row r="527">
      <c r="A527" s="11" t="n">
        <v>10.48</v>
      </c>
      <c r="B527" s="11" t="n">
        <v>1.497</v>
      </c>
      <c r="C527" s="11" t="n">
        <v>19</v>
      </c>
      <c r="D527" s="11" t="n">
        <v>83</v>
      </c>
      <c r="E527" s="5">
        <f>+B527*1000+D527*(1-$F$1)</f>
        <v/>
      </c>
      <c r="F527" s="5">
        <f>+F526+1</f>
        <v/>
      </c>
      <c r="G527" s="5">
        <f>+A528-A527</f>
        <v/>
      </c>
      <c r="H527" s="5">
        <f>+A527+G527/2</f>
        <v/>
      </c>
      <c r="I527" s="8">
        <f>9.81*(0.27*LOG(C527/E527*100)+0.36*LOG(E527/100)+1.236)</f>
        <v/>
      </c>
      <c r="J527" s="5">
        <f>+J526+I527*G527</f>
        <v/>
      </c>
      <c r="K527" s="5">
        <f>IF(H527&lt;$C$1,0,9.81*(H527-$C$1))</f>
        <v/>
      </c>
      <c r="L527" s="8">
        <f>+J527-K527</f>
        <v/>
      </c>
      <c r="M527" s="8">
        <f>AVERAGE(B527:B528)*1000</f>
        <v/>
      </c>
      <c r="N527" s="8">
        <f>AVERAGE(E527:E528)</f>
        <v/>
      </c>
      <c r="O527" s="8">
        <f>AVERAGE(F527:F528)</f>
        <v/>
      </c>
      <c r="P527" s="8">
        <f>AVERAGE(G527:G528)</f>
        <v/>
      </c>
      <c r="Q527" s="9">
        <f>(N527-J527)/L527</f>
        <v/>
      </c>
      <c r="R527" s="8">
        <f>+O527/(N527-J527)*100</f>
        <v/>
      </c>
      <c r="S527" s="8">
        <f>+SQRT((3.47-LOG(Q527))^2+(1.22+LOG(R527))^2)</f>
        <v/>
      </c>
      <c r="T527" s="1">
        <f>(IF(S527&lt;1.31, "gravelly sand to dense sand", IF(S527&lt;2.05, "sands", IF(S527&lt;2.6, "sand mixtures", IF(S527&lt;2.95, "silt mixtures", IF(S527&lt;3.6, "clays","organic clay"))))))</f>
        <v/>
      </c>
      <c r="U527" s="98">
        <f>IF(S527&lt;2.6,DEGREES(ATAN(0.373*(LOG(N527/L527)+0.29))),"")</f>
        <v/>
      </c>
      <c r="V527" s="98">
        <f>IF(S527&lt;2.6, 17.6+11*LOG(Q527),"")</f>
        <v/>
      </c>
      <c r="W527" s="98">
        <f>IF(S527&lt;2.6, IF(M527/100&lt;20, 30,IF(M527/100&lt;40,30+5/20*(M527/100-20),IF(M527/100&lt;120, 35+5/80*(M527/100-40), IF(M527/100&lt;200, 40+5/80*(M527/100-120),45)))),"")</f>
        <v/>
      </c>
      <c r="X527" s="98">
        <f>IF(S527&gt;2.59, (M527-J527)/$I$1,"")</f>
        <v/>
      </c>
      <c r="Y527" s="1">
        <f>+($Y$600-$Y$3)/($A$600-$A$3)*(A527-$A$3)+$Y$3</f>
        <v/>
      </c>
      <c r="Z527" s="99">
        <f>+B527*4</f>
        <v/>
      </c>
      <c r="AA527" s="1">
        <f>+($AA$600-$AA$3)/($A$600-$A$3)*(A527-$A$3)+$AA$3</f>
        <v/>
      </c>
    </row>
    <row r="528">
      <c r="A528" s="11" t="n">
        <v>10.5</v>
      </c>
      <c r="B528" s="11" t="n">
        <v>1.269</v>
      </c>
      <c r="C528" s="11" t="n">
        <v>26</v>
      </c>
      <c r="D528" s="11" t="n">
        <v>81</v>
      </c>
      <c r="E528" s="5">
        <f>+B528*1000+D528*(1-$F$1)</f>
        <v/>
      </c>
      <c r="F528" s="5">
        <f>+F527+1</f>
        <v/>
      </c>
      <c r="G528" s="5">
        <f>+A529-A528</f>
        <v/>
      </c>
      <c r="H528" s="5">
        <f>+A528+G528/2</f>
        <v/>
      </c>
      <c r="I528" s="8">
        <f>9.81*(0.27*LOG(C528/E528*100)+0.36*LOG(E528/100)+1.236)</f>
        <v/>
      </c>
      <c r="J528" s="5">
        <f>+J527+I528*G528</f>
        <v/>
      </c>
      <c r="K528" s="5">
        <f>IF(H528&lt;$C$1,0,9.81*(H528-$C$1))</f>
        <v/>
      </c>
      <c r="L528" s="8">
        <f>+J528-K528</f>
        <v/>
      </c>
      <c r="M528" s="8">
        <f>AVERAGE(B528:B529)*1000</f>
        <v/>
      </c>
      <c r="N528" s="8">
        <f>AVERAGE(E528:E529)</f>
        <v/>
      </c>
      <c r="O528" s="8">
        <f>AVERAGE(F528:F529)</f>
        <v/>
      </c>
      <c r="P528" s="8">
        <f>AVERAGE(G528:G529)</f>
        <v/>
      </c>
      <c r="Q528" s="9">
        <f>(N528-J528)/L528</f>
        <v/>
      </c>
      <c r="R528" s="8">
        <f>+O528/(N528-J528)*100</f>
        <v/>
      </c>
      <c r="S528" s="8">
        <f>+SQRT((3.47-LOG(Q528))^2+(1.22+LOG(R528))^2)</f>
        <v/>
      </c>
      <c r="T528" s="1">
        <f>(IF(S528&lt;1.31, "gravelly sand to dense sand", IF(S528&lt;2.05, "sands", IF(S528&lt;2.6, "sand mixtures", IF(S528&lt;2.95, "silt mixtures", IF(S528&lt;3.6, "clays","organic clay"))))))</f>
        <v/>
      </c>
      <c r="U528" s="98">
        <f>IF(S528&lt;2.6,DEGREES(ATAN(0.373*(LOG(N528/L528)+0.29))),"")</f>
        <v/>
      </c>
      <c r="V528" s="98">
        <f>IF(S528&lt;2.6, 17.6+11*LOG(Q528),"")</f>
        <v/>
      </c>
      <c r="W528" s="98">
        <f>IF(S528&lt;2.6, IF(M528/100&lt;20, 30,IF(M528/100&lt;40,30+5/20*(M528/100-20),IF(M528/100&lt;120, 35+5/80*(M528/100-40), IF(M528/100&lt;200, 40+5/80*(M528/100-120),45)))),"")</f>
        <v/>
      </c>
      <c r="X528" s="98">
        <f>IF(S528&gt;2.59, (M528-J528)/$I$1,"")</f>
        <v/>
      </c>
      <c r="Y528" s="1">
        <f>+($Y$600-$Y$3)/($A$600-$A$3)*(A528-$A$3)+$Y$3</f>
        <v/>
      </c>
      <c r="Z528" s="99">
        <f>+B528*4</f>
        <v/>
      </c>
      <c r="AA528" s="1">
        <f>+($AA$600-$AA$3)/($A$600-$A$3)*(A528-$A$3)+$AA$3</f>
        <v/>
      </c>
    </row>
    <row r="529">
      <c r="A529" s="11" t="n">
        <v>10.52</v>
      </c>
      <c r="B529" s="11" t="n">
        <v>1.08</v>
      </c>
      <c r="C529" s="11" t="n">
        <v>28</v>
      </c>
      <c r="D529" s="11" t="n">
        <v>79</v>
      </c>
      <c r="E529" s="5">
        <f>+B529*1000+D529*(1-$F$1)</f>
        <v/>
      </c>
      <c r="F529" s="5">
        <f>+F528+1</f>
        <v/>
      </c>
      <c r="G529" s="5">
        <f>+A530-A529</f>
        <v/>
      </c>
      <c r="H529" s="5">
        <f>+A529+G529/2</f>
        <v/>
      </c>
      <c r="I529" s="8">
        <f>9.81*(0.27*LOG(C529/E529*100)+0.36*LOG(E529/100)+1.236)</f>
        <v/>
      </c>
      <c r="J529" s="5">
        <f>+J528+I529*G529</f>
        <v/>
      </c>
      <c r="K529" s="5">
        <f>IF(H529&lt;$C$1,0,9.81*(H529-$C$1))</f>
        <v/>
      </c>
      <c r="L529" s="8">
        <f>+J529-K529</f>
        <v/>
      </c>
      <c r="M529" s="8">
        <f>AVERAGE(B529:B530)*1000</f>
        <v/>
      </c>
      <c r="N529" s="8">
        <f>AVERAGE(E529:E530)</f>
        <v/>
      </c>
      <c r="O529" s="8">
        <f>AVERAGE(F529:F530)</f>
        <v/>
      </c>
      <c r="P529" s="8">
        <f>AVERAGE(G529:G530)</f>
        <v/>
      </c>
      <c r="Q529" s="9">
        <f>(N529-J529)/L529</f>
        <v/>
      </c>
      <c r="R529" s="8">
        <f>+O529/(N529-J529)*100</f>
        <v/>
      </c>
      <c r="S529" s="8">
        <f>+SQRT((3.47-LOG(Q529))^2+(1.22+LOG(R529))^2)</f>
        <v/>
      </c>
      <c r="T529" s="1">
        <f>(IF(S529&lt;1.31, "gravelly sand to dense sand", IF(S529&lt;2.05, "sands", IF(S529&lt;2.6, "sand mixtures", IF(S529&lt;2.95, "silt mixtures", IF(S529&lt;3.6, "clays","organic clay"))))))</f>
        <v/>
      </c>
      <c r="U529" s="98">
        <f>IF(S529&lt;2.6,DEGREES(ATAN(0.373*(LOG(N529/L529)+0.29))),"")</f>
        <v/>
      </c>
      <c r="V529" s="98">
        <f>IF(S529&lt;2.6, 17.6+11*LOG(Q529),"")</f>
        <v/>
      </c>
      <c r="W529" s="98">
        <f>IF(S529&lt;2.6, IF(M529/100&lt;20, 30,IF(M529/100&lt;40,30+5/20*(M529/100-20),IF(M529/100&lt;120, 35+5/80*(M529/100-40), IF(M529/100&lt;200, 40+5/80*(M529/100-120),45)))),"")</f>
        <v/>
      </c>
      <c r="X529" s="98">
        <f>IF(S529&gt;2.59, (M529-J529)/$I$1,"")</f>
        <v/>
      </c>
      <c r="Y529" s="1">
        <f>+($Y$600-$Y$3)/($A$600-$A$3)*(A529-$A$3)+$Y$3</f>
        <v/>
      </c>
      <c r="Z529" s="99">
        <f>+B529*4</f>
        <v/>
      </c>
      <c r="AA529" s="1">
        <f>+($AA$600-$AA$3)/($A$600-$A$3)*(A529-$A$3)+$AA$3</f>
        <v/>
      </c>
    </row>
    <row r="530">
      <c r="A530" s="11" t="n">
        <v>10.54</v>
      </c>
      <c r="B530" s="11" t="n">
        <v>0.871</v>
      </c>
      <c r="C530" s="11" t="n">
        <v>28</v>
      </c>
      <c r="D530" s="11" t="n">
        <v>79</v>
      </c>
      <c r="E530" s="5">
        <f>+B530*1000+D530*(1-$F$1)</f>
        <v/>
      </c>
      <c r="F530" s="5">
        <f>+F529+1</f>
        <v/>
      </c>
      <c r="G530" s="5">
        <f>+A531-A530</f>
        <v/>
      </c>
      <c r="H530" s="5">
        <f>+A530+G530/2</f>
        <v/>
      </c>
      <c r="I530" s="8">
        <f>9.81*(0.27*LOG(C530/E530*100)+0.36*LOG(E530/100)+1.236)</f>
        <v/>
      </c>
      <c r="J530" s="5">
        <f>+J529+I530*G530</f>
        <v/>
      </c>
      <c r="K530" s="5">
        <f>IF(H530&lt;$C$1,0,9.81*(H530-$C$1))</f>
        <v/>
      </c>
      <c r="L530" s="8">
        <f>+J530-K530</f>
        <v/>
      </c>
      <c r="M530" s="8">
        <f>AVERAGE(B530:B531)*1000</f>
        <v/>
      </c>
      <c r="N530" s="8">
        <f>AVERAGE(E530:E531)</f>
        <v/>
      </c>
      <c r="O530" s="8">
        <f>AVERAGE(F530:F531)</f>
        <v/>
      </c>
      <c r="P530" s="8">
        <f>AVERAGE(G530:G531)</f>
        <v/>
      </c>
      <c r="Q530" s="9">
        <f>(N530-J530)/L530</f>
        <v/>
      </c>
      <c r="R530" s="8">
        <f>+O530/(N530-J530)*100</f>
        <v/>
      </c>
      <c r="S530" s="8">
        <f>+SQRT((3.47-LOG(Q530))^2+(1.22+LOG(R530))^2)</f>
        <v/>
      </c>
      <c r="T530" s="1">
        <f>(IF(S530&lt;1.31, "gravelly sand to dense sand", IF(S530&lt;2.05, "sands", IF(S530&lt;2.6, "sand mixtures", IF(S530&lt;2.95, "silt mixtures", IF(S530&lt;3.6, "clays","organic clay"))))))</f>
        <v/>
      </c>
      <c r="U530" s="98">
        <f>IF(S530&lt;2.6,DEGREES(ATAN(0.373*(LOG(N530/L530)+0.29))),"")</f>
        <v/>
      </c>
      <c r="V530" s="98">
        <f>IF(S530&lt;2.6, 17.6+11*LOG(Q530),"")</f>
        <v/>
      </c>
      <c r="W530" s="98">
        <f>IF(S530&lt;2.6, IF(M530/100&lt;20, 30,IF(M530/100&lt;40,30+5/20*(M530/100-20),IF(M530/100&lt;120, 35+5/80*(M530/100-40), IF(M530/100&lt;200, 40+5/80*(M530/100-120),45)))),"")</f>
        <v/>
      </c>
      <c r="X530" s="98">
        <f>IF(S530&gt;2.59, (M530-J530)/$I$1,"")</f>
        <v/>
      </c>
      <c r="Y530" s="1">
        <f>+($Y$600-$Y$3)/($A$600-$A$3)*(A530-$A$3)+$Y$3</f>
        <v/>
      </c>
      <c r="Z530" s="99">
        <f>+B530*4</f>
        <v/>
      </c>
      <c r="AA530" s="1">
        <f>+($AA$600-$AA$3)/($A$600-$A$3)*(A530-$A$3)+$AA$3</f>
        <v/>
      </c>
    </row>
    <row r="531">
      <c r="A531" s="11" t="n">
        <v>10.56</v>
      </c>
      <c r="B531" s="11" t="n">
        <v>0.8149999999999999</v>
      </c>
      <c r="C531" s="11" t="n">
        <v>25</v>
      </c>
      <c r="D531" s="11" t="n">
        <v>86</v>
      </c>
      <c r="E531" s="5">
        <f>+B531*1000+D531*(1-$F$1)</f>
        <v/>
      </c>
      <c r="F531" s="5">
        <f>+F530+1</f>
        <v/>
      </c>
      <c r="G531" s="5">
        <f>+A532-A531</f>
        <v/>
      </c>
      <c r="H531" s="5">
        <f>+A531+G531/2</f>
        <v/>
      </c>
      <c r="I531" s="8">
        <f>9.81*(0.27*LOG(C531/E531*100)+0.36*LOG(E531/100)+1.236)</f>
        <v/>
      </c>
      <c r="J531" s="5">
        <f>+J530+I531*G531</f>
        <v/>
      </c>
      <c r="K531" s="5">
        <f>IF(H531&lt;$C$1,0,9.81*(H531-$C$1))</f>
        <v/>
      </c>
      <c r="L531" s="8">
        <f>+J531-K531</f>
        <v/>
      </c>
      <c r="M531" s="8">
        <f>AVERAGE(B531:B532)*1000</f>
        <v/>
      </c>
      <c r="N531" s="8">
        <f>AVERAGE(E531:E532)</f>
        <v/>
      </c>
      <c r="O531" s="8">
        <f>AVERAGE(F531:F532)</f>
        <v/>
      </c>
      <c r="P531" s="8">
        <f>AVERAGE(G531:G532)</f>
        <v/>
      </c>
      <c r="Q531" s="9">
        <f>(N531-J531)/L531</f>
        <v/>
      </c>
      <c r="R531" s="8">
        <f>+O531/(N531-J531)*100</f>
        <v/>
      </c>
      <c r="S531" s="8">
        <f>+SQRT((3.47-LOG(Q531))^2+(1.22+LOG(R531))^2)</f>
        <v/>
      </c>
      <c r="T531" s="1">
        <f>(IF(S531&lt;1.31, "gravelly sand to dense sand", IF(S531&lt;2.05, "sands", IF(S531&lt;2.6, "sand mixtures", IF(S531&lt;2.95, "silt mixtures", IF(S531&lt;3.6, "clays","organic clay"))))))</f>
        <v/>
      </c>
      <c r="U531" s="98">
        <f>IF(S531&lt;2.6,DEGREES(ATAN(0.373*(LOG(N531/L531)+0.29))),"")</f>
        <v/>
      </c>
      <c r="V531" s="98">
        <f>IF(S531&lt;2.6, 17.6+11*LOG(Q531),"")</f>
        <v/>
      </c>
      <c r="W531" s="98">
        <f>IF(S531&lt;2.6, IF(M531/100&lt;20, 30,IF(M531/100&lt;40,30+5/20*(M531/100-20),IF(M531/100&lt;120, 35+5/80*(M531/100-40), IF(M531/100&lt;200, 40+5/80*(M531/100-120),45)))),"")</f>
        <v/>
      </c>
      <c r="X531" s="98">
        <f>IF(S531&gt;2.59, (M531-J531)/$I$1,"")</f>
        <v/>
      </c>
      <c r="Y531" s="1">
        <f>+($Y$600-$Y$3)/($A$600-$A$3)*(A531-$A$3)+$Y$3</f>
        <v/>
      </c>
      <c r="Z531" s="99">
        <f>+B531*4</f>
        <v/>
      </c>
      <c r="AA531" s="1">
        <f>+($AA$600-$AA$3)/($A$600-$A$3)*(A531-$A$3)+$AA$3</f>
        <v/>
      </c>
    </row>
    <row r="532">
      <c r="A532" s="11" t="n">
        <v>10.58</v>
      </c>
      <c r="B532" s="11" t="n">
        <v>0.796</v>
      </c>
      <c r="C532" s="11" t="n">
        <v>22</v>
      </c>
      <c r="D532" s="11" t="n">
        <v>91</v>
      </c>
      <c r="E532" s="5">
        <f>+B532*1000+D532*(1-$F$1)</f>
        <v/>
      </c>
      <c r="F532" s="5">
        <f>+F531+1</f>
        <v/>
      </c>
      <c r="G532" s="5">
        <f>+A533-A532</f>
        <v/>
      </c>
      <c r="H532" s="5">
        <f>+A532+G532/2</f>
        <v/>
      </c>
      <c r="I532" s="8">
        <f>9.81*(0.27*LOG(C532/E532*100)+0.36*LOG(E532/100)+1.236)</f>
        <v/>
      </c>
      <c r="J532" s="5">
        <f>+J531+I532*G532</f>
        <v/>
      </c>
      <c r="K532" s="5">
        <f>IF(H532&lt;$C$1,0,9.81*(H532-$C$1))</f>
        <v/>
      </c>
      <c r="L532" s="8">
        <f>+J532-K532</f>
        <v/>
      </c>
      <c r="M532" s="8">
        <f>AVERAGE(B532:B533)*1000</f>
        <v/>
      </c>
      <c r="N532" s="8">
        <f>AVERAGE(E532:E533)</f>
        <v/>
      </c>
      <c r="O532" s="8">
        <f>AVERAGE(F532:F533)</f>
        <v/>
      </c>
      <c r="P532" s="8">
        <f>AVERAGE(G532:G533)</f>
        <v/>
      </c>
      <c r="Q532" s="9">
        <f>(N532-J532)/L532</f>
        <v/>
      </c>
      <c r="R532" s="8">
        <f>+O532/(N532-J532)*100</f>
        <v/>
      </c>
      <c r="S532" s="8">
        <f>+SQRT((3.47-LOG(Q532))^2+(1.22+LOG(R532))^2)</f>
        <v/>
      </c>
      <c r="T532" s="1">
        <f>(IF(S532&lt;1.31, "gravelly sand to dense sand", IF(S532&lt;2.05, "sands", IF(S532&lt;2.6, "sand mixtures", IF(S532&lt;2.95, "silt mixtures", IF(S532&lt;3.6, "clays","organic clay"))))))</f>
        <v/>
      </c>
      <c r="U532" s="98">
        <f>IF(S532&lt;2.6,DEGREES(ATAN(0.373*(LOG(N532/L532)+0.29))),"")</f>
        <v/>
      </c>
      <c r="V532" s="98">
        <f>IF(S532&lt;2.6, 17.6+11*LOG(Q532),"")</f>
        <v/>
      </c>
      <c r="W532" s="98">
        <f>IF(S532&lt;2.6, IF(M532/100&lt;20, 30,IF(M532/100&lt;40,30+5/20*(M532/100-20),IF(M532/100&lt;120, 35+5/80*(M532/100-40), IF(M532/100&lt;200, 40+5/80*(M532/100-120),45)))),"")</f>
        <v/>
      </c>
      <c r="X532" s="98">
        <f>IF(S532&gt;2.59, (M532-J532)/$I$1,"")</f>
        <v/>
      </c>
      <c r="Y532" s="1">
        <f>+($Y$600-$Y$3)/($A$600-$A$3)*(A532-$A$3)+$Y$3</f>
        <v/>
      </c>
      <c r="Z532" s="99">
        <f>+B532*4</f>
        <v/>
      </c>
      <c r="AA532" s="1">
        <f>+($AA$600-$AA$3)/($A$600-$A$3)*(A532-$A$3)+$AA$3</f>
        <v/>
      </c>
    </row>
    <row r="533">
      <c r="A533" s="11" t="n">
        <v>10.6</v>
      </c>
      <c r="B533" s="11" t="n">
        <v>0.834</v>
      </c>
      <c r="C533" s="11" t="n">
        <v>19</v>
      </c>
      <c r="D533" s="11" t="n">
        <v>98</v>
      </c>
      <c r="E533" s="5">
        <f>+B533*1000+D533*(1-$F$1)</f>
        <v/>
      </c>
      <c r="F533" s="5">
        <f>+F532+1</f>
        <v/>
      </c>
      <c r="G533" s="5">
        <f>+A534-A533</f>
        <v/>
      </c>
      <c r="H533" s="5">
        <f>+A533+G533/2</f>
        <v/>
      </c>
      <c r="I533" s="8">
        <f>9.81*(0.27*LOG(C533/E533*100)+0.36*LOG(E533/100)+1.236)</f>
        <v/>
      </c>
      <c r="J533" s="5">
        <f>+J532+I533*G533</f>
        <v/>
      </c>
      <c r="K533" s="5">
        <f>IF(H533&lt;$C$1,0,9.81*(H533-$C$1))</f>
        <v/>
      </c>
      <c r="L533" s="8">
        <f>+J533-K533</f>
        <v/>
      </c>
      <c r="M533" s="8">
        <f>AVERAGE(B533:B534)*1000</f>
        <v/>
      </c>
      <c r="N533" s="8">
        <f>AVERAGE(E533:E534)</f>
        <v/>
      </c>
      <c r="O533" s="8">
        <f>AVERAGE(F533:F534)</f>
        <v/>
      </c>
      <c r="P533" s="8">
        <f>AVERAGE(G533:G534)</f>
        <v/>
      </c>
      <c r="Q533" s="9">
        <f>(N533-J533)/L533</f>
        <v/>
      </c>
      <c r="R533" s="8">
        <f>+O533/(N533-J533)*100</f>
        <v/>
      </c>
      <c r="S533" s="8">
        <f>+SQRT((3.47-LOG(Q533))^2+(1.22+LOG(R533))^2)</f>
        <v/>
      </c>
      <c r="T533" s="1">
        <f>(IF(S533&lt;1.31, "gravelly sand to dense sand", IF(S533&lt;2.05, "sands", IF(S533&lt;2.6, "sand mixtures", IF(S533&lt;2.95, "silt mixtures", IF(S533&lt;3.6, "clays","organic clay"))))))</f>
        <v/>
      </c>
      <c r="U533" s="98">
        <f>IF(S533&lt;2.6,DEGREES(ATAN(0.373*(LOG(N533/L533)+0.29))),"")</f>
        <v/>
      </c>
      <c r="V533" s="98">
        <f>IF(S533&lt;2.6, 17.6+11*LOG(Q533),"")</f>
        <v/>
      </c>
      <c r="W533" s="98">
        <f>IF(S533&lt;2.6, IF(M533/100&lt;20, 30,IF(M533/100&lt;40,30+5/20*(M533/100-20),IF(M533/100&lt;120, 35+5/80*(M533/100-40), IF(M533/100&lt;200, 40+5/80*(M533/100-120),45)))),"")</f>
        <v/>
      </c>
      <c r="X533" s="98">
        <f>IF(S533&gt;2.59, (M533-J533)/$I$1,"")</f>
        <v/>
      </c>
      <c r="Y533" s="1">
        <f>+($Y$600-$Y$3)/($A$600-$A$3)*(A533-$A$3)+$Y$3</f>
        <v/>
      </c>
      <c r="Z533" s="99">
        <f>+B533*4</f>
        <v/>
      </c>
      <c r="AA533" s="1">
        <f>+($AA$600-$AA$3)/($A$600-$A$3)*(A533-$A$3)+$AA$3</f>
        <v/>
      </c>
    </row>
    <row r="534">
      <c r="A534" s="11" t="n">
        <v>10.62</v>
      </c>
      <c r="B534" s="11" t="n">
        <v>0.8149999999999999</v>
      </c>
      <c r="C534" s="11" t="n">
        <v>15</v>
      </c>
      <c r="D534" s="11" t="n">
        <v>109</v>
      </c>
      <c r="E534" s="5">
        <f>+B534*1000+D534*(1-$F$1)</f>
        <v/>
      </c>
      <c r="F534" s="5">
        <f>+F533+1</f>
        <v/>
      </c>
      <c r="G534" s="5">
        <f>+A535-A534</f>
        <v/>
      </c>
      <c r="H534" s="5">
        <f>+A534+G534/2</f>
        <v/>
      </c>
      <c r="I534" s="8">
        <f>9.81*(0.27*LOG(C534/E534*100)+0.36*LOG(E534/100)+1.236)</f>
        <v/>
      </c>
      <c r="J534" s="5">
        <f>+J533+I534*G534</f>
        <v/>
      </c>
      <c r="K534" s="5">
        <f>IF(H534&lt;$C$1,0,9.81*(H534-$C$1))</f>
        <v/>
      </c>
      <c r="L534" s="8">
        <f>+J534-K534</f>
        <v/>
      </c>
      <c r="M534" s="8">
        <f>AVERAGE(B534:B535)*1000</f>
        <v/>
      </c>
      <c r="N534" s="8">
        <f>AVERAGE(E534:E535)</f>
        <v/>
      </c>
      <c r="O534" s="8">
        <f>AVERAGE(F534:F535)</f>
        <v/>
      </c>
      <c r="P534" s="8">
        <f>AVERAGE(G534:G535)</f>
        <v/>
      </c>
      <c r="Q534" s="9">
        <f>(N534-J534)/L534</f>
        <v/>
      </c>
      <c r="R534" s="8">
        <f>+O534/(N534-J534)*100</f>
        <v/>
      </c>
      <c r="S534" s="8">
        <f>+SQRT((3.47-LOG(Q534))^2+(1.22+LOG(R534))^2)</f>
        <v/>
      </c>
      <c r="T534" s="1">
        <f>(IF(S534&lt;1.31, "gravelly sand to dense sand", IF(S534&lt;2.05, "sands", IF(S534&lt;2.6, "sand mixtures", IF(S534&lt;2.95, "silt mixtures", IF(S534&lt;3.6, "clays","organic clay"))))))</f>
        <v/>
      </c>
      <c r="U534" s="98">
        <f>IF(S534&lt;2.6,DEGREES(ATAN(0.373*(LOG(N534/L534)+0.29))),"")</f>
        <v/>
      </c>
      <c r="V534" s="98">
        <f>IF(S534&lt;2.6, 17.6+11*LOG(Q534),"")</f>
        <v/>
      </c>
      <c r="W534" s="98">
        <f>IF(S534&lt;2.6, IF(M534/100&lt;20, 30,IF(M534/100&lt;40,30+5/20*(M534/100-20),IF(M534/100&lt;120, 35+5/80*(M534/100-40), IF(M534/100&lt;200, 40+5/80*(M534/100-120),45)))),"")</f>
        <v/>
      </c>
      <c r="X534" s="98">
        <f>IF(S534&gt;2.59, (M534-J534)/$I$1,"")</f>
        <v/>
      </c>
      <c r="Y534" s="1">
        <f>+($Y$600-$Y$3)/($A$600-$A$3)*(A534-$A$3)+$Y$3</f>
        <v/>
      </c>
      <c r="Z534" s="99">
        <f>+B534*4</f>
        <v/>
      </c>
      <c r="AA534" s="1">
        <f>+($AA$600-$AA$3)/($A$600-$A$3)*(A534-$A$3)+$AA$3</f>
        <v/>
      </c>
    </row>
    <row r="535">
      <c r="A535" s="11" t="n">
        <v>10.64</v>
      </c>
      <c r="B535" s="11" t="n">
        <v>0.89</v>
      </c>
      <c r="C535" s="11" t="n">
        <v>14</v>
      </c>
      <c r="D535" s="11" t="n">
        <v>114</v>
      </c>
      <c r="E535" s="5">
        <f>+B535*1000+D535*(1-$F$1)</f>
        <v/>
      </c>
      <c r="F535" s="5">
        <f>+F534+1</f>
        <v/>
      </c>
      <c r="G535" s="5">
        <f>+A536-A535</f>
        <v/>
      </c>
      <c r="H535" s="5">
        <f>+A535+G535/2</f>
        <v/>
      </c>
      <c r="I535" s="8">
        <f>9.81*(0.27*LOG(C535/E535*100)+0.36*LOG(E535/100)+1.236)</f>
        <v/>
      </c>
      <c r="J535" s="5">
        <f>+J534+I535*G535</f>
        <v/>
      </c>
      <c r="K535" s="5">
        <f>IF(H535&lt;$C$1,0,9.81*(H535-$C$1))</f>
        <v/>
      </c>
      <c r="L535" s="8">
        <f>+J535-K535</f>
        <v/>
      </c>
      <c r="M535" s="8">
        <f>AVERAGE(B535:B536)*1000</f>
        <v/>
      </c>
      <c r="N535" s="8">
        <f>AVERAGE(E535:E536)</f>
        <v/>
      </c>
      <c r="O535" s="8">
        <f>AVERAGE(F535:F536)</f>
        <v/>
      </c>
      <c r="P535" s="8">
        <f>AVERAGE(G535:G536)</f>
        <v/>
      </c>
      <c r="Q535" s="9">
        <f>(N535-J535)/L535</f>
        <v/>
      </c>
      <c r="R535" s="8">
        <f>+O535/(N535-J535)*100</f>
        <v/>
      </c>
      <c r="S535" s="8">
        <f>+SQRT((3.47-LOG(Q535))^2+(1.22+LOG(R535))^2)</f>
        <v/>
      </c>
      <c r="T535" s="1">
        <f>(IF(S535&lt;1.31, "gravelly sand to dense sand", IF(S535&lt;2.05, "sands", IF(S535&lt;2.6, "sand mixtures", IF(S535&lt;2.95, "silt mixtures", IF(S535&lt;3.6, "clays","organic clay"))))))</f>
        <v/>
      </c>
      <c r="U535" s="98">
        <f>IF(S535&lt;2.6,DEGREES(ATAN(0.373*(LOG(N535/L535)+0.29))),"")</f>
        <v/>
      </c>
      <c r="V535" s="98">
        <f>IF(S535&lt;2.6, 17.6+11*LOG(Q535),"")</f>
        <v/>
      </c>
      <c r="W535" s="98">
        <f>IF(S535&lt;2.6, IF(M535/100&lt;20, 30,IF(M535/100&lt;40,30+5/20*(M535/100-20),IF(M535/100&lt;120, 35+5/80*(M535/100-40), IF(M535/100&lt;200, 40+5/80*(M535/100-120),45)))),"")</f>
        <v/>
      </c>
      <c r="X535" s="98">
        <f>IF(S535&gt;2.59, (M535-J535)/$I$1,"")</f>
        <v/>
      </c>
      <c r="Y535" s="1">
        <f>+($Y$600-$Y$3)/($A$600-$A$3)*(A535-$A$3)+$Y$3</f>
        <v/>
      </c>
      <c r="Z535" s="99">
        <f>+B535*4</f>
        <v/>
      </c>
      <c r="AA535" s="1">
        <f>+($AA$600-$AA$3)/($A$600-$A$3)*(A535-$A$3)+$AA$3</f>
        <v/>
      </c>
    </row>
    <row r="536">
      <c r="A536" s="11" t="n">
        <v>10.66</v>
      </c>
      <c r="B536" s="11" t="n">
        <v>1.25</v>
      </c>
      <c r="C536" s="11" t="n">
        <v>13</v>
      </c>
      <c r="D536" s="11" t="n">
        <v>119</v>
      </c>
      <c r="E536" s="5">
        <f>+B536*1000+D536*(1-$F$1)</f>
        <v/>
      </c>
      <c r="F536" s="5">
        <f>+F535+1</f>
        <v/>
      </c>
      <c r="G536" s="5">
        <f>+A537-A536</f>
        <v/>
      </c>
      <c r="H536" s="5">
        <f>+A536+G536/2</f>
        <v/>
      </c>
      <c r="I536" s="8">
        <f>9.81*(0.27*LOG(C536/E536*100)+0.36*LOG(E536/100)+1.236)</f>
        <v/>
      </c>
      <c r="J536" s="5">
        <f>+J535+I536*G536</f>
        <v/>
      </c>
      <c r="K536" s="5">
        <f>IF(H536&lt;$C$1,0,9.81*(H536-$C$1))</f>
        <v/>
      </c>
      <c r="L536" s="8">
        <f>+J536-K536</f>
        <v/>
      </c>
      <c r="M536" s="8">
        <f>AVERAGE(B536:B537)*1000</f>
        <v/>
      </c>
      <c r="N536" s="8">
        <f>AVERAGE(E536:E537)</f>
        <v/>
      </c>
      <c r="O536" s="8">
        <f>AVERAGE(F536:F537)</f>
        <v/>
      </c>
      <c r="P536" s="8">
        <f>AVERAGE(G536:G537)</f>
        <v/>
      </c>
      <c r="Q536" s="9">
        <f>(N536-J536)/L536</f>
        <v/>
      </c>
      <c r="R536" s="8">
        <f>+O536/(N536-J536)*100</f>
        <v/>
      </c>
      <c r="S536" s="8">
        <f>+SQRT((3.47-LOG(Q536))^2+(1.22+LOG(R536))^2)</f>
        <v/>
      </c>
      <c r="T536" s="1">
        <f>(IF(S536&lt;1.31, "gravelly sand to dense sand", IF(S536&lt;2.05, "sands", IF(S536&lt;2.6, "sand mixtures", IF(S536&lt;2.95, "silt mixtures", IF(S536&lt;3.6, "clays","organic clay"))))))</f>
        <v/>
      </c>
      <c r="U536" s="98">
        <f>IF(S536&lt;2.6,DEGREES(ATAN(0.373*(LOG(N536/L536)+0.29))),"")</f>
        <v/>
      </c>
      <c r="V536" s="98">
        <f>IF(S536&lt;2.6, 17.6+11*LOG(Q536),"")</f>
        <v/>
      </c>
      <c r="W536" s="98">
        <f>IF(S536&lt;2.6, IF(M536/100&lt;20, 30,IF(M536/100&lt;40,30+5/20*(M536/100-20),IF(M536/100&lt;120, 35+5/80*(M536/100-40), IF(M536/100&lt;200, 40+5/80*(M536/100-120),45)))),"")</f>
        <v/>
      </c>
      <c r="X536" s="98">
        <f>IF(S536&gt;2.59, (M536-J536)/$I$1,"")</f>
        <v/>
      </c>
      <c r="Y536" s="1">
        <f>+($Y$600-$Y$3)/($A$600-$A$3)*(A536-$A$3)+$Y$3</f>
        <v/>
      </c>
      <c r="Z536" s="99">
        <f>+B536*4</f>
        <v/>
      </c>
      <c r="AA536" s="1">
        <f>+($AA$600-$AA$3)/($A$600-$A$3)*(A536-$A$3)+$AA$3</f>
        <v/>
      </c>
    </row>
    <row r="537">
      <c r="A537" s="11" t="n">
        <v>10.68</v>
      </c>
      <c r="B537" s="11" t="n">
        <v>1.061</v>
      </c>
      <c r="C537" s="11" t="n">
        <v>13</v>
      </c>
      <c r="D537" s="11" t="n">
        <v>115</v>
      </c>
      <c r="E537" s="5">
        <f>+B537*1000+D537*(1-$F$1)</f>
        <v/>
      </c>
      <c r="F537" s="5">
        <f>+F536+1</f>
        <v/>
      </c>
      <c r="G537" s="5">
        <f>+A538-A537</f>
        <v/>
      </c>
      <c r="H537" s="5">
        <f>+A537+G537/2</f>
        <v/>
      </c>
      <c r="I537" s="8">
        <f>9.81*(0.27*LOG(C537/E537*100)+0.36*LOG(E537/100)+1.236)</f>
        <v/>
      </c>
      <c r="J537" s="5">
        <f>+J536+I537*G537</f>
        <v/>
      </c>
      <c r="K537" s="5">
        <f>IF(H537&lt;$C$1,0,9.81*(H537-$C$1))</f>
        <v/>
      </c>
      <c r="L537" s="8">
        <f>+J537-K537</f>
        <v/>
      </c>
      <c r="M537" s="8">
        <f>AVERAGE(B537:B538)*1000</f>
        <v/>
      </c>
      <c r="N537" s="8">
        <f>AVERAGE(E537:E538)</f>
        <v/>
      </c>
      <c r="O537" s="8">
        <f>AVERAGE(F537:F538)</f>
        <v/>
      </c>
      <c r="P537" s="8">
        <f>AVERAGE(G537:G538)</f>
        <v/>
      </c>
      <c r="Q537" s="9">
        <f>(N537-J537)/L537</f>
        <v/>
      </c>
      <c r="R537" s="8">
        <f>+O537/(N537-J537)*100</f>
        <v/>
      </c>
      <c r="S537" s="8">
        <f>+SQRT((3.47-LOG(Q537))^2+(1.22+LOG(R537))^2)</f>
        <v/>
      </c>
      <c r="T537" s="1">
        <f>(IF(S537&lt;1.31, "gravelly sand to dense sand", IF(S537&lt;2.05, "sands", IF(S537&lt;2.6, "sand mixtures", IF(S537&lt;2.95, "silt mixtures", IF(S537&lt;3.6, "clays","organic clay"))))))</f>
        <v/>
      </c>
      <c r="U537" s="98">
        <f>IF(S537&lt;2.6,DEGREES(ATAN(0.373*(LOG(N537/L537)+0.29))),"")</f>
        <v/>
      </c>
      <c r="V537" s="98">
        <f>IF(S537&lt;2.6, 17.6+11*LOG(Q537),"")</f>
        <v/>
      </c>
      <c r="W537" s="98">
        <f>IF(S537&lt;2.6, IF(M537/100&lt;20, 30,IF(M537/100&lt;40,30+5/20*(M537/100-20),IF(M537/100&lt;120, 35+5/80*(M537/100-40), IF(M537/100&lt;200, 40+5/80*(M537/100-120),45)))),"")</f>
        <v/>
      </c>
      <c r="X537" s="98">
        <f>IF(S537&gt;2.59, (M537-J537)/$I$1,"")</f>
        <v/>
      </c>
      <c r="Y537" s="1">
        <f>+($Y$600-$Y$3)/($A$600-$A$3)*(A537-$A$3)+$Y$3</f>
        <v/>
      </c>
      <c r="Z537" s="99">
        <f>+B537*4</f>
        <v/>
      </c>
      <c r="AA537" s="1">
        <f>+($AA$600-$AA$3)/($A$600-$A$3)*(A537-$A$3)+$AA$3</f>
        <v/>
      </c>
    </row>
    <row r="538">
      <c r="A538" s="11" t="n">
        <v>10.7</v>
      </c>
      <c r="B538" s="11" t="n">
        <v>0.796</v>
      </c>
      <c r="C538" s="11" t="n">
        <v>20</v>
      </c>
      <c r="D538" s="11" t="n">
        <v>114</v>
      </c>
      <c r="E538" s="5">
        <f>+B538*1000+D538*(1-$F$1)</f>
        <v/>
      </c>
      <c r="F538" s="5">
        <f>+F537+1</f>
        <v/>
      </c>
      <c r="G538" s="5">
        <f>+A539-A538</f>
        <v/>
      </c>
      <c r="H538" s="5">
        <f>+A538+G538/2</f>
        <v/>
      </c>
      <c r="I538" s="8">
        <f>9.81*(0.27*LOG(C538/E538*100)+0.36*LOG(E538/100)+1.236)</f>
        <v/>
      </c>
      <c r="J538" s="5">
        <f>+J537+I538*G538</f>
        <v/>
      </c>
      <c r="K538" s="5">
        <f>IF(H538&lt;$C$1,0,9.81*(H538-$C$1))</f>
        <v/>
      </c>
      <c r="L538" s="8">
        <f>+J538-K538</f>
        <v/>
      </c>
      <c r="M538" s="8">
        <f>AVERAGE(B538:B539)*1000</f>
        <v/>
      </c>
      <c r="N538" s="8">
        <f>AVERAGE(E538:E539)</f>
        <v/>
      </c>
      <c r="O538" s="8">
        <f>AVERAGE(F538:F539)</f>
        <v/>
      </c>
      <c r="P538" s="8">
        <f>AVERAGE(G538:G539)</f>
        <v/>
      </c>
      <c r="Q538" s="9">
        <f>(N538-J538)/L538</f>
        <v/>
      </c>
      <c r="R538" s="8">
        <f>+O538/(N538-J538)*100</f>
        <v/>
      </c>
      <c r="S538" s="8">
        <f>+SQRT((3.47-LOG(Q538))^2+(1.22+LOG(R538))^2)</f>
        <v/>
      </c>
      <c r="T538" s="1">
        <f>(IF(S538&lt;1.31, "gravelly sand to dense sand", IF(S538&lt;2.05, "sands", IF(S538&lt;2.6, "sand mixtures", IF(S538&lt;2.95, "silt mixtures", IF(S538&lt;3.6, "clays","organic clay"))))))</f>
        <v/>
      </c>
      <c r="U538" s="98">
        <f>IF(S538&lt;2.6,DEGREES(ATAN(0.373*(LOG(N538/L538)+0.29))),"")</f>
        <v/>
      </c>
      <c r="V538" s="98">
        <f>IF(S538&lt;2.6, 17.6+11*LOG(Q538),"")</f>
        <v/>
      </c>
      <c r="W538" s="98">
        <f>IF(S538&lt;2.6, IF(M538/100&lt;20, 30,IF(M538/100&lt;40,30+5/20*(M538/100-20),IF(M538/100&lt;120, 35+5/80*(M538/100-40), IF(M538/100&lt;200, 40+5/80*(M538/100-120),45)))),"")</f>
        <v/>
      </c>
      <c r="X538" s="98">
        <f>IF(S538&gt;2.59, (M538-J538)/$I$1,"")</f>
        <v/>
      </c>
      <c r="Y538" s="1">
        <f>+($Y$600-$Y$3)/($A$600-$A$3)*(A538-$A$3)+$Y$3</f>
        <v/>
      </c>
      <c r="Z538" s="99">
        <f>+B538*4</f>
        <v/>
      </c>
      <c r="AA538" s="1">
        <f>+($AA$600-$AA$3)/($A$600-$A$3)*(A538-$A$3)+$AA$3</f>
        <v/>
      </c>
    </row>
    <row r="539">
      <c r="A539" s="11" t="n">
        <v>10.72</v>
      </c>
      <c r="B539" s="11" t="n">
        <v>0.6820000000000001</v>
      </c>
      <c r="C539" s="11" t="n">
        <v>18</v>
      </c>
      <c r="D539" s="11" t="n">
        <v>123</v>
      </c>
      <c r="E539" s="5">
        <f>+B539*1000+D539*(1-$F$1)</f>
        <v/>
      </c>
      <c r="F539" s="5">
        <f>+F538+1</f>
        <v/>
      </c>
      <c r="G539" s="5">
        <f>+G538</f>
        <v/>
      </c>
      <c r="H539" s="5">
        <f>+A539+G539/2</f>
        <v/>
      </c>
      <c r="I539" s="8">
        <f>9.81*(0.27*LOG(C539/E539*100)+0.36*LOG(E539/100)+1.236)</f>
        <v/>
      </c>
      <c r="J539" s="5">
        <f>+J538+I539*G539</f>
        <v/>
      </c>
      <c r="K539" s="5">
        <f>IF(H539&lt;$C$1,0,9.81*(H539-$C$1))</f>
        <v/>
      </c>
      <c r="L539" s="8">
        <f>+J539-K539</f>
        <v/>
      </c>
      <c r="M539" s="8">
        <f>AVERAGE(B539:B540)*1000</f>
        <v/>
      </c>
      <c r="N539" s="8">
        <f>AVERAGE(E539:E540)</f>
        <v/>
      </c>
      <c r="O539" s="8">
        <f>AVERAGE(F539:F540)</f>
        <v/>
      </c>
      <c r="P539" s="8">
        <f>AVERAGE(G539:G540)</f>
        <v/>
      </c>
      <c r="Q539" s="9">
        <f>(N539-J539)/L539</f>
        <v/>
      </c>
      <c r="R539" s="8">
        <f>+O539/(N539-J539)*100</f>
        <v/>
      </c>
      <c r="S539" s="8">
        <f>+SQRT((3.47-LOG(Q539))^2+(1.22+LOG(R539))^2)</f>
        <v/>
      </c>
      <c r="T539" s="1">
        <f>(IF(S539&lt;1.31, "gravelly sand to dense sand", IF(S539&lt;2.05, "sands", IF(S539&lt;2.6, "sand mixtures", IF(S539&lt;2.95, "silt mixtures", IF(S539&lt;3.6, "clays","organic clay"))))))</f>
        <v/>
      </c>
      <c r="U539" s="98">
        <f>IF(S539&lt;2.6,DEGREES(ATAN(0.373*(LOG(N539/L539)+0.29))),"")</f>
        <v/>
      </c>
      <c r="V539" s="98">
        <f>IF(S539&lt;2.6, 17.6+11*LOG(Q539),"")</f>
        <v/>
      </c>
      <c r="W539" s="98">
        <f>IF(S539&lt;2.6, IF(M539/100&lt;20, 30,IF(M539/100&lt;40,30+5/20*(M539/100-20),IF(M539/100&lt;120, 35+5/80*(M539/100-40), IF(M539/100&lt;200, 40+5/80*(M539/100-120),45)))),"")</f>
        <v/>
      </c>
      <c r="X539" s="98">
        <f>IF(S539&gt;2.59, (M539-J539)/$I$1,"")</f>
        <v/>
      </c>
      <c r="Y539" s="1">
        <f>+($Y$600-$Y$3)/($A$600-$A$3)*(A539-$A$3)+$Y$3</f>
        <v/>
      </c>
      <c r="Z539" s="99">
        <f>+B539*4</f>
        <v/>
      </c>
      <c r="AA539" s="1">
        <f>+($AA$600-$AA$3)/($A$600-$A$3)*(A539-$A$3)+$AA$3</f>
        <v/>
      </c>
    </row>
    <row r="540">
      <c r="A540" s="11" t="n">
        <v>10.74</v>
      </c>
      <c r="B540" s="11" t="n">
        <v>1.137</v>
      </c>
      <c r="C540" s="11" t="n">
        <v>17</v>
      </c>
      <c r="D540" s="11" t="n">
        <v>136</v>
      </c>
      <c r="E540" s="5">
        <f>+B540*1000+D540*(1-$F$1)</f>
        <v/>
      </c>
      <c r="F540" s="5">
        <f>+F539+1</f>
        <v/>
      </c>
      <c r="G540" s="5">
        <f>+G539</f>
        <v/>
      </c>
      <c r="H540" s="5">
        <f>+A540+G540/2</f>
        <v/>
      </c>
      <c r="I540" s="8">
        <f>9.81*(0.27*LOG(C540/E540*100)+0.36*LOG(E540/100)+1.236)</f>
        <v/>
      </c>
      <c r="J540" s="5">
        <f>+J539+I540*G540</f>
        <v/>
      </c>
      <c r="K540" s="5">
        <f>IF(H540&lt;$C$1,0,9.81*(H540-$C$1))</f>
        <v/>
      </c>
      <c r="L540" s="8">
        <f>+J540-K540</f>
        <v/>
      </c>
      <c r="M540" s="8">
        <f>AVERAGE(B540:B541)*1000</f>
        <v/>
      </c>
      <c r="N540" s="8">
        <f>AVERAGE(E540:E541)</f>
        <v/>
      </c>
      <c r="O540" s="8">
        <f>AVERAGE(F540:F541)</f>
        <v/>
      </c>
      <c r="P540" s="8">
        <f>AVERAGE(G540:G541)</f>
        <v/>
      </c>
      <c r="Q540" s="9">
        <f>(N540-J540)/L540</f>
        <v/>
      </c>
      <c r="R540" s="8">
        <f>+O540/(N540-J540)*100</f>
        <v/>
      </c>
      <c r="S540" s="8">
        <f>+SQRT((3.47-LOG(Q540))^2+(1.22+LOG(R540))^2)</f>
        <v/>
      </c>
      <c r="T540" s="1">
        <f>(IF(S540&lt;1.31, "gravelly sand to dense sand", IF(S540&lt;2.05, "sands", IF(S540&lt;2.6, "sand mixtures", IF(S540&lt;2.95, "silt mixtures", IF(S540&lt;3.6, "clays","organic clay"))))))</f>
        <v/>
      </c>
      <c r="U540" s="98">
        <f>IF(S540&lt;2.6,DEGREES(ATAN(0.373*(LOG(N540/L540)+0.29))),"")</f>
        <v/>
      </c>
      <c r="V540" s="98">
        <f>IF(S540&lt;2.6, 17.6+11*LOG(Q540),"")</f>
        <v/>
      </c>
      <c r="W540" s="98">
        <f>IF(S540&lt;2.6, IF(M540/100&lt;20, 30,IF(M540/100&lt;40,30+5/20*(M540/100-20),IF(M540/100&lt;120, 35+5/80*(M540/100-40), IF(M540/100&lt;200, 40+5/80*(M540/100-120),45)))),"")</f>
        <v/>
      </c>
      <c r="X540" s="98">
        <f>IF(S540&gt;2.59, (M540-J540)/$I$1,"")</f>
        <v/>
      </c>
      <c r="Y540" s="1">
        <f>+($Y$600-$Y$3)/($A$600-$A$3)*(A540-$A$3)+$Y$3</f>
        <v/>
      </c>
      <c r="Z540" s="99">
        <f>+B540*4</f>
        <v/>
      </c>
      <c r="AA540" s="1">
        <f>+($AA$600-$AA$3)/($A$600-$A$3)*(A540-$A$3)+$AA$3</f>
        <v/>
      </c>
    </row>
    <row r="541">
      <c r="A541" s="11" t="n">
        <v>10.76</v>
      </c>
      <c r="B541" s="11" t="n">
        <v>1.629</v>
      </c>
      <c r="C541" s="11" t="n">
        <v>12</v>
      </c>
      <c r="D541" s="11" t="n">
        <v>161</v>
      </c>
      <c r="E541" s="5">
        <f>+B541*1000+D541*(1-$F$1)</f>
        <v/>
      </c>
      <c r="F541" s="5">
        <f>+F540+1</f>
        <v/>
      </c>
      <c r="G541" s="5">
        <f>+G540</f>
        <v/>
      </c>
      <c r="H541" s="5">
        <f>+A541+G541/2</f>
        <v/>
      </c>
      <c r="I541" s="8">
        <f>9.81*(0.27*LOG(C541/E541*100)+0.36*LOG(E541/100)+1.236)</f>
        <v/>
      </c>
      <c r="J541" s="5">
        <f>+J540+I541*G541</f>
        <v/>
      </c>
      <c r="K541" s="5">
        <f>IF(H541&lt;$C$1,0,9.81*(H541-$C$1))</f>
        <v/>
      </c>
      <c r="L541" s="8">
        <f>+J541-K541</f>
        <v/>
      </c>
      <c r="M541" s="8">
        <f>AVERAGE(B541:B542)*1000</f>
        <v/>
      </c>
      <c r="N541" s="8">
        <f>AVERAGE(E541:E542)</f>
        <v/>
      </c>
      <c r="O541" s="8">
        <f>AVERAGE(F541:F542)</f>
        <v/>
      </c>
      <c r="P541" s="8">
        <f>AVERAGE(G541:G542)</f>
        <v/>
      </c>
      <c r="Q541" s="9">
        <f>(N541-J541)/L541</f>
        <v/>
      </c>
      <c r="R541" s="8">
        <f>+O541/(N541-J541)*100</f>
        <v/>
      </c>
      <c r="S541" s="8">
        <f>+SQRT((3.47-LOG(Q541))^2+(1.22+LOG(R541))^2)</f>
        <v/>
      </c>
      <c r="T541" s="1">
        <f>(IF(S541&lt;1.31, "gravelly sand to dense sand", IF(S541&lt;2.05, "sands", IF(S541&lt;2.6, "sand mixtures", IF(S541&lt;2.95, "silt mixtures", IF(S541&lt;3.6, "clays","organic clay"))))))</f>
        <v/>
      </c>
      <c r="U541" s="98">
        <f>IF(S541&lt;2.6,DEGREES(ATAN(0.373*(LOG(N541/L541)+0.29))),"")</f>
        <v/>
      </c>
      <c r="V541" s="98">
        <f>IF(S541&lt;2.6, 17.6+11*LOG(Q541),"")</f>
        <v/>
      </c>
      <c r="W541" s="98">
        <f>IF(S541&lt;2.6, IF(M541/100&lt;20, 30,IF(M541/100&lt;40,30+5/20*(M541/100-20),IF(M541/100&lt;120, 35+5/80*(M541/100-40), IF(M541/100&lt;200, 40+5/80*(M541/100-120),45)))),"")</f>
        <v/>
      </c>
      <c r="X541" s="98">
        <f>IF(S541&gt;2.59, (M541-J541)/$I$1,"")</f>
        <v/>
      </c>
      <c r="Y541" s="1">
        <f>+($Y$600-$Y$3)/($A$600-$A$3)*(A541-$A$3)+$Y$3</f>
        <v/>
      </c>
      <c r="Z541" s="99">
        <f>+B541*4</f>
        <v/>
      </c>
      <c r="AA541" s="1">
        <f>+($AA$600-$AA$3)/($A$600-$A$3)*(A541-$A$3)+$AA$3</f>
        <v/>
      </c>
    </row>
    <row r="542">
      <c r="A542" s="11" t="n">
        <v>10.78</v>
      </c>
      <c r="B542" s="11" t="n">
        <v>1.838</v>
      </c>
      <c r="C542" s="11" t="n">
        <v>7</v>
      </c>
      <c r="D542" s="11" t="n">
        <v>128</v>
      </c>
      <c r="E542" s="5">
        <f>+B542*1000+D542*(1-$F$1)</f>
        <v/>
      </c>
      <c r="F542" s="5">
        <f>+F541+1</f>
        <v/>
      </c>
      <c r="G542" s="5">
        <f>+G541</f>
        <v/>
      </c>
      <c r="H542" s="5">
        <f>+A542+G542/2</f>
        <v/>
      </c>
      <c r="I542" s="8">
        <f>9.81*(0.27*LOG(C542/E542*100)+0.36*LOG(E542/100)+1.236)</f>
        <v/>
      </c>
      <c r="J542" s="5">
        <f>+J541+I542*G542</f>
        <v/>
      </c>
      <c r="K542" s="5">
        <f>IF(H542&lt;$C$1,0,9.81*(H542-$C$1))</f>
        <v/>
      </c>
      <c r="L542" s="8">
        <f>+J542-K542</f>
        <v/>
      </c>
      <c r="M542" s="8">
        <f>AVERAGE(B542:B543)*1000</f>
        <v/>
      </c>
      <c r="N542" s="8">
        <f>AVERAGE(E542:E543)</f>
        <v/>
      </c>
      <c r="O542" s="8">
        <f>AVERAGE(F542:F543)</f>
        <v/>
      </c>
      <c r="P542" s="8">
        <f>AVERAGE(G542:G543)</f>
        <v/>
      </c>
      <c r="Q542" s="9">
        <f>(N542-J542)/L542</f>
        <v/>
      </c>
      <c r="R542" s="8">
        <f>+O542/(N542-J542)*100</f>
        <v/>
      </c>
      <c r="S542" s="8">
        <f>+SQRT((3.47-LOG(Q542))^2+(1.22+LOG(R542))^2)</f>
        <v/>
      </c>
      <c r="T542" s="1">
        <f>(IF(S542&lt;1.31, "gravelly sand to dense sand", IF(S542&lt;2.05, "sands", IF(S542&lt;2.6, "sand mixtures", IF(S542&lt;2.95, "silt mixtures", IF(S542&lt;3.6, "clays","organic clay"))))))</f>
        <v/>
      </c>
      <c r="U542" s="98">
        <f>IF(S542&lt;2.6,DEGREES(ATAN(0.373*(LOG(N542/L542)+0.29))),"")</f>
        <v/>
      </c>
      <c r="V542" s="98">
        <f>IF(S542&lt;2.6, 17.6+11*LOG(Q542),"")</f>
        <v/>
      </c>
      <c r="W542" s="98">
        <f>IF(S542&lt;2.6, IF(M542/100&lt;20, 30,IF(M542/100&lt;40,30+5/20*(M542/100-20),IF(M542/100&lt;120, 35+5/80*(M542/100-40), IF(M542/100&lt;200, 40+5/80*(M542/100-120),45)))),"")</f>
        <v/>
      </c>
      <c r="X542" s="98">
        <f>IF(S542&gt;2.59, (M542-J542)/$I$1,"")</f>
        <v/>
      </c>
      <c r="Y542" s="1">
        <f>+($Y$600-$Y$3)/($A$600-$A$3)*(A542-$A$3)+$Y$3</f>
        <v/>
      </c>
      <c r="Z542" s="99">
        <f>+B542*4</f>
        <v/>
      </c>
      <c r="AA542" s="1">
        <f>+($AA$600-$AA$3)/($A$600-$A$3)*(A542-$A$3)+$AA$3</f>
        <v/>
      </c>
    </row>
    <row r="543">
      <c r="A543" s="11" t="n">
        <v>10.8</v>
      </c>
      <c r="B543" s="11" t="n">
        <v>1.629</v>
      </c>
      <c r="C543" s="11" t="n">
        <v>11</v>
      </c>
      <c r="D543" s="11" t="n">
        <v>103</v>
      </c>
      <c r="E543" s="5">
        <f>+B543*1000+D543*(1-$F$1)</f>
        <v/>
      </c>
      <c r="F543" s="5">
        <f>+F542+1</f>
        <v/>
      </c>
      <c r="G543" s="5">
        <f>+G542</f>
        <v/>
      </c>
      <c r="H543" s="5">
        <f>+A543+G543/2</f>
        <v/>
      </c>
      <c r="I543" s="8">
        <f>9.81*(0.27*LOG(C543/E543*100)+0.36*LOG(E543/100)+1.236)</f>
        <v/>
      </c>
      <c r="J543" s="5">
        <f>+J542+I543*G543</f>
        <v/>
      </c>
      <c r="K543" s="5">
        <f>IF(H543&lt;$C$1,0,9.81*(H543-$C$1))</f>
        <v/>
      </c>
      <c r="L543" s="8">
        <f>+J543-K543</f>
        <v/>
      </c>
      <c r="M543" s="8">
        <f>AVERAGE(B543:B544)*1000</f>
        <v/>
      </c>
      <c r="N543" s="8">
        <f>AVERAGE(E543:E544)</f>
        <v/>
      </c>
      <c r="O543" s="8">
        <f>AVERAGE(F543:F544)</f>
        <v/>
      </c>
      <c r="P543" s="8">
        <f>AVERAGE(G543:G544)</f>
        <v/>
      </c>
      <c r="Q543" s="9">
        <f>(N543-J543)/L543</f>
        <v/>
      </c>
      <c r="R543" s="8">
        <f>+O543/(N543-J543)*100</f>
        <v/>
      </c>
      <c r="S543" s="8">
        <f>+SQRT((3.47-LOG(Q543))^2+(1.22+LOG(R543))^2)</f>
        <v/>
      </c>
      <c r="T543" s="1">
        <f>(IF(S543&lt;1.31, "gravelly sand to dense sand", IF(S543&lt;2.05, "sands", IF(S543&lt;2.6, "sand mixtures", IF(S543&lt;2.95, "silt mixtures", IF(S543&lt;3.6, "clays","organic clay"))))))</f>
        <v/>
      </c>
      <c r="U543" s="98">
        <f>IF(S543&lt;2.6,DEGREES(ATAN(0.373*(LOG(N543/L543)+0.29))),"")</f>
        <v/>
      </c>
      <c r="V543" s="98">
        <f>IF(S543&lt;2.6, 17.6+11*LOG(Q543),"")</f>
        <v/>
      </c>
      <c r="W543" s="98">
        <f>IF(S543&lt;2.6, IF(M543/100&lt;20, 30,IF(M543/100&lt;40,30+5/20*(M543/100-20),IF(M543/100&lt;120, 35+5/80*(M543/100-40), IF(M543/100&lt;200, 40+5/80*(M543/100-120),45)))),"")</f>
        <v/>
      </c>
      <c r="X543" s="98">
        <f>IF(S543&gt;2.59, (M543-J543)/$I$1,"")</f>
        <v/>
      </c>
      <c r="Y543" s="1">
        <f>+($Y$600-$Y$3)/($A$600-$A$3)*(A543-$A$3)+$Y$3</f>
        <v/>
      </c>
      <c r="Z543" s="99">
        <f>+B543*4</f>
        <v/>
      </c>
      <c r="AA543" s="1">
        <f>+($AA$600-$AA$3)/($A$600-$A$3)*(A543-$A$3)+$AA$3</f>
        <v/>
      </c>
    </row>
    <row r="544">
      <c r="A544" s="11" t="n">
        <v>10.82</v>
      </c>
      <c r="B544" s="11" t="n">
        <v>2.008</v>
      </c>
      <c r="C544" s="11" t="n">
        <v>21</v>
      </c>
      <c r="D544" s="11" t="n">
        <v>99</v>
      </c>
      <c r="E544" s="5">
        <f>+B544*1000+D544*(1-$F$1)</f>
        <v/>
      </c>
      <c r="F544" s="5">
        <f>+F543+1</f>
        <v/>
      </c>
      <c r="G544" s="5">
        <f>+G543</f>
        <v/>
      </c>
      <c r="H544" s="5">
        <f>+A544+G544/2</f>
        <v/>
      </c>
      <c r="I544" s="8">
        <f>9.81*(0.27*LOG(C544/E544*100)+0.36*LOG(E544/100)+1.236)</f>
        <v/>
      </c>
      <c r="J544" s="5">
        <f>+J543+I544*G544</f>
        <v/>
      </c>
      <c r="K544" s="5">
        <f>IF(H544&lt;$C$1,0,9.81*(H544-$C$1))</f>
        <v/>
      </c>
      <c r="L544" s="8">
        <f>+J544-K544</f>
        <v/>
      </c>
      <c r="M544" s="8">
        <f>AVERAGE(B544:B545)*1000</f>
        <v/>
      </c>
      <c r="N544" s="8">
        <f>AVERAGE(E544:E545)</f>
        <v/>
      </c>
      <c r="O544" s="8">
        <f>AVERAGE(F544:F545)</f>
        <v/>
      </c>
      <c r="P544" s="8">
        <f>AVERAGE(G544:G545)</f>
        <v/>
      </c>
      <c r="Q544" s="9">
        <f>(N544-J544)/L544</f>
        <v/>
      </c>
      <c r="R544" s="8">
        <f>+O544/(N544-J544)*100</f>
        <v/>
      </c>
      <c r="S544" s="8">
        <f>+SQRT((3.47-LOG(Q544))^2+(1.22+LOG(R544))^2)</f>
        <v/>
      </c>
      <c r="T544" s="1">
        <f>(IF(S544&lt;1.31, "gravelly sand to dense sand", IF(S544&lt;2.05, "sands", IF(S544&lt;2.6, "sand mixtures", IF(S544&lt;2.95, "silt mixtures", IF(S544&lt;3.6, "clays","organic clay"))))))</f>
        <v/>
      </c>
      <c r="U544" s="98">
        <f>IF(S544&lt;2.6,DEGREES(ATAN(0.373*(LOG(N544/L544)+0.29))),"")</f>
        <v/>
      </c>
      <c r="V544" s="98">
        <f>IF(S544&lt;2.6, 17.6+11*LOG(Q544),"")</f>
        <v/>
      </c>
      <c r="W544" s="98">
        <f>IF(S544&lt;2.6, IF(M544/100&lt;20, 30,IF(M544/100&lt;40,30+5/20*(M544/100-20),IF(M544/100&lt;120, 35+5/80*(M544/100-40), IF(M544/100&lt;200, 40+5/80*(M544/100-120),45)))),"")</f>
        <v/>
      </c>
      <c r="X544" s="98">
        <f>IF(S544&gt;2.59, (M544-J544)/$I$1,"")</f>
        <v/>
      </c>
      <c r="Y544" s="1">
        <f>+($Y$600-$Y$3)/($A$600-$A$3)*(A544-$A$3)+$Y$3</f>
        <v/>
      </c>
      <c r="Z544" s="99">
        <f>+B544*4</f>
        <v/>
      </c>
      <c r="AA544" s="1">
        <f>+($AA$600-$AA$3)/($A$600-$A$3)*(A544-$A$3)+$AA$3</f>
        <v/>
      </c>
    </row>
    <row r="545">
      <c r="A545" s="11" t="n">
        <v>10.84</v>
      </c>
      <c r="B545" s="11" t="n">
        <v>2.254</v>
      </c>
      <c r="C545" s="11" t="n">
        <v>15</v>
      </c>
      <c r="D545" s="11" t="n">
        <v>91</v>
      </c>
      <c r="E545" s="5">
        <f>+B545*1000+D545*(1-$F$1)</f>
        <v/>
      </c>
      <c r="F545" s="5">
        <f>+F544+1</f>
        <v/>
      </c>
      <c r="G545" s="5">
        <f>+G544</f>
        <v/>
      </c>
      <c r="H545" s="5">
        <f>+A545+G545/2</f>
        <v/>
      </c>
      <c r="I545" s="8">
        <f>9.81*(0.27*LOG(C545/E545*100)+0.36*LOG(E545/100)+1.236)</f>
        <v/>
      </c>
      <c r="J545" s="5">
        <f>+J544+I545*G545</f>
        <v/>
      </c>
      <c r="K545" s="5">
        <f>IF(H545&lt;$C$1,0,9.81*(H545-$C$1))</f>
        <v/>
      </c>
      <c r="L545" s="8">
        <f>+J545-K545</f>
        <v/>
      </c>
      <c r="M545" s="8">
        <f>AVERAGE(B545:B546)*1000</f>
        <v/>
      </c>
      <c r="N545" s="8">
        <f>AVERAGE(E545:E546)</f>
        <v/>
      </c>
      <c r="O545" s="8">
        <f>AVERAGE(F545:F546)</f>
        <v/>
      </c>
      <c r="P545" s="8">
        <f>AVERAGE(G545:G546)</f>
        <v/>
      </c>
      <c r="Q545" s="9">
        <f>(N545-J545)/L545</f>
        <v/>
      </c>
      <c r="R545" s="8">
        <f>+O545/(N545-J545)*100</f>
        <v/>
      </c>
      <c r="S545" s="8">
        <f>+SQRT((3.47-LOG(Q545))^2+(1.22+LOG(R545))^2)</f>
        <v/>
      </c>
      <c r="T545" s="1">
        <f>(IF(S545&lt;1.31, "gravelly sand to dense sand", IF(S545&lt;2.05, "sands", IF(S545&lt;2.6, "sand mixtures", IF(S545&lt;2.95, "silt mixtures", IF(S545&lt;3.6, "clays","organic clay"))))))</f>
        <v/>
      </c>
      <c r="U545" s="98">
        <f>IF(S545&lt;2.6,DEGREES(ATAN(0.373*(LOG(N545/L545)+0.29))),"")</f>
        <v/>
      </c>
      <c r="V545" s="98">
        <f>IF(S545&lt;2.6, 17.6+11*LOG(Q545),"")</f>
        <v/>
      </c>
      <c r="W545" s="98">
        <f>IF(S545&lt;2.6, IF(M545/100&lt;20, 30,IF(M545/100&lt;40,30+5/20*(M545/100-20),IF(M545/100&lt;120, 35+5/80*(M545/100-40), IF(M545/100&lt;200, 40+5/80*(M545/100-120),45)))),"")</f>
        <v/>
      </c>
      <c r="X545" s="98">
        <f>IF(S545&gt;2.59, (M545-J545)/$I$1,"")</f>
        <v/>
      </c>
      <c r="Y545" s="1">
        <f>+($Y$600-$Y$3)/($A$600-$A$3)*(A545-$A$3)+$Y$3</f>
        <v/>
      </c>
      <c r="Z545" s="99">
        <f>+B545*4</f>
        <v/>
      </c>
      <c r="AA545" s="1">
        <f>+($AA$600-$AA$3)/($A$600-$A$3)*(A545-$A$3)+$AA$3</f>
        <v/>
      </c>
    </row>
    <row r="546">
      <c r="A546" s="11" t="n">
        <v>10.86</v>
      </c>
      <c r="B546" s="11" t="n">
        <v>1.781</v>
      </c>
      <c r="C546" s="11" t="n">
        <v>14</v>
      </c>
      <c r="D546" s="11" t="n">
        <v>86</v>
      </c>
      <c r="E546" s="5">
        <f>+B546*1000+D546*(1-$F$1)</f>
        <v/>
      </c>
      <c r="F546" s="5">
        <f>+F545+1</f>
        <v/>
      </c>
      <c r="G546" s="5">
        <f>+G545</f>
        <v/>
      </c>
      <c r="H546" s="5">
        <f>+A546+G546/2</f>
        <v/>
      </c>
      <c r="I546" s="8">
        <f>9.81*(0.27*LOG(C546/E546*100)+0.36*LOG(E546/100)+1.236)</f>
        <v/>
      </c>
      <c r="J546" s="5">
        <f>+J545+I546*G546</f>
        <v/>
      </c>
      <c r="K546" s="5">
        <f>IF(H546&lt;$C$1,0,9.81*(H546-$C$1))</f>
        <v/>
      </c>
      <c r="L546" s="8">
        <f>+J546-K546</f>
        <v/>
      </c>
      <c r="M546" s="8">
        <f>AVERAGE(B546:B547)*1000</f>
        <v/>
      </c>
      <c r="N546" s="8">
        <f>AVERAGE(E546:E547)</f>
        <v/>
      </c>
      <c r="O546" s="8">
        <f>AVERAGE(F546:F547)</f>
        <v/>
      </c>
      <c r="P546" s="8">
        <f>AVERAGE(G546:G547)</f>
        <v/>
      </c>
      <c r="Q546" s="9">
        <f>(N546-J546)/L546</f>
        <v/>
      </c>
      <c r="R546" s="8">
        <f>+O546/(N546-J546)*100</f>
        <v/>
      </c>
      <c r="S546" s="8">
        <f>+SQRT((3.47-LOG(Q546))^2+(1.22+LOG(R546))^2)</f>
        <v/>
      </c>
      <c r="T546" s="1">
        <f>(IF(S546&lt;1.31, "gravelly sand to dense sand", IF(S546&lt;2.05, "sands", IF(S546&lt;2.6, "sand mixtures", IF(S546&lt;2.95, "silt mixtures", IF(S546&lt;3.6, "clays","organic clay"))))))</f>
        <v/>
      </c>
      <c r="U546" s="98">
        <f>IF(S546&lt;2.6,DEGREES(ATAN(0.373*(LOG(N546/L546)+0.29))),"")</f>
        <v/>
      </c>
      <c r="V546" s="98">
        <f>IF(S546&lt;2.6, 17.6+11*LOG(Q546),"")</f>
        <v/>
      </c>
      <c r="W546" s="98">
        <f>IF(S546&lt;2.6, IF(M546/100&lt;20, 30,IF(M546/100&lt;40,30+5/20*(M546/100-20),IF(M546/100&lt;120, 35+5/80*(M546/100-40), IF(M546/100&lt;200, 40+5/80*(M546/100-120),45)))),"")</f>
        <v/>
      </c>
      <c r="X546" s="98">
        <f>IF(S546&gt;2.59, (M546-J546)/$I$1,"")</f>
        <v/>
      </c>
      <c r="Y546" s="1">
        <f>+($Y$600-$Y$3)/($A$600-$A$3)*(A546-$A$3)+$Y$3</f>
        <v/>
      </c>
      <c r="Z546" s="99">
        <f>+B546*4</f>
        <v/>
      </c>
      <c r="AA546" s="1">
        <f>+($AA$600-$AA$3)/($A$600-$A$3)*(A546-$A$3)+$AA$3</f>
        <v/>
      </c>
    </row>
    <row r="547">
      <c r="A547" s="11" t="n">
        <v>10.88</v>
      </c>
      <c r="B547" s="11" t="n">
        <v>1.686</v>
      </c>
      <c r="C547" s="11" t="n">
        <v>18</v>
      </c>
      <c r="D547" s="11" t="n">
        <v>86</v>
      </c>
      <c r="E547" s="5">
        <f>+B547*1000+D547*(1-$F$1)</f>
        <v/>
      </c>
      <c r="F547" s="5">
        <f>+F546+1</f>
        <v/>
      </c>
      <c r="G547" s="5">
        <f>+G546</f>
        <v/>
      </c>
      <c r="H547" s="5">
        <f>+A547+G547/2</f>
        <v/>
      </c>
      <c r="I547" s="8">
        <f>9.81*(0.27*LOG(C547/E547*100)+0.36*LOG(E547/100)+1.236)</f>
        <v/>
      </c>
      <c r="J547" s="5">
        <f>+J546+I547*G547</f>
        <v/>
      </c>
      <c r="K547" s="5">
        <f>IF(H547&lt;$C$1,0,9.81*(H547-$C$1))</f>
        <v/>
      </c>
      <c r="L547" s="8">
        <f>+J547-K547</f>
        <v/>
      </c>
      <c r="M547" s="8">
        <f>AVERAGE(B547:B548)*1000</f>
        <v/>
      </c>
      <c r="N547" s="8">
        <f>AVERAGE(E547:E548)</f>
        <v/>
      </c>
      <c r="O547" s="8">
        <f>AVERAGE(F547:F548)</f>
        <v/>
      </c>
      <c r="P547" s="8">
        <f>AVERAGE(G547:G548)</f>
        <v/>
      </c>
      <c r="Q547" s="9">
        <f>(N547-J547)/L547</f>
        <v/>
      </c>
      <c r="R547" s="8">
        <f>+O547/(N547-J547)*100</f>
        <v/>
      </c>
      <c r="S547" s="8">
        <f>+SQRT((3.47-LOG(Q547))^2+(1.22+LOG(R547))^2)</f>
        <v/>
      </c>
      <c r="T547" s="1">
        <f>(IF(S547&lt;1.31, "gravelly sand to dense sand", IF(S547&lt;2.05, "sands", IF(S547&lt;2.6, "sand mixtures", IF(S547&lt;2.95, "silt mixtures", IF(S547&lt;3.6, "clays","organic clay"))))))</f>
        <v/>
      </c>
      <c r="U547" s="98">
        <f>IF(S547&lt;2.6,DEGREES(ATAN(0.373*(LOG(N547/L547)+0.29))),"")</f>
        <v/>
      </c>
      <c r="V547" s="98">
        <f>IF(S547&lt;2.6, 17.6+11*LOG(Q547),"")</f>
        <v/>
      </c>
      <c r="W547" s="98">
        <f>IF(S547&lt;2.6, IF(M547/100&lt;20, 30,IF(M547/100&lt;40,30+5/20*(M547/100-20),IF(M547/100&lt;120, 35+5/80*(M547/100-40), IF(M547/100&lt;200, 40+5/80*(M547/100-120),45)))),"")</f>
        <v/>
      </c>
      <c r="X547" s="98">
        <f>IF(S547&gt;2.59, (M547-J547)/$I$1,"")</f>
        <v/>
      </c>
      <c r="Y547" s="1">
        <f>+($Y$600-$Y$3)/($A$600-$A$3)*(A547-$A$3)+$Y$3</f>
        <v/>
      </c>
      <c r="Z547" s="99">
        <f>+B547*4</f>
        <v/>
      </c>
      <c r="AA547" s="1">
        <f>+($AA$600-$AA$3)/($A$600-$A$3)*(A547-$A$3)+$AA$3</f>
        <v/>
      </c>
    </row>
    <row r="548">
      <c r="A548" s="11" t="n">
        <v>10.9</v>
      </c>
      <c r="B548" s="11" t="n">
        <v>1.762</v>
      </c>
      <c r="C548" s="11" t="n">
        <v>24</v>
      </c>
      <c r="D548" s="11" t="n">
        <v>95</v>
      </c>
      <c r="E548" s="5">
        <f>+B548*1000+D548*(1-$F$1)</f>
        <v/>
      </c>
      <c r="F548" s="5">
        <f>+F547+1</f>
        <v/>
      </c>
      <c r="G548" s="5">
        <f>+G547</f>
        <v/>
      </c>
      <c r="H548" s="5">
        <f>+A548+G548/2</f>
        <v/>
      </c>
      <c r="I548" s="8">
        <f>9.81*(0.27*LOG(C548/E548*100)+0.36*LOG(E548/100)+1.236)</f>
        <v/>
      </c>
      <c r="J548" s="5">
        <f>+J547+I548*G548</f>
        <v/>
      </c>
      <c r="K548" s="5">
        <f>IF(H548&lt;$C$1,0,9.81*(H548-$C$1))</f>
        <v/>
      </c>
      <c r="L548" s="8">
        <f>+J548-K548</f>
        <v/>
      </c>
      <c r="M548" s="8">
        <f>AVERAGE(B548:B549)*1000</f>
        <v/>
      </c>
      <c r="N548" s="8">
        <f>AVERAGE(E548:E549)</f>
        <v/>
      </c>
      <c r="O548" s="8">
        <f>AVERAGE(F548:F549)</f>
        <v/>
      </c>
      <c r="P548" s="8">
        <f>AVERAGE(G548:G549)</f>
        <v/>
      </c>
      <c r="Q548" s="9">
        <f>(N548-J548)/L548</f>
        <v/>
      </c>
      <c r="R548" s="8">
        <f>+O548/(N548-J548)*100</f>
        <v/>
      </c>
      <c r="S548" s="8">
        <f>+SQRT((3.47-LOG(Q548))^2+(1.22+LOG(R548))^2)</f>
        <v/>
      </c>
      <c r="T548" s="1">
        <f>(IF(S548&lt;1.31, "gravelly sand to dense sand", IF(S548&lt;2.05, "sands", IF(S548&lt;2.6, "sand mixtures", IF(S548&lt;2.95, "silt mixtures", IF(S548&lt;3.6, "clays","organic clay"))))))</f>
        <v/>
      </c>
      <c r="U548" s="98">
        <f>IF(S548&lt;2.6,DEGREES(ATAN(0.373*(LOG(N548/L548)+0.29))),"")</f>
        <v/>
      </c>
      <c r="V548" s="98">
        <f>IF(S548&lt;2.6, 17.6+11*LOG(Q548),"")</f>
        <v/>
      </c>
      <c r="W548" s="98">
        <f>IF(S548&lt;2.6, IF(M548/100&lt;20, 30,IF(M548/100&lt;40,30+5/20*(M548/100-20),IF(M548/100&lt;120, 35+5/80*(M548/100-40), IF(M548/100&lt;200, 40+5/80*(M548/100-120),45)))),"")</f>
        <v/>
      </c>
      <c r="X548" s="98">
        <f>IF(S548&gt;2.59, (M548-J548)/$I$1,"")</f>
        <v/>
      </c>
      <c r="Y548" s="1">
        <f>+($Y$600-$Y$3)/($A$600-$A$3)*(A548-$A$3)+$Y$3</f>
        <v/>
      </c>
      <c r="Z548" s="99">
        <f>+B548*4</f>
        <v/>
      </c>
      <c r="AA548" s="1">
        <f>+($AA$600-$AA$3)/($A$600-$A$3)*(A548-$A$3)+$AA$3</f>
        <v/>
      </c>
    </row>
    <row r="549">
      <c r="A549" s="11" t="n">
        <v>10.92</v>
      </c>
      <c r="B549" s="11" t="n">
        <v>6.195</v>
      </c>
      <c r="C549" s="11" t="n">
        <v>29</v>
      </c>
      <c r="D549" s="11" t="n">
        <v>109</v>
      </c>
      <c r="E549" s="5">
        <f>+B549*1000+D549*(1-$F$1)</f>
        <v/>
      </c>
      <c r="F549" s="5">
        <f>+F548+1</f>
        <v/>
      </c>
      <c r="G549" s="5">
        <f>+G548</f>
        <v/>
      </c>
      <c r="H549" s="5">
        <f>+A549+G549/2</f>
        <v/>
      </c>
      <c r="I549" s="8">
        <f>9.81*(0.27*LOG(C549/E549*100)+0.36*LOG(E549/100)+1.236)</f>
        <v/>
      </c>
      <c r="J549" s="5">
        <f>+J548+I549*G549</f>
        <v/>
      </c>
      <c r="K549" s="5">
        <f>IF(H549&lt;$C$1,0,9.81*(H549-$C$1))</f>
        <v/>
      </c>
      <c r="L549" s="8">
        <f>+J549-K549</f>
        <v/>
      </c>
      <c r="M549" s="8">
        <f>AVERAGE(B549:B550)*1000</f>
        <v/>
      </c>
      <c r="N549" s="8">
        <f>AVERAGE(E549:E550)</f>
        <v/>
      </c>
      <c r="O549" s="8">
        <f>AVERAGE(F549:F550)</f>
        <v/>
      </c>
      <c r="P549" s="8">
        <f>AVERAGE(G549:G550)</f>
        <v/>
      </c>
      <c r="Q549" s="9">
        <f>(N549-J549)/L549</f>
        <v/>
      </c>
      <c r="R549" s="8">
        <f>+O549/(N549-J549)*100</f>
        <v/>
      </c>
      <c r="S549" s="8">
        <f>+SQRT((3.47-LOG(Q549))^2+(1.22+LOG(R549))^2)</f>
        <v/>
      </c>
      <c r="T549" s="1">
        <f>(IF(S549&lt;1.31, "gravelly sand to dense sand", IF(S549&lt;2.05, "sands", IF(S549&lt;2.6, "sand mixtures", IF(S549&lt;2.95, "silt mixtures", IF(S549&lt;3.6, "clays","organic clay"))))))</f>
        <v/>
      </c>
      <c r="U549" s="98">
        <f>IF(S549&lt;2.6,DEGREES(ATAN(0.373*(LOG(N549/L549)+0.29))),"")</f>
        <v/>
      </c>
      <c r="V549" s="98">
        <f>IF(S549&lt;2.6, 17.6+11*LOG(Q549),"")</f>
        <v/>
      </c>
      <c r="W549" s="98">
        <f>IF(S549&lt;2.6, IF(M549/100&lt;20, 30,IF(M549/100&lt;40,30+5/20*(M549/100-20),IF(M549/100&lt;120, 35+5/80*(M549/100-40), IF(M549/100&lt;200, 40+5/80*(M549/100-120),45)))),"")</f>
        <v/>
      </c>
      <c r="X549" s="98">
        <f>IF(S549&gt;2.59, (M549-J549)/$I$1,"")</f>
        <v/>
      </c>
      <c r="Y549" s="1">
        <f>+($Y$600-$Y$3)/($A$600-$A$3)*(A549-$A$3)+$Y$3</f>
        <v/>
      </c>
      <c r="Z549" s="99">
        <f>+B549*4</f>
        <v/>
      </c>
      <c r="AA549" s="1">
        <f>+($AA$600-$AA$3)/($A$600-$A$3)*(A549-$A$3)+$AA$3</f>
        <v/>
      </c>
    </row>
    <row r="550">
      <c r="A550" s="11" t="n">
        <v>10.94</v>
      </c>
      <c r="B550" s="11" t="n">
        <v>7.54</v>
      </c>
      <c r="C550" s="11" t="n">
        <v>24</v>
      </c>
      <c r="D550" s="11" t="n">
        <v>110</v>
      </c>
      <c r="E550" s="5">
        <f>+B550*1000+D550*(1-$F$1)</f>
        <v/>
      </c>
      <c r="F550" s="5">
        <f>+F549+1</f>
        <v/>
      </c>
      <c r="G550" s="5">
        <f>+G549</f>
        <v/>
      </c>
      <c r="H550" s="5">
        <f>+A550+G550/2</f>
        <v/>
      </c>
      <c r="I550" s="8">
        <f>9.81*(0.27*LOG(C550/E550*100)+0.36*LOG(E550/100)+1.236)</f>
        <v/>
      </c>
      <c r="J550" s="5">
        <f>+J549+I550*G550</f>
        <v/>
      </c>
      <c r="K550" s="5">
        <f>IF(H550&lt;$C$1,0,9.81*(H550-$C$1))</f>
        <v/>
      </c>
      <c r="L550" s="8">
        <f>+J550-K550</f>
        <v/>
      </c>
      <c r="M550" s="8">
        <f>AVERAGE(B550:B551)*1000</f>
        <v/>
      </c>
      <c r="N550" s="8">
        <f>AVERAGE(E550:E551)</f>
        <v/>
      </c>
      <c r="O550" s="8">
        <f>AVERAGE(F550:F551)</f>
        <v/>
      </c>
      <c r="P550" s="8">
        <f>AVERAGE(G550:G551)</f>
        <v/>
      </c>
      <c r="Q550" s="9">
        <f>(N550-J550)/L550</f>
        <v/>
      </c>
      <c r="R550" s="8">
        <f>+O550/(N550-J550)*100</f>
        <v/>
      </c>
      <c r="S550" s="8">
        <f>+SQRT((3.47-LOG(Q550))^2+(1.22+LOG(R550))^2)</f>
        <v/>
      </c>
      <c r="T550" s="1">
        <f>(IF(S550&lt;1.31, "gravelly sand to dense sand", IF(S550&lt;2.05, "sands", IF(S550&lt;2.6, "sand mixtures", IF(S550&lt;2.95, "silt mixtures", IF(S550&lt;3.6, "clays","organic clay"))))))</f>
        <v/>
      </c>
      <c r="U550" s="98">
        <f>IF(S550&lt;2.6,DEGREES(ATAN(0.373*(LOG(N550/L550)+0.29))),"")</f>
        <v/>
      </c>
      <c r="V550" s="98">
        <f>IF(S550&lt;2.6, 17.6+11*LOG(Q550),"")</f>
        <v/>
      </c>
      <c r="W550" s="98">
        <f>IF(S550&lt;2.6, IF(M550/100&lt;20, 30,IF(M550/100&lt;40,30+5/20*(M550/100-20),IF(M550/100&lt;120, 35+5/80*(M550/100-40), IF(M550/100&lt;200, 40+5/80*(M550/100-120),45)))),"")</f>
        <v/>
      </c>
      <c r="X550" s="98">
        <f>IF(S550&gt;2.59, (M550-J550)/$I$1,"")</f>
        <v/>
      </c>
      <c r="Y550" s="1">
        <f>+($Y$600-$Y$3)/($A$600-$A$3)*(A550-$A$3)+$Y$3</f>
        <v/>
      </c>
      <c r="Z550" s="99">
        <f>+B550*4</f>
        <v/>
      </c>
      <c r="AA550" s="1">
        <f>+($AA$600-$AA$3)/($A$600-$A$3)*(A550-$A$3)+$AA$3</f>
        <v/>
      </c>
    </row>
    <row r="551">
      <c r="A551" s="11" t="n">
        <v>10.96</v>
      </c>
      <c r="B551" s="11" t="n">
        <v>8.316000000000001</v>
      </c>
      <c r="C551" s="11" t="n">
        <v>31</v>
      </c>
      <c r="D551" s="11" t="n">
        <v>96</v>
      </c>
      <c r="E551" s="5">
        <f>+B551*1000+D551*(1-$F$1)</f>
        <v/>
      </c>
      <c r="F551" s="5">
        <f>+F550+1</f>
        <v/>
      </c>
      <c r="G551" s="5">
        <f>+G550</f>
        <v/>
      </c>
      <c r="H551" s="5">
        <f>+A551+G551/2</f>
        <v/>
      </c>
      <c r="I551" s="8">
        <f>9.81*(0.27*LOG(C551/E551*100)+0.36*LOG(E551/100)+1.236)</f>
        <v/>
      </c>
      <c r="J551" s="5">
        <f>+J550+I551*G551</f>
        <v/>
      </c>
      <c r="K551" s="5">
        <f>IF(H551&lt;$C$1,0,9.81*(H551-$C$1))</f>
        <v/>
      </c>
      <c r="L551" s="8">
        <f>+J551-K551</f>
        <v/>
      </c>
      <c r="M551" s="8">
        <f>AVERAGE(B551:B552)*1000</f>
        <v/>
      </c>
      <c r="N551" s="8">
        <f>AVERAGE(E551:E552)</f>
        <v/>
      </c>
      <c r="O551" s="8">
        <f>AVERAGE(F551:F552)</f>
        <v/>
      </c>
      <c r="P551" s="8">
        <f>AVERAGE(G551:G552)</f>
        <v/>
      </c>
      <c r="Q551" s="9">
        <f>(N551-J551)/L551</f>
        <v/>
      </c>
      <c r="R551" s="8">
        <f>+O551/(N551-J551)*100</f>
        <v/>
      </c>
      <c r="S551" s="8">
        <f>+SQRT((3.47-LOG(Q551))^2+(1.22+LOG(R551))^2)</f>
        <v/>
      </c>
      <c r="T551" s="1">
        <f>(IF(S551&lt;1.31, "gravelly sand to dense sand", IF(S551&lt;2.05, "sands", IF(S551&lt;2.6, "sand mixtures", IF(S551&lt;2.95, "silt mixtures", IF(S551&lt;3.6, "clays","organic clay"))))))</f>
        <v/>
      </c>
      <c r="U551" s="98">
        <f>IF(S551&lt;2.6,DEGREES(ATAN(0.373*(LOG(N551/L551)+0.29))),"")</f>
        <v/>
      </c>
      <c r="V551" s="98">
        <f>IF(S551&lt;2.6, 17.6+11*LOG(Q551),"")</f>
        <v/>
      </c>
      <c r="W551" s="98">
        <f>IF(S551&lt;2.6, IF(M551/100&lt;20, 30,IF(M551/100&lt;40,30+5/20*(M551/100-20),IF(M551/100&lt;120, 35+5/80*(M551/100-40), IF(M551/100&lt;200, 40+5/80*(M551/100-120),45)))),"")</f>
        <v/>
      </c>
      <c r="X551" s="98">
        <f>IF(S551&gt;2.59, (M551-J551)/$I$1,"")</f>
        <v/>
      </c>
      <c r="Y551" s="1">
        <f>+($Y$600-$Y$3)/($A$600-$A$3)*(A551-$A$3)+$Y$3</f>
        <v/>
      </c>
      <c r="Z551" s="99">
        <f>+B551*4</f>
        <v/>
      </c>
      <c r="AA551" s="1">
        <f>+($AA$600-$AA$3)/($A$600-$A$3)*(A551-$A$3)+$AA$3</f>
        <v/>
      </c>
    </row>
    <row r="552">
      <c r="A552" s="11" t="n">
        <v>10.98</v>
      </c>
      <c r="B552" s="11" t="n">
        <v>8.601000000000001</v>
      </c>
      <c r="C552" s="11" t="n">
        <v>24</v>
      </c>
      <c r="D552" s="11" t="n">
        <v>97</v>
      </c>
      <c r="E552" s="5">
        <f>+B552*1000+D552*(1-$F$1)</f>
        <v/>
      </c>
      <c r="F552" s="5">
        <f>+F551+1</f>
        <v/>
      </c>
      <c r="G552" s="5">
        <f>+G551</f>
        <v/>
      </c>
      <c r="H552" s="5">
        <f>+A552+G552/2</f>
        <v/>
      </c>
      <c r="I552" s="8">
        <f>9.81*(0.27*LOG(C552/E552*100)+0.36*LOG(E552/100)+1.236)</f>
        <v/>
      </c>
      <c r="J552" s="5">
        <f>+J551+I552*G552</f>
        <v/>
      </c>
      <c r="K552" s="5">
        <f>IF(H552&lt;$C$1,0,9.81*(H552-$C$1))</f>
        <v/>
      </c>
      <c r="L552" s="8">
        <f>+J552-K552</f>
        <v/>
      </c>
      <c r="M552" s="8">
        <f>AVERAGE(B552:B553)*1000</f>
        <v/>
      </c>
      <c r="N552" s="8">
        <f>AVERAGE(E552:E553)</f>
        <v/>
      </c>
      <c r="O552" s="8">
        <f>AVERAGE(F552:F553)</f>
        <v/>
      </c>
      <c r="P552" s="8">
        <f>AVERAGE(G552:G553)</f>
        <v/>
      </c>
      <c r="Q552" s="9">
        <f>(N552-J552)/L552</f>
        <v/>
      </c>
      <c r="R552" s="8">
        <f>+O552/(N552-J552)*100</f>
        <v/>
      </c>
      <c r="S552" s="8">
        <f>+SQRT((3.47-LOG(Q552))^2+(1.22+LOG(R552))^2)</f>
        <v/>
      </c>
      <c r="T552" s="1">
        <f>(IF(S552&lt;1.31, "gravelly sand to dense sand", IF(S552&lt;2.05, "sands", IF(S552&lt;2.6, "sand mixtures", IF(S552&lt;2.95, "silt mixtures", IF(S552&lt;3.6, "clays","organic clay"))))))</f>
        <v/>
      </c>
      <c r="U552" s="98">
        <f>IF(S552&lt;2.6,DEGREES(ATAN(0.373*(LOG(N552/L552)+0.29))),"")</f>
        <v/>
      </c>
      <c r="V552" s="98">
        <f>IF(S552&lt;2.6, 17.6+11*LOG(Q552),"")</f>
        <v/>
      </c>
      <c r="W552" s="98">
        <f>IF(S552&lt;2.6, IF(M552/100&lt;20, 30,IF(M552/100&lt;40,30+5/20*(M552/100-20),IF(M552/100&lt;120, 35+5/80*(M552/100-40), IF(M552/100&lt;200, 40+5/80*(M552/100-120),45)))),"")</f>
        <v/>
      </c>
      <c r="X552" s="98">
        <f>IF(S552&gt;2.59, (M552-J552)/$I$1,"")</f>
        <v/>
      </c>
      <c r="Y552" s="1">
        <f>+($Y$600-$Y$3)/($A$600-$A$3)*(A552-$A$3)+$Y$3</f>
        <v/>
      </c>
      <c r="Z552" s="99">
        <f>+B552*4</f>
        <v/>
      </c>
      <c r="AA552" s="1">
        <f>+($AA$600-$AA$3)/($A$600-$A$3)*(A552-$A$3)+$AA$3</f>
        <v/>
      </c>
    </row>
    <row r="553">
      <c r="A553" s="11" t="n">
        <v>11</v>
      </c>
      <c r="B553" s="11" t="n">
        <v>9.472</v>
      </c>
      <c r="C553" s="11" t="n">
        <v>21</v>
      </c>
      <c r="D553" s="11" t="n">
        <v>96</v>
      </c>
      <c r="E553" s="5">
        <f>+B553*1000+D553*(1-$F$1)</f>
        <v/>
      </c>
      <c r="F553" s="5">
        <f>+F552+1</f>
        <v/>
      </c>
      <c r="G553" s="5">
        <f>+G552</f>
        <v/>
      </c>
      <c r="H553" s="5">
        <f>+A553+G553/2</f>
        <v/>
      </c>
      <c r="I553" s="8">
        <f>9.81*(0.27*LOG(C553/E553*100)+0.36*LOG(E553/100)+1.236)</f>
        <v/>
      </c>
      <c r="J553" s="5">
        <f>+J552+I553*G553</f>
        <v/>
      </c>
      <c r="K553" s="5">
        <f>IF(H553&lt;$C$1,0,9.81*(H553-$C$1))</f>
        <v/>
      </c>
      <c r="L553" s="8">
        <f>+J553-K553</f>
        <v/>
      </c>
      <c r="M553" s="8">
        <f>AVERAGE(B553:B554)*1000</f>
        <v/>
      </c>
      <c r="N553" s="8">
        <f>AVERAGE(E553:E554)</f>
        <v/>
      </c>
      <c r="O553" s="8">
        <f>AVERAGE(F553:F554)</f>
        <v/>
      </c>
      <c r="P553" s="8">
        <f>AVERAGE(G553:G554)</f>
        <v/>
      </c>
      <c r="Q553" s="9">
        <f>(N553-J553)/L553</f>
        <v/>
      </c>
      <c r="R553" s="8">
        <f>+O553/(N553-J553)*100</f>
        <v/>
      </c>
      <c r="S553" s="8">
        <f>+SQRT((3.47-LOG(Q553))^2+(1.22+LOG(R553))^2)</f>
        <v/>
      </c>
      <c r="T553" s="1">
        <f>(IF(S553&lt;1.31, "gravelly sand to dense sand", IF(S553&lt;2.05, "sands", IF(S553&lt;2.6, "sand mixtures", IF(S553&lt;2.95, "silt mixtures", IF(S553&lt;3.6, "clays","organic clay"))))))</f>
        <v/>
      </c>
      <c r="U553" s="98">
        <f>IF(S553&lt;2.6,DEGREES(ATAN(0.373*(LOG(N553/L553)+0.29))),"")</f>
        <v/>
      </c>
      <c r="V553" s="98">
        <f>IF(S553&lt;2.6, 17.6+11*LOG(Q553),"")</f>
        <v/>
      </c>
      <c r="W553" s="98">
        <f>IF(S553&lt;2.6, IF(M553/100&lt;20, 30,IF(M553/100&lt;40,30+5/20*(M553/100-20),IF(M553/100&lt;120, 35+5/80*(M553/100-40), IF(M553/100&lt;200, 40+5/80*(M553/100-120),45)))),"")</f>
        <v/>
      </c>
      <c r="X553" s="98">
        <f>IF(S553&gt;2.59, (M553-J553)/$I$1,"")</f>
        <v/>
      </c>
      <c r="Y553" s="1">
        <f>+($Y$600-$Y$3)/($A$600-$A$3)*(A553-$A$3)+$Y$3</f>
        <v/>
      </c>
      <c r="Z553" s="99">
        <f>+B553*4</f>
        <v/>
      </c>
      <c r="AA553" s="1">
        <f>+($AA$600-$AA$3)/($A$600-$A$3)*(A553-$A$3)+$AA$3</f>
        <v/>
      </c>
    </row>
    <row r="554">
      <c r="A554" s="11" t="n">
        <v>11.02</v>
      </c>
      <c r="B554" s="11" t="n">
        <v>9.888999999999999</v>
      </c>
      <c r="C554" s="11" t="n">
        <v>21</v>
      </c>
      <c r="D554" s="11" t="n">
        <v>96</v>
      </c>
      <c r="E554" s="5">
        <f>+B554*1000+D554*(1-$F$1)</f>
        <v/>
      </c>
      <c r="F554" s="5">
        <f>+F553+1</f>
        <v/>
      </c>
      <c r="G554" s="5">
        <f>+G553</f>
        <v/>
      </c>
      <c r="H554" s="5">
        <f>+A554+G554/2</f>
        <v/>
      </c>
      <c r="I554" s="8">
        <f>9.81*(0.27*LOG(C554/E554*100)+0.36*LOG(E554/100)+1.236)</f>
        <v/>
      </c>
      <c r="J554" s="5">
        <f>+J553+I554*G554</f>
        <v/>
      </c>
      <c r="K554" s="5">
        <f>IF(H554&lt;$C$1,0,9.81*(H554-$C$1))</f>
        <v/>
      </c>
      <c r="L554" s="8">
        <f>+J554-K554</f>
        <v/>
      </c>
      <c r="M554" s="8">
        <f>AVERAGE(B554:B555)*1000</f>
        <v/>
      </c>
      <c r="N554" s="8">
        <f>AVERAGE(E554:E555)</f>
        <v/>
      </c>
      <c r="O554" s="8">
        <f>AVERAGE(F554:F555)</f>
        <v/>
      </c>
      <c r="P554" s="8">
        <f>AVERAGE(G554:G555)</f>
        <v/>
      </c>
      <c r="Q554" s="9">
        <f>(N554-J554)/L554</f>
        <v/>
      </c>
      <c r="R554" s="8">
        <f>+O554/(N554-J554)*100</f>
        <v/>
      </c>
      <c r="S554" s="8">
        <f>+SQRT((3.47-LOG(Q554))^2+(1.22+LOG(R554))^2)</f>
        <v/>
      </c>
      <c r="T554" s="1">
        <f>(IF(S554&lt;1.31, "gravelly sand to dense sand", IF(S554&lt;2.05, "sands", IF(S554&lt;2.6, "sand mixtures", IF(S554&lt;2.95, "silt mixtures", IF(S554&lt;3.6, "clays","organic clay"))))))</f>
        <v/>
      </c>
      <c r="U554" s="98">
        <f>IF(S554&lt;2.6,DEGREES(ATAN(0.373*(LOG(N554/L554)+0.29))),"")</f>
        <v/>
      </c>
      <c r="V554" s="98">
        <f>IF(S554&lt;2.6, 17.6+11*LOG(Q554),"")</f>
        <v/>
      </c>
      <c r="W554" s="98">
        <f>IF(S554&lt;2.6, IF(M554/100&lt;20, 30,IF(M554/100&lt;40,30+5/20*(M554/100-20),IF(M554/100&lt;120, 35+5/80*(M554/100-40), IF(M554/100&lt;200, 40+5/80*(M554/100-120),45)))),"")</f>
        <v/>
      </c>
      <c r="X554" s="98">
        <f>IF(S554&gt;2.59, (M554-J554)/$I$1,"")</f>
        <v/>
      </c>
      <c r="Y554" s="1">
        <f>+($Y$600-$Y$3)/($A$600-$A$3)*(A554-$A$3)+$Y$3</f>
        <v/>
      </c>
      <c r="Z554" s="99">
        <f>+B554*4</f>
        <v/>
      </c>
      <c r="AA554" s="1">
        <f>+($AA$600-$AA$3)/($A$600-$A$3)*(A554-$A$3)+$AA$3</f>
        <v/>
      </c>
    </row>
    <row r="555">
      <c r="A555" s="11" t="n">
        <v>11.04</v>
      </c>
      <c r="B555" s="11" t="n">
        <v>10.078</v>
      </c>
      <c r="C555" s="11" t="n">
        <v>15</v>
      </c>
      <c r="D555" s="11" t="n">
        <v>96</v>
      </c>
      <c r="E555" s="5">
        <f>+B555*1000+D555*(1-$F$1)</f>
        <v/>
      </c>
      <c r="F555" s="5">
        <f>+F554+1</f>
        <v/>
      </c>
      <c r="G555" s="5">
        <f>+G554</f>
        <v/>
      </c>
      <c r="H555" s="5">
        <f>+A555+G555/2</f>
        <v/>
      </c>
      <c r="I555" s="8">
        <f>9.81*(0.27*LOG(C555/E555*100)+0.36*LOG(E555/100)+1.236)</f>
        <v/>
      </c>
      <c r="J555" s="5">
        <f>+J554+I555*G555</f>
        <v/>
      </c>
      <c r="K555" s="5">
        <f>IF(H555&lt;$C$1,0,9.81*(H555-$C$1))</f>
        <v/>
      </c>
      <c r="L555" s="8">
        <f>+J555-K555</f>
        <v/>
      </c>
      <c r="M555" s="8">
        <f>AVERAGE(B555:B556)*1000</f>
        <v/>
      </c>
      <c r="N555" s="8">
        <f>AVERAGE(E555:E556)</f>
        <v/>
      </c>
      <c r="O555" s="8">
        <f>AVERAGE(F555:F556)</f>
        <v/>
      </c>
      <c r="P555" s="8">
        <f>AVERAGE(G555:G556)</f>
        <v/>
      </c>
      <c r="Q555" s="9">
        <f>(N555-J555)/L555</f>
        <v/>
      </c>
      <c r="R555" s="8">
        <f>+O555/(N555-J555)*100</f>
        <v/>
      </c>
      <c r="S555" s="8">
        <f>+SQRT((3.47-LOG(Q555))^2+(1.22+LOG(R555))^2)</f>
        <v/>
      </c>
      <c r="T555" s="1">
        <f>(IF(S555&lt;1.31, "gravelly sand to dense sand", IF(S555&lt;2.05, "sands", IF(S555&lt;2.6, "sand mixtures", IF(S555&lt;2.95, "silt mixtures", IF(S555&lt;3.6, "clays","organic clay"))))))</f>
        <v/>
      </c>
      <c r="U555" s="98">
        <f>IF(S555&lt;2.6,DEGREES(ATAN(0.373*(LOG(N555/L555)+0.29))),"")</f>
        <v/>
      </c>
      <c r="V555" s="98">
        <f>IF(S555&lt;2.6, 17.6+11*LOG(Q555),"")</f>
        <v/>
      </c>
      <c r="W555" s="98">
        <f>IF(S555&lt;2.6, IF(M555/100&lt;20, 30,IF(M555/100&lt;40,30+5/20*(M555/100-20),IF(M555/100&lt;120, 35+5/80*(M555/100-40), IF(M555/100&lt;200, 40+5/80*(M555/100-120),45)))),"")</f>
        <v/>
      </c>
      <c r="X555" s="98">
        <f>IF(S555&gt;2.59, (M555-J555)/$I$1,"")</f>
        <v/>
      </c>
      <c r="Y555" s="1">
        <f>+($Y$600-$Y$3)/($A$600-$A$3)*(A555-$A$3)+$Y$3</f>
        <v/>
      </c>
      <c r="Z555" s="99">
        <f>+B555*4</f>
        <v/>
      </c>
      <c r="AA555" s="1">
        <f>+($AA$600-$AA$3)/($A$600-$A$3)*(A555-$A$3)+$AA$3</f>
        <v/>
      </c>
    </row>
    <row r="556">
      <c r="A556" s="11" t="n">
        <v>11.06</v>
      </c>
      <c r="B556" s="11" t="n">
        <v>10.684</v>
      </c>
      <c r="C556" s="11" t="n">
        <v>16</v>
      </c>
      <c r="D556" s="11" t="n">
        <v>96</v>
      </c>
      <c r="E556" s="5">
        <f>+B556*1000+D556*(1-$F$1)</f>
        <v/>
      </c>
      <c r="F556" s="5">
        <f>+F555+1</f>
        <v/>
      </c>
      <c r="G556" s="5">
        <f>+G555</f>
        <v/>
      </c>
      <c r="H556" s="5">
        <f>+A556+G556/2</f>
        <v/>
      </c>
      <c r="I556" s="8">
        <f>9.81*(0.27*LOG(C556/E556*100)+0.36*LOG(E556/100)+1.236)</f>
        <v/>
      </c>
      <c r="J556" s="5">
        <f>+J555+I556*G556</f>
        <v/>
      </c>
      <c r="K556" s="5">
        <f>IF(H556&lt;$C$1,0,9.81*(H556-$C$1))</f>
        <v/>
      </c>
      <c r="L556" s="8">
        <f>+J556-K556</f>
        <v/>
      </c>
      <c r="M556" s="8">
        <f>AVERAGE(B556:B557)*1000</f>
        <v/>
      </c>
      <c r="N556" s="8">
        <f>AVERAGE(E556:E557)</f>
        <v/>
      </c>
      <c r="O556" s="8">
        <f>AVERAGE(F556:F557)</f>
        <v/>
      </c>
      <c r="P556" s="8">
        <f>AVERAGE(G556:G557)</f>
        <v/>
      </c>
      <c r="Q556" s="9">
        <f>(N556-J556)/L556</f>
        <v/>
      </c>
      <c r="R556" s="8">
        <f>+O556/(N556-J556)*100</f>
        <v/>
      </c>
      <c r="S556" s="8">
        <f>+SQRT((3.47-LOG(Q556))^2+(1.22+LOG(R556))^2)</f>
        <v/>
      </c>
      <c r="T556" s="1">
        <f>(IF(S556&lt;1.31, "gravelly sand to dense sand", IF(S556&lt;2.05, "sands", IF(S556&lt;2.6, "sand mixtures", IF(S556&lt;2.95, "silt mixtures", IF(S556&lt;3.6, "clays","organic clay"))))))</f>
        <v/>
      </c>
      <c r="U556" s="98">
        <f>IF(S556&lt;2.6,DEGREES(ATAN(0.373*(LOG(N556/L556)+0.29))),"")</f>
        <v/>
      </c>
      <c r="V556" s="98">
        <f>IF(S556&lt;2.6, 17.6+11*LOG(Q556),"")</f>
        <v/>
      </c>
      <c r="W556" s="98">
        <f>IF(S556&lt;2.6, IF(M556/100&lt;20, 30,IF(M556/100&lt;40,30+5/20*(M556/100-20),IF(M556/100&lt;120, 35+5/80*(M556/100-40), IF(M556/100&lt;200, 40+5/80*(M556/100-120),45)))),"")</f>
        <v/>
      </c>
      <c r="X556" s="98">
        <f>IF(S556&gt;2.59, (M556-J556)/$I$1,"")</f>
        <v/>
      </c>
      <c r="Y556" s="1">
        <f>+($Y$600-$Y$3)/($A$600-$A$3)*(A556-$A$3)+$Y$3</f>
        <v/>
      </c>
      <c r="Z556" s="99">
        <f>+B556*4</f>
        <v/>
      </c>
      <c r="AA556" s="1">
        <f>+($AA$600-$AA$3)/($A$600-$A$3)*(A556-$A$3)+$AA$3</f>
        <v/>
      </c>
    </row>
    <row r="557">
      <c r="A557" s="11" t="n">
        <v>11.08</v>
      </c>
      <c r="B557" s="11" t="n">
        <v>11.025</v>
      </c>
      <c r="C557" s="11" t="n">
        <v>14</v>
      </c>
      <c r="D557" s="11" t="n">
        <v>96</v>
      </c>
      <c r="E557" s="5">
        <f>+B557*1000+D557*(1-$F$1)</f>
        <v/>
      </c>
      <c r="F557" s="5">
        <f>+F556+1</f>
        <v/>
      </c>
      <c r="G557" s="5">
        <f>+G556</f>
        <v/>
      </c>
      <c r="H557" s="5">
        <f>+A557+G557/2</f>
        <v/>
      </c>
      <c r="I557" s="8">
        <f>9.81*(0.27*LOG(C557/E557*100)+0.36*LOG(E557/100)+1.236)</f>
        <v/>
      </c>
      <c r="J557" s="5">
        <f>+J556+I557*G557</f>
        <v/>
      </c>
      <c r="K557" s="5">
        <f>IF(H557&lt;$C$1,0,9.81*(H557-$C$1))</f>
        <v/>
      </c>
      <c r="L557" s="8">
        <f>+J557-K557</f>
        <v/>
      </c>
      <c r="M557" s="8">
        <f>AVERAGE(B557:B558)*1000</f>
        <v/>
      </c>
      <c r="N557" s="8">
        <f>AVERAGE(E557:E558)</f>
        <v/>
      </c>
      <c r="O557" s="8">
        <f>AVERAGE(F557:F558)</f>
        <v/>
      </c>
      <c r="P557" s="8">
        <f>AVERAGE(G557:G558)</f>
        <v/>
      </c>
      <c r="Q557" s="9">
        <f>(N557-J557)/L557</f>
        <v/>
      </c>
      <c r="R557" s="8">
        <f>+O557/(N557-J557)*100</f>
        <v/>
      </c>
      <c r="S557" s="8">
        <f>+SQRT((3.47-LOG(Q557))^2+(1.22+LOG(R557))^2)</f>
        <v/>
      </c>
      <c r="T557" s="1">
        <f>(IF(S557&lt;1.31, "gravelly sand to dense sand", IF(S557&lt;2.05, "sands", IF(S557&lt;2.6, "sand mixtures", IF(S557&lt;2.95, "silt mixtures", IF(S557&lt;3.6, "clays","organic clay"))))))</f>
        <v/>
      </c>
      <c r="U557" s="98">
        <f>IF(S557&lt;2.6,DEGREES(ATAN(0.373*(LOG(N557/L557)+0.29))),"")</f>
        <v/>
      </c>
      <c r="V557" s="98">
        <f>IF(S557&lt;2.6, 17.6+11*LOG(Q557),"")</f>
        <v/>
      </c>
      <c r="W557" s="98">
        <f>IF(S557&lt;2.6, IF(M557/100&lt;20, 30,IF(M557/100&lt;40,30+5/20*(M557/100-20),IF(M557/100&lt;120, 35+5/80*(M557/100-40), IF(M557/100&lt;200, 40+5/80*(M557/100-120),45)))),"")</f>
        <v/>
      </c>
      <c r="X557" s="98">
        <f>IF(S557&gt;2.59, (M557-J557)/$I$1,"")</f>
        <v/>
      </c>
      <c r="Y557" s="1">
        <f>+($Y$600-$Y$3)/($A$600-$A$3)*(A557-$A$3)+$Y$3</f>
        <v/>
      </c>
      <c r="Z557" s="99">
        <f>+B557*4</f>
        <v/>
      </c>
      <c r="AA557" s="1">
        <f>+($AA$600-$AA$3)/($A$600-$A$3)*(A557-$A$3)+$AA$3</f>
        <v/>
      </c>
    </row>
    <row r="558">
      <c r="A558" s="11" t="n">
        <v>11.1</v>
      </c>
      <c r="B558" s="11" t="n">
        <v>11.329</v>
      </c>
      <c r="C558" s="11" t="n">
        <v>13</v>
      </c>
      <c r="D558" s="11" t="n">
        <v>97</v>
      </c>
      <c r="E558" s="5">
        <f>+B558*1000+D558*(1-$F$1)</f>
        <v/>
      </c>
      <c r="F558" s="5">
        <f>+F557+1</f>
        <v/>
      </c>
      <c r="G558" s="5">
        <f>+G557</f>
        <v/>
      </c>
      <c r="H558" s="5">
        <f>+A558+G558/2</f>
        <v/>
      </c>
      <c r="I558" s="8">
        <f>9.81*(0.27*LOG(C558/E558*100)+0.36*LOG(E558/100)+1.236)</f>
        <v/>
      </c>
      <c r="J558" s="5">
        <f>+J557+I558*G558</f>
        <v/>
      </c>
      <c r="K558" s="5">
        <f>IF(H558&lt;$C$1,0,9.81*(H558-$C$1))</f>
        <v/>
      </c>
      <c r="L558" s="8">
        <f>+J558-K558</f>
        <v/>
      </c>
      <c r="M558" s="8">
        <f>AVERAGE(B558:B559)*1000</f>
        <v/>
      </c>
      <c r="N558" s="8">
        <f>AVERAGE(E558:E559)</f>
        <v/>
      </c>
      <c r="O558" s="8">
        <f>AVERAGE(F558:F559)</f>
        <v/>
      </c>
      <c r="P558" s="8">
        <f>AVERAGE(G558:G559)</f>
        <v/>
      </c>
      <c r="Q558" s="9">
        <f>(N558-J558)/L558</f>
        <v/>
      </c>
      <c r="R558" s="8">
        <f>+O558/(N558-J558)*100</f>
        <v/>
      </c>
      <c r="S558" s="8">
        <f>+SQRT((3.47-LOG(Q558))^2+(1.22+LOG(R558))^2)</f>
        <v/>
      </c>
      <c r="T558" s="1">
        <f>(IF(S558&lt;1.31, "gravelly sand to dense sand", IF(S558&lt;2.05, "sands", IF(S558&lt;2.6, "sand mixtures", IF(S558&lt;2.95, "silt mixtures", IF(S558&lt;3.6, "clays","organic clay"))))))</f>
        <v/>
      </c>
      <c r="U558" s="98">
        <f>IF(S558&lt;2.6,DEGREES(ATAN(0.373*(LOG(N558/L558)+0.29))),"")</f>
        <v/>
      </c>
      <c r="V558" s="98">
        <f>IF(S558&lt;2.6, 17.6+11*LOG(Q558),"")</f>
        <v/>
      </c>
      <c r="W558" s="98">
        <f>IF(S558&lt;2.6, IF(M558/100&lt;20, 30,IF(M558/100&lt;40,30+5/20*(M558/100-20),IF(M558/100&lt;120, 35+5/80*(M558/100-40), IF(M558/100&lt;200, 40+5/80*(M558/100-120),45)))),"")</f>
        <v/>
      </c>
      <c r="X558" s="98">
        <f>IF(S558&gt;2.59, (M558-J558)/$I$1,"")</f>
        <v/>
      </c>
      <c r="Y558" s="1">
        <f>+($Y$600-$Y$3)/($A$600-$A$3)*(A558-$A$3)+$Y$3</f>
        <v/>
      </c>
      <c r="Z558" s="99">
        <f>+B558*4</f>
        <v/>
      </c>
      <c r="AA558" s="1">
        <f>+($AA$600-$AA$3)/($A$600-$A$3)*(A558-$A$3)+$AA$3</f>
        <v/>
      </c>
    </row>
    <row r="559">
      <c r="A559" s="11" t="n">
        <v>11.12</v>
      </c>
      <c r="B559" s="11" t="n">
        <v>12.048</v>
      </c>
      <c r="C559" s="11" t="n">
        <v>15</v>
      </c>
      <c r="D559" s="11" t="n">
        <v>99</v>
      </c>
      <c r="E559" s="5">
        <f>+B559*1000+D559*(1-$F$1)</f>
        <v/>
      </c>
      <c r="F559" s="5">
        <f>+F558+1</f>
        <v/>
      </c>
      <c r="G559" s="5">
        <f>+G558</f>
        <v/>
      </c>
      <c r="H559" s="5">
        <f>+A559+G559/2</f>
        <v/>
      </c>
      <c r="I559" s="8">
        <f>9.81*(0.27*LOG(C559/E559*100)+0.36*LOG(E559/100)+1.236)</f>
        <v/>
      </c>
      <c r="J559" s="5">
        <f>+J558+I559*G559</f>
        <v/>
      </c>
      <c r="K559" s="5">
        <f>IF(H559&lt;$C$1,0,9.81*(H559-$C$1))</f>
        <v/>
      </c>
      <c r="L559" s="8">
        <f>+J559-K559</f>
        <v/>
      </c>
      <c r="M559" s="8">
        <f>AVERAGE(B559:B560)*1000</f>
        <v/>
      </c>
      <c r="N559" s="8">
        <f>AVERAGE(E559:E560)</f>
        <v/>
      </c>
      <c r="O559" s="8">
        <f>AVERAGE(F559:F560)</f>
        <v/>
      </c>
      <c r="P559" s="8">
        <f>AVERAGE(G559:G560)</f>
        <v/>
      </c>
      <c r="Q559" s="9">
        <f>(N559-J559)/L559</f>
        <v/>
      </c>
      <c r="R559" s="8">
        <f>+O559/(N559-J559)*100</f>
        <v/>
      </c>
      <c r="S559" s="8">
        <f>+SQRT((3.47-LOG(Q559))^2+(1.22+LOG(R559))^2)</f>
        <v/>
      </c>
      <c r="T559" s="1">
        <f>(IF(S559&lt;1.31, "gravelly sand to dense sand", IF(S559&lt;2.05, "sands", IF(S559&lt;2.6, "sand mixtures", IF(S559&lt;2.95, "silt mixtures", IF(S559&lt;3.6, "clays","organic clay"))))))</f>
        <v/>
      </c>
      <c r="U559" s="98">
        <f>IF(S559&lt;2.6,DEGREES(ATAN(0.373*(LOG(N559/L559)+0.29))),"")</f>
        <v/>
      </c>
      <c r="V559" s="98">
        <f>IF(S559&lt;2.6, 17.6+11*LOG(Q559),"")</f>
        <v/>
      </c>
      <c r="W559" s="98">
        <f>IF(S559&lt;2.6, IF(M559/100&lt;20, 30,IF(M559/100&lt;40,30+5/20*(M559/100-20),IF(M559/100&lt;120, 35+5/80*(M559/100-40), IF(M559/100&lt;200, 40+5/80*(M559/100-120),45)))),"")</f>
        <v/>
      </c>
      <c r="X559" s="98">
        <f>IF(S559&gt;2.59, (M559-J559)/$I$1,"")</f>
        <v/>
      </c>
      <c r="Y559" s="1">
        <f>+($Y$600-$Y$3)/($A$600-$A$3)*(A559-$A$3)+$Y$3</f>
        <v/>
      </c>
      <c r="Z559" s="99">
        <f>+B559*4</f>
        <v/>
      </c>
      <c r="AA559" s="1">
        <f>+($AA$600-$AA$3)/($A$600-$A$3)*(A559-$A$3)+$AA$3</f>
        <v/>
      </c>
    </row>
    <row r="560">
      <c r="A560" s="11" t="n">
        <v>11.14</v>
      </c>
      <c r="B560" s="11" t="n">
        <v>11.613</v>
      </c>
      <c r="C560" s="11" t="n">
        <v>-3</v>
      </c>
      <c r="D560" s="11" t="n">
        <v>98</v>
      </c>
      <c r="E560" s="5">
        <f>+B560*1000+D560*(1-$F$1)</f>
        <v/>
      </c>
      <c r="F560" s="5">
        <f>+F559+1</f>
        <v/>
      </c>
      <c r="G560" s="5">
        <f>+G559</f>
        <v/>
      </c>
      <c r="H560" s="5">
        <f>+A560+G560/2</f>
        <v/>
      </c>
      <c r="I560" s="8">
        <f>9.81*(0.27*LOG(C560/E560*100)+0.36*LOG(E560/100)+1.236)</f>
        <v/>
      </c>
      <c r="J560" s="5">
        <f>+J559+I560*G560</f>
        <v/>
      </c>
      <c r="K560" s="5">
        <f>IF(H560&lt;$C$1,0,9.81*(H560-$C$1))</f>
        <v/>
      </c>
      <c r="L560" s="8">
        <f>+J560-K560</f>
        <v/>
      </c>
      <c r="M560" s="8">
        <f>AVERAGE(B560:B561)*1000</f>
        <v/>
      </c>
      <c r="N560" s="8">
        <f>AVERAGE(E560:E561)</f>
        <v/>
      </c>
      <c r="O560" s="8">
        <f>AVERAGE(F560:F561)</f>
        <v/>
      </c>
      <c r="P560" s="8">
        <f>AVERAGE(G560:G561)</f>
        <v/>
      </c>
      <c r="Q560" s="9">
        <f>(N560-J560)/L560</f>
        <v/>
      </c>
      <c r="R560" s="8">
        <f>+O560/(N560-J560)*100</f>
        <v/>
      </c>
      <c r="S560" s="8">
        <f>+SQRT((3.47-LOG(Q560))^2+(1.22+LOG(R560))^2)</f>
        <v/>
      </c>
      <c r="T560" s="1">
        <f>(IF(S560&lt;1.31, "gravelly sand to dense sand", IF(S560&lt;2.05, "sands", IF(S560&lt;2.6, "sand mixtures", IF(S560&lt;2.95, "silt mixtures", IF(S560&lt;3.6, "clays","organic clay"))))))</f>
        <v/>
      </c>
      <c r="U560" s="98">
        <f>IF(S560&lt;2.6,DEGREES(ATAN(0.373*(LOG(N560/L560)+0.29))),"")</f>
        <v/>
      </c>
      <c r="V560" s="98">
        <f>IF(S560&lt;2.6, 17.6+11*LOG(Q560),"")</f>
        <v/>
      </c>
      <c r="W560" s="98">
        <f>IF(S560&lt;2.6, IF(M560/100&lt;20, 30,IF(M560/100&lt;40,30+5/20*(M560/100-20),IF(M560/100&lt;120, 35+5/80*(M560/100-40), IF(M560/100&lt;200, 40+5/80*(M560/100-120),45)))),"")</f>
        <v/>
      </c>
      <c r="X560" s="98">
        <f>IF(S560&gt;2.59, (M560-J560)/$I$1,"")</f>
        <v/>
      </c>
      <c r="Y560" s="1">
        <f>+($Y$600-$Y$3)/($A$600-$A$3)*(A560-$A$3)+$Y$3</f>
        <v/>
      </c>
      <c r="Z560" s="99">
        <f>+B560*4</f>
        <v/>
      </c>
      <c r="AA560" s="1">
        <f>+($AA$600-$AA$3)/($A$600-$A$3)*(A560-$A$3)+$AA$3</f>
        <v/>
      </c>
    </row>
    <row r="561">
      <c r="A561" s="11" t="n">
        <v>11.16</v>
      </c>
      <c r="B561" s="11" t="n">
        <v>11.707</v>
      </c>
      <c r="C561" s="11" t="n">
        <v>20</v>
      </c>
      <c r="D561" s="11" t="n">
        <v>95</v>
      </c>
      <c r="E561" s="5">
        <f>+B561*1000+D561*(1-$F$1)</f>
        <v/>
      </c>
      <c r="F561" s="5">
        <f>+F560+1</f>
        <v/>
      </c>
      <c r="G561" s="5">
        <f>+G560</f>
        <v/>
      </c>
      <c r="H561" s="5">
        <f>+A561+G561/2</f>
        <v/>
      </c>
      <c r="I561" s="8">
        <f>9.81*(0.27*LOG(C561/E561*100)+0.36*LOG(E561/100)+1.236)</f>
        <v/>
      </c>
      <c r="J561" s="5">
        <f>+J560+I561*G561</f>
        <v/>
      </c>
      <c r="K561" s="5">
        <f>IF(H561&lt;$C$1,0,9.81*(H561-$C$1))</f>
        <v/>
      </c>
      <c r="L561" s="8">
        <f>+J561-K561</f>
        <v/>
      </c>
      <c r="M561" s="8">
        <f>AVERAGE(B561:B562)*1000</f>
        <v/>
      </c>
      <c r="N561" s="8">
        <f>AVERAGE(E561:E562)</f>
        <v/>
      </c>
      <c r="O561" s="8">
        <f>AVERAGE(F561:F562)</f>
        <v/>
      </c>
      <c r="P561" s="8">
        <f>AVERAGE(G561:G562)</f>
        <v/>
      </c>
      <c r="Q561" s="9">
        <f>(N561-J561)/L561</f>
        <v/>
      </c>
      <c r="R561" s="8">
        <f>+O561/(N561-J561)*100</f>
        <v/>
      </c>
      <c r="S561" s="8">
        <f>+SQRT((3.47-LOG(Q561))^2+(1.22+LOG(R561))^2)</f>
        <v/>
      </c>
      <c r="T561" s="1">
        <f>(IF(S561&lt;1.31, "gravelly sand to dense sand", IF(S561&lt;2.05, "sands", IF(S561&lt;2.6, "sand mixtures", IF(S561&lt;2.95, "silt mixtures", IF(S561&lt;3.6, "clays","organic clay"))))))</f>
        <v/>
      </c>
      <c r="U561" s="98">
        <f>IF(S561&lt;2.6,DEGREES(ATAN(0.373*(LOG(N561/L561)+0.29))),"")</f>
        <v/>
      </c>
      <c r="V561" s="98">
        <f>IF(S561&lt;2.6, 17.6+11*LOG(Q561),"")</f>
        <v/>
      </c>
      <c r="W561" s="98">
        <f>IF(S561&lt;2.6, IF(M561/100&lt;20, 30,IF(M561/100&lt;40,30+5/20*(M561/100-20),IF(M561/100&lt;120, 35+5/80*(M561/100-40), IF(M561/100&lt;200, 40+5/80*(M561/100-120),45)))),"")</f>
        <v/>
      </c>
      <c r="X561" s="98">
        <f>IF(S561&gt;2.59, (M561-J561)/$I$1,"")</f>
        <v/>
      </c>
      <c r="Y561" s="1">
        <f>+($Y$600-$Y$3)/($A$600-$A$3)*(A561-$A$3)+$Y$3</f>
        <v/>
      </c>
      <c r="Z561" s="99">
        <f>+B561*4</f>
        <v/>
      </c>
      <c r="AA561" s="1">
        <f>+($AA$600-$AA$3)/($A$600-$A$3)*(A561-$A$3)+$AA$3</f>
        <v/>
      </c>
    </row>
    <row r="562">
      <c r="A562" s="11" t="n">
        <v>11.18</v>
      </c>
      <c r="B562" s="11" t="n">
        <v>11.518</v>
      </c>
      <c r="C562" s="11" t="n">
        <v>22</v>
      </c>
      <c r="D562" s="11" t="n">
        <v>96</v>
      </c>
      <c r="E562" s="5">
        <f>+B562*1000+D562*(1-$F$1)</f>
        <v/>
      </c>
      <c r="F562" s="5">
        <f>+F561+1</f>
        <v/>
      </c>
      <c r="G562" s="5">
        <f>+G561</f>
        <v/>
      </c>
      <c r="H562" s="5">
        <f>+A562+G562/2</f>
        <v/>
      </c>
      <c r="I562" s="8">
        <f>9.81*(0.27*LOG(C562/E562*100)+0.36*LOG(E562/100)+1.236)</f>
        <v/>
      </c>
      <c r="J562" s="5">
        <f>+J561+I562*G562</f>
        <v/>
      </c>
      <c r="K562" s="5">
        <f>IF(H562&lt;$C$1,0,9.81*(H562-$C$1))</f>
        <v/>
      </c>
      <c r="L562" s="8">
        <f>+J562-K562</f>
        <v/>
      </c>
      <c r="M562" s="8">
        <f>AVERAGE(B562:B563)*1000</f>
        <v/>
      </c>
      <c r="N562" s="8">
        <f>AVERAGE(E562:E563)</f>
        <v/>
      </c>
      <c r="O562" s="8">
        <f>AVERAGE(F562:F563)</f>
        <v/>
      </c>
      <c r="P562" s="8">
        <f>AVERAGE(G562:G563)</f>
        <v/>
      </c>
      <c r="Q562" s="9">
        <f>(N562-J562)/L562</f>
        <v/>
      </c>
      <c r="R562" s="8">
        <f>+O562/(N562-J562)*100</f>
        <v/>
      </c>
      <c r="S562" s="8">
        <f>+SQRT((3.47-LOG(Q562))^2+(1.22+LOG(R562))^2)</f>
        <v/>
      </c>
      <c r="T562" s="1">
        <f>(IF(S562&lt;1.31, "gravelly sand to dense sand", IF(S562&lt;2.05, "sands", IF(S562&lt;2.6, "sand mixtures", IF(S562&lt;2.95, "silt mixtures", IF(S562&lt;3.6, "clays","organic clay"))))))</f>
        <v/>
      </c>
      <c r="U562" s="98">
        <f>IF(S562&lt;2.6,DEGREES(ATAN(0.373*(LOG(N562/L562)+0.29))),"")</f>
        <v/>
      </c>
      <c r="V562" s="98">
        <f>IF(S562&lt;2.6, 17.6+11*LOG(Q562),"")</f>
        <v/>
      </c>
      <c r="W562" s="98">
        <f>IF(S562&lt;2.6, IF(M562/100&lt;20, 30,IF(M562/100&lt;40,30+5/20*(M562/100-20),IF(M562/100&lt;120, 35+5/80*(M562/100-40), IF(M562/100&lt;200, 40+5/80*(M562/100-120),45)))),"")</f>
        <v/>
      </c>
      <c r="X562" s="98">
        <f>IF(S562&gt;2.59, (M562-J562)/$I$1,"")</f>
        <v/>
      </c>
      <c r="Y562" s="1">
        <f>+($Y$600-$Y$3)/($A$600-$A$3)*(A562-$A$3)+$Y$3</f>
        <v/>
      </c>
      <c r="Z562" s="99">
        <f>+B562*4</f>
        <v/>
      </c>
      <c r="AA562" s="1">
        <f>+($AA$600-$AA$3)/($A$600-$A$3)*(A562-$A$3)+$AA$3</f>
        <v/>
      </c>
    </row>
    <row r="563">
      <c r="A563" s="11" t="n">
        <v>11.2</v>
      </c>
      <c r="B563" s="11" t="n">
        <v>11.745</v>
      </c>
      <c r="C563" s="11" t="n">
        <v>24</v>
      </c>
      <c r="D563" s="11" t="n">
        <v>97</v>
      </c>
      <c r="E563" s="5">
        <f>+B563*1000+D563*(1-$F$1)</f>
        <v/>
      </c>
      <c r="F563" s="5">
        <f>+F562+1</f>
        <v/>
      </c>
      <c r="G563" s="5">
        <f>+G562</f>
        <v/>
      </c>
      <c r="H563" s="5">
        <f>+A563+G563/2</f>
        <v/>
      </c>
      <c r="I563" s="8">
        <f>9.81*(0.27*LOG(C563/E563*100)+0.36*LOG(E563/100)+1.236)</f>
        <v/>
      </c>
      <c r="J563" s="5">
        <f>+J562+I563*G563</f>
        <v/>
      </c>
      <c r="K563" s="5">
        <f>IF(H563&lt;$C$1,0,9.81*(H563-$C$1))</f>
        <v/>
      </c>
      <c r="L563" s="8">
        <f>+J563-K563</f>
        <v/>
      </c>
      <c r="M563" s="8">
        <f>AVERAGE(B563:B564)*1000</f>
        <v/>
      </c>
      <c r="N563" s="8">
        <f>AVERAGE(E563:E564)</f>
        <v/>
      </c>
      <c r="O563" s="8">
        <f>AVERAGE(F563:F564)</f>
        <v/>
      </c>
      <c r="P563" s="8">
        <f>AVERAGE(G563:G564)</f>
        <v/>
      </c>
      <c r="Q563" s="9">
        <f>(N563-J563)/L563</f>
        <v/>
      </c>
      <c r="R563" s="8">
        <f>+O563/(N563-J563)*100</f>
        <v/>
      </c>
      <c r="S563" s="8">
        <f>+SQRT((3.47-LOG(Q563))^2+(1.22+LOG(R563))^2)</f>
        <v/>
      </c>
      <c r="T563" s="1">
        <f>(IF(S563&lt;1.31, "gravelly sand to dense sand", IF(S563&lt;2.05, "sands", IF(S563&lt;2.6, "sand mixtures", IF(S563&lt;2.95, "silt mixtures", IF(S563&lt;3.6, "clays","organic clay"))))))</f>
        <v/>
      </c>
      <c r="U563" s="98">
        <f>IF(S563&lt;2.6,DEGREES(ATAN(0.373*(LOG(N563/L563)+0.29))),"")</f>
        <v/>
      </c>
      <c r="V563" s="98">
        <f>IF(S563&lt;2.6, 17.6+11*LOG(Q563),"")</f>
        <v/>
      </c>
      <c r="W563" s="98">
        <f>IF(S563&lt;2.6, IF(M563/100&lt;20, 30,IF(M563/100&lt;40,30+5/20*(M563/100-20),IF(M563/100&lt;120, 35+5/80*(M563/100-40), IF(M563/100&lt;200, 40+5/80*(M563/100-120),45)))),"")</f>
        <v/>
      </c>
      <c r="X563" s="98">
        <f>IF(S563&gt;2.59, (M563-J563)/$I$1,"")</f>
        <v/>
      </c>
      <c r="Y563" s="1">
        <f>+($Y$600-$Y$3)/($A$600-$A$3)*(A563-$A$3)+$Y$3</f>
        <v/>
      </c>
      <c r="Z563" s="99">
        <f>+B563*4</f>
        <v/>
      </c>
      <c r="AA563" s="1">
        <f>+($AA$600-$AA$3)/($A$600-$A$3)*(A563-$A$3)+$AA$3</f>
        <v/>
      </c>
    </row>
    <row r="564">
      <c r="A564" s="11" t="n">
        <v>11.22</v>
      </c>
      <c r="B564" s="11" t="n">
        <v>11.935</v>
      </c>
      <c r="C564" s="11" t="n">
        <v>21</v>
      </c>
      <c r="D564" s="11" t="n">
        <v>98</v>
      </c>
      <c r="E564" s="5">
        <f>+B564*1000+D564*(1-$F$1)</f>
        <v/>
      </c>
      <c r="F564" s="5">
        <f>+F563+1</f>
        <v/>
      </c>
      <c r="G564" s="5">
        <f>+G563</f>
        <v/>
      </c>
      <c r="H564" s="5">
        <f>+A564+G564/2</f>
        <v/>
      </c>
      <c r="I564" s="8">
        <f>9.81*(0.27*LOG(C564/E564*100)+0.36*LOG(E564/100)+1.236)</f>
        <v/>
      </c>
      <c r="J564" s="5">
        <f>+J563+I564*G564</f>
        <v/>
      </c>
      <c r="K564" s="5">
        <f>IF(H564&lt;$C$1,0,9.81*(H564-$C$1))</f>
        <v/>
      </c>
      <c r="L564" s="8">
        <f>+J564-K564</f>
        <v/>
      </c>
      <c r="M564" s="8">
        <f>AVERAGE(B564:B565)*1000</f>
        <v/>
      </c>
      <c r="N564" s="8">
        <f>AVERAGE(E564:E565)</f>
        <v/>
      </c>
      <c r="O564" s="8">
        <f>AVERAGE(F564:F565)</f>
        <v/>
      </c>
      <c r="P564" s="8">
        <f>AVERAGE(G564:G565)</f>
        <v/>
      </c>
      <c r="Q564" s="9">
        <f>(N564-J564)/L564</f>
        <v/>
      </c>
      <c r="R564" s="8">
        <f>+O564/(N564-J564)*100</f>
        <v/>
      </c>
      <c r="S564" s="8">
        <f>+SQRT((3.47-LOG(Q564))^2+(1.22+LOG(R564))^2)</f>
        <v/>
      </c>
      <c r="T564" s="1">
        <f>(IF(S564&lt;1.31, "gravelly sand to dense sand", IF(S564&lt;2.05, "sands", IF(S564&lt;2.6, "sand mixtures", IF(S564&lt;2.95, "silt mixtures", IF(S564&lt;3.6, "clays","organic clay"))))))</f>
        <v/>
      </c>
      <c r="U564" s="98">
        <f>IF(S564&lt;2.6,DEGREES(ATAN(0.373*(LOG(N564/L564)+0.29))),"")</f>
        <v/>
      </c>
      <c r="V564" s="98">
        <f>IF(S564&lt;2.6, 17.6+11*LOG(Q564),"")</f>
        <v/>
      </c>
      <c r="W564" s="98">
        <f>IF(S564&lt;2.6, IF(M564/100&lt;20, 30,IF(M564/100&lt;40,30+5/20*(M564/100-20),IF(M564/100&lt;120, 35+5/80*(M564/100-40), IF(M564/100&lt;200, 40+5/80*(M564/100-120),45)))),"")</f>
        <v/>
      </c>
      <c r="X564" s="98">
        <f>IF(S564&gt;2.59, (M564-J564)/$I$1,"")</f>
        <v/>
      </c>
      <c r="Y564" s="1">
        <f>+($Y$600-$Y$3)/($A$600-$A$3)*(A564-$A$3)+$Y$3</f>
        <v/>
      </c>
      <c r="Z564" s="99">
        <f>+B564*4</f>
        <v/>
      </c>
      <c r="AA564" s="1">
        <f>+($AA$600-$AA$3)/($A$600-$A$3)*(A564-$A$3)+$AA$3</f>
        <v/>
      </c>
    </row>
    <row r="565">
      <c r="A565" s="11" t="n">
        <v>11.24</v>
      </c>
      <c r="B565" s="11" t="n">
        <v>12.086</v>
      </c>
      <c r="C565" s="11" t="n">
        <v>20</v>
      </c>
      <c r="D565" s="11" t="n">
        <v>98</v>
      </c>
      <c r="E565" s="5">
        <f>+B565*1000+D565*(1-$F$1)</f>
        <v/>
      </c>
      <c r="F565" s="5">
        <f>+F564+1</f>
        <v/>
      </c>
      <c r="G565" s="5">
        <f>+G564</f>
        <v/>
      </c>
      <c r="H565" s="5">
        <f>+A565+G565/2</f>
        <v/>
      </c>
      <c r="I565" s="8">
        <f>9.81*(0.27*LOG(C565/E565*100)+0.36*LOG(E565/100)+1.236)</f>
        <v/>
      </c>
      <c r="J565" s="5">
        <f>+J564+I565*G565</f>
        <v/>
      </c>
      <c r="K565" s="5">
        <f>IF(H565&lt;$C$1,0,9.81*(H565-$C$1))</f>
        <v/>
      </c>
      <c r="L565" s="8">
        <f>+J565-K565</f>
        <v/>
      </c>
      <c r="M565" s="8">
        <f>AVERAGE(B565:B566)*1000</f>
        <v/>
      </c>
      <c r="N565" s="8">
        <f>AVERAGE(E565:E566)</f>
        <v/>
      </c>
      <c r="O565" s="8">
        <f>AVERAGE(F565:F566)</f>
        <v/>
      </c>
      <c r="P565" s="8">
        <f>AVERAGE(G565:G566)</f>
        <v/>
      </c>
      <c r="Q565" s="9">
        <f>(N565-J565)/L565</f>
        <v/>
      </c>
      <c r="R565" s="8">
        <f>+O565/(N565-J565)*100</f>
        <v/>
      </c>
      <c r="S565" s="8">
        <f>+SQRT((3.47-LOG(Q565))^2+(1.22+LOG(R565))^2)</f>
        <v/>
      </c>
      <c r="T565" s="1">
        <f>(IF(S565&lt;1.31, "gravelly sand to dense sand", IF(S565&lt;2.05, "sands", IF(S565&lt;2.6, "sand mixtures", IF(S565&lt;2.95, "silt mixtures", IF(S565&lt;3.6, "clays","organic clay"))))))</f>
        <v/>
      </c>
      <c r="U565" s="98">
        <f>IF(S565&lt;2.6,DEGREES(ATAN(0.373*(LOG(N565/L565)+0.29))),"")</f>
        <v/>
      </c>
      <c r="V565" s="98">
        <f>IF(S565&lt;2.6, 17.6+11*LOG(Q565),"")</f>
        <v/>
      </c>
      <c r="W565" s="98">
        <f>IF(S565&lt;2.6, IF(M565/100&lt;20, 30,IF(M565/100&lt;40,30+5/20*(M565/100-20),IF(M565/100&lt;120, 35+5/80*(M565/100-40), IF(M565/100&lt;200, 40+5/80*(M565/100-120),45)))),"")</f>
        <v/>
      </c>
      <c r="X565" s="98">
        <f>IF(S565&gt;2.59, (M565-J565)/$I$1,"")</f>
        <v/>
      </c>
      <c r="Y565" s="1">
        <f>+($Y$600-$Y$3)/($A$600-$A$3)*(A565-$A$3)+$Y$3</f>
        <v/>
      </c>
      <c r="Z565" s="99">
        <f>+B565*4</f>
        <v/>
      </c>
      <c r="AA565" s="1">
        <f>+($AA$600-$AA$3)/($A$600-$A$3)*(A565-$A$3)+$AA$3</f>
        <v/>
      </c>
    </row>
    <row r="566">
      <c r="A566" s="11" t="n">
        <v>11.26</v>
      </c>
      <c r="B566" s="11" t="n">
        <v>12.03</v>
      </c>
      <c r="C566" s="11" t="n">
        <v>16</v>
      </c>
      <c r="D566" s="11" t="n">
        <v>98</v>
      </c>
      <c r="E566" s="5">
        <f>+B566*1000+D566*(1-$F$1)</f>
        <v/>
      </c>
      <c r="F566" s="5">
        <f>+F565+1</f>
        <v/>
      </c>
      <c r="G566" s="5">
        <f>+G565</f>
        <v/>
      </c>
      <c r="H566" s="5">
        <f>+A566+G566/2</f>
        <v/>
      </c>
      <c r="I566" s="8">
        <f>9.81*(0.27*LOG(C566/E566*100)+0.36*LOG(E566/100)+1.236)</f>
        <v/>
      </c>
      <c r="J566" s="5">
        <f>+J565+I566*G566</f>
        <v/>
      </c>
      <c r="K566" s="5">
        <f>IF(H566&lt;$C$1,0,9.81*(H566-$C$1))</f>
        <v/>
      </c>
      <c r="L566" s="8">
        <f>+J566-K566</f>
        <v/>
      </c>
      <c r="M566" s="8">
        <f>AVERAGE(B566:B567)*1000</f>
        <v/>
      </c>
      <c r="N566" s="8">
        <f>AVERAGE(E566:E567)</f>
        <v/>
      </c>
      <c r="O566" s="8">
        <f>AVERAGE(F566:F567)</f>
        <v/>
      </c>
      <c r="P566" s="8">
        <f>AVERAGE(G566:G567)</f>
        <v/>
      </c>
      <c r="Q566" s="9">
        <f>(N566-J566)/L566</f>
        <v/>
      </c>
      <c r="R566" s="8">
        <f>+O566/(N566-J566)*100</f>
        <v/>
      </c>
      <c r="S566" s="8">
        <f>+SQRT((3.47-LOG(Q566))^2+(1.22+LOG(R566))^2)</f>
        <v/>
      </c>
      <c r="T566" s="1">
        <f>(IF(S566&lt;1.31, "gravelly sand to dense sand", IF(S566&lt;2.05, "sands", IF(S566&lt;2.6, "sand mixtures", IF(S566&lt;2.95, "silt mixtures", IF(S566&lt;3.6, "clays","organic clay"))))))</f>
        <v/>
      </c>
      <c r="U566" s="98">
        <f>IF(S566&lt;2.6,DEGREES(ATAN(0.373*(LOG(N566/L566)+0.29))),"")</f>
        <v/>
      </c>
      <c r="V566" s="98">
        <f>IF(S566&lt;2.6, 17.6+11*LOG(Q566),"")</f>
        <v/>
      </c>
      <c r="W566" s="98">
        <f>IF(S566&lt;2.6, IF(M566/100&lt;20, 30,IF(M566/100&lt;40,30+5/20*(M566/100-20),IF(M566/100&lt;120, 35+5/80*(M566/100-40), IF(M566/100&lt;200, 40+5/80*(M566/100-120),45)))),"")</f>
        <v/>
      </c>
      <c r="X566" s="98">
        <f>IF(S566&gt;2.59, (M566-J566)/$I$1,"")</f>
        <v/>
      </c>
      <c r="Y566" s="1">
        <f>+($Y$600-$Y$3)/($A$600-$A$3)*(A566-$A$3)+$Y$3</f>
        <v/>
      </c>
      <c r="Z566" s="99">
        <f>+B566*4</f>
        <v/>
      </c>
      <c r="AA566" s="1">
        <f>+($AA$600-$AA$3)/($A$600-$A$3)*(A566-$A$3)+$AA$3</f>
        <v/>
      </c>
    </row>
    <row r="567">
      <c r="A567" s="11" t="n">
        <v>11.28</v>
      </c>
      <c r="B567" s="11" t="n">
        <v>11.821</v>
      </c>
      <c r="C567" s="11" t="n">
        <v>18</v>
      </c>
      <c r="D567" s="11" t="n">
        <v>98</v>
      </c>
      <c r="E567" s="5">
        <f>+B567*1000+D567*(1-$F$1)</f>
        <v/>
      </c>
      <c r="F567" s="5">
        <f>+F566+1</f>
        <v/>
      </c>
      <c r="G567" s="5">
        <f>+G566</f>
        <v/>
      </c>
      <c r="H567" s="5">
        <f>+A567+G567/2</f>
        <v/>
      </c>
      <c r="I567" s="8">
        <f>9.81*(0.27*LOG(C567/E567*100)+0.36*LOG(E567/100)+1.236)</f>
        <v/>
      </c>
      <c r="J567" s="5">
        <f>+J566+I567*G567</f>
        <v/>
      </c>
      <c r="K567" s="5">
        <f>IF(H567&lt;$C$1,0,9.81*(H567-$C$1))</f>
        <v/>
      </c>
      <c r="L567" s="8">
        <f>+J567-K567</f>
        <v/>
      </c>
      <c r="M567" s="8">
        <f>AVERAGE(B567:B568)*1000</f>
        <v/>
      </c>
      <c r="N567" s="8">
        <f>AVERAGE(E567:E568)</f>
        <v/>
      </c>
      <c r="O567" s="8">
        <f>AVERAGE(F567:F568)</f>
        <v/>
      </c>
      <c r="P567" s="8">
        <f>AVERAGE(G567:G568)</f>
        <v/>
      </c>
      <c r="Q567" s="9">
        <f>(N567-J567)/L567</f>
        <v/>
      </c>
      <c r="R567" s="8">
        <f>+O567/(N567-J567)*100</f>
        <v/>
      </c>
      <c r="S567" s="8">
        <f>+SQRT((3.47-LOG(Q567))^2+(1.22+LOG(R567))^2)</f>
        <v/>
      </c>
      <c r="T567" s="1">
        <f>(IF(S567&lt;1.31, "gravelly sand to dense sand", IF(S567&lt;2.05, "sands", IF(S567&lt;2.6, "sand mixtures", IF(S567&lt;2.95, "silt mixtures", IF(S567&lt;3.6, "clays","organic clay"))))))</f>
        <v/>
      </c>
      <c r="U567" s="98">
        <f>IF(S567&lt;2.6,DEGREES(ATAN(0.373*(LOG(N567/L567)+0.29))),"")</f>
        <v/>
      </c>
      <c r="V567" s="98">
        <f>IF(S567&lt;2.6, 17.6+11*LOG(Q567),"")</f>
        <v/>
      </c>
      <c r="W567" s="98">
        <f>IF(S567&lt;2.6, IF(M567/100&lt;20, 30,IF(M567/100&lt;40,30+5/20*(M567/100-20),IF(M567/100&lt;120, 35+5/80*(M567/100-40), IF(M567/100&lt;200, 40+5/80*(M567/100-120),45)))),"")</f>
        <v/>
      </c>
      <c r="X567" s="98">
        <f>IF(S567&gt;2.59, (M567-J567)/$I$1,"")</f>
        <v/>
      </c>
      <c r="Y567" s="1">
        <f>+($Y$600-$Y$3)/($A$600-$A$3)*(A567-$A$3)+$Y$3</f>
        <v/>
      </c>
      <c r="Z567" s="99">
        <f>+B567*4</f>
        <v/>
      </c>
      <c r="AA567" s="1">
        <f>+($AA$600-$AA$3)/($A$600-$A$3)*(A567-$A$3)+$AA$3</f>
        <v/>
      </c>
    </row>
    <row r="568">
      <c r="A568" s="11" t="n">
        <v>11.3</v>
      </c>
      <c r="B568" s="11" t="n">
        <v>11.537</v>
      </c>
      <c r="C568" s="11" t="n">
        <v>24</v>
      </c>
      <c r="D568" s="11" t="n">
        <v>97</v>
      </c>
      <c r="E568" s="5">
        <f>+B568*1000+D568*(1-$F$1)</f>
        <v/>
      </c>
      <c r="F568" s="5">
        <f>+F567+1</f>
        <v/>
      </c>
      <c r="G568" s="5">
        <f>+G567</f>
        <v/>
      </c>
      <c r="H568" s="5">
        <f>+A568+G568/2</f>
        <v/>
      </c>
      <c r="I568" s="8">
        <f>9.81*(0.27*LOG(C568/E568*100)+0.36*LOG(E568/100)+1.236)</f>
        <v/>
      </c>
      <c r="J568" s="5">
        <f>+J567+I568*G568</f>
        <v/>
      </c>
      <c r="K568" s="5">
        <f>IF(H568&lt;$C$1,0,9.81*(H568-$C$1))</f>
        <v/>
      </c>
      <c r="L568" s="8">
        <f>+J568-K568</f>
        <v/>
      </c>
      <c r="M568" s="8">
        <f>AVERAGE(B568:B569)*1000</f>
        <v/>
      </c>
      <c r="N568" s="8">
        <f>AVERAGE(E568:E569)</f>
        <v/>
      </c>
      <c r="O568" s="8">
        <f>AVERAGE(F568:F569)</f>
        <v/>
      </c>
      <c r="P568" s="8">
        <f>AVERAGE(G568:G569)</f>
        <v/>
      </c>
      <c r="Q568" s="9">
        <f>(N568-J568)/L568</f>
        <v/>
      </c>
      <c r="R568" s="8">
        <f>+O568/(N568-J568)*100</f>
        <v/>
      </c>
      <c r="S568" s="8">
        <f>+SQRT((3.47-LOG(Q568))^2+(1.22+LOG(R568))^2)</f>
        <v/>
      </c>
      <c r="T568" s="1">
        <f>(IF(S568&lt;1.31, "gravelly sand to dense sand", IF(S568&lt;2.05, "sands", IF(S568&lt;2.6, "sand mixtures", IF(S568&lt;2.95, "silt mixtures", IF(S568&lt;3.6, "clays","organic clay"))))))</f>
        <v/>
      </c>
      <c r="U568" s="98">
        <f>IF(S568&lt;2.6,DEGREES(ATAN(0.373*(LOG(N568/L568)+0.29))),"")</f>
        <v/>
      </c>
      <c r="V568" s="98">
        <f>IF(S568&lt;2.6, 17.6+11*LOG(Q568),"")</f>
        <v/>
      </c>
      <c r="W568" s="98">
        <f>IF(S568&lt;2.6, IF(M568/100&lt;20, 30,IF(M568/100&lt;40,30+5/20*(M568/100-20),IF(M568/100&lt;120, 35+5/80*(M568/100-40), IF(M568/100&lt;200, 40+5/80*(M568/100-120),45)))),"")</f>
        <v/>
      </c>
      <c r="X568" s="98">
        <f>IF(S568&gt;2.59, (M568-J568)/$I$1,"")</f>
        <v/>
      </c>
      <c r="Y568" s="1">
        <f>+($Y$600-$Y$3)/($A$600-$A$3)*(A568-$A$3)+$Y$3</f>
        <v/>
      </c>
      <c r="Z568" s="99">
        <f>+B568*4</f>
        <v/>
      </c>
      <c r="AA568" s="1">
        <f>+($AA$600-$AA$3)/($A$600-$A$3)*(A568-$A$3)+$AA$3</f>
        <v/>
      </c>
    </row>
    <row r="569">
      <c r="A569" s="11" t="n">
        <v>11.32</v>
      </c>
      <c r="B569" s="11" t="n">
        <v>11.007</v>
      </c>
      <c r="C569" s="11" t="n">
        <v>22</v>
      </c>
      <c r="D569" s="11" t="n">
        <v>97</v>
      </c>
      <c r="E569" s="5">
        <f>+B569*1000+D569*(1-$F$1)</f>
        <v/>
      </c>
      <c r="F569" s="5">
        <f>+F568+1</f>
        <v/>
      </c>
      <c r="G569" s="5">
        <f>+G568</f>
        <v/>
      </c>
      <c r="H569" s="5">
        <f>+A569+G569/2</f>
        <v/>
      </c>
      <c r="I569" s="8">
        <f>9.81*(0.27*LOG(C569/E569*100)+0.36*LOG(E569/100)+1.236)</f>
        <v/>
      </c>
      <c r="J569" s="5">
        <f>+J568+I569*G569</f>
        <v/>
      </c>
      <c r="K569" s="5">
        <f>IF(H569&lt;$C$1,0,9.81*(H569-$C$1))</f>
        <v/>
      </c>
      <c r="L569" s="8">
        <f>+J569-K569</f>
        <v/>
      </c>
      <c r="M569" s="8">
        <f>AVERAGE(B569:B570)*1000</f>
        <v/>
      </c>
      <c r="N569" s="8">
        <f>AVERAGE(E569:E570)</f>
        <v/>
      </c>
      <c r="O569" s="8">
        <f>AVERAGE(F569:F570)</f>
        <v/>
      </c>
      <c r="P569" s="8">
        <f>AVERAGE(G569:G570)</f>
        <v/>
      </c>
      <c r="Q569" s="9">
        <f>(N569-J569)/L569</f>
        <v/>
      </c>
      <c r="R569" s="8">
        <f>+O569/(N569-J569)*100</f>
        <v/>
      </c>
      <c r="S569" s="8">
        <f>+SQRT((3.47-LOG(Q569))^2+(1.22+LOG(R569))^2)</f>
        <v/>
      </c>
      <c r="T569" s="1">
        <f>(IF(S569&lt;1.31, "gravelly sand to dense sand", IF(S569&lt;2.05, "sands", IF(S569&lt;2.6, "sand mixtures", IF(S569&lt;2.95, "silt mixtures", IF(S569&lt;3.6, "clays","organic clay"))))))</f>
        <v/>
      </c>
      <c r="U569" s="98">
        <f>IF(S569&lt;2.6,DEGREES(ATAN(0.373*(LOG(N569/L569)+0.29))),"")</f>
        <v/>
      </c>
      <c r="V569" s="98">
        <f>IF(S569&lt;2.6, 17.6+11*LOG(Q569),"")</f>
        <v/>
      </c>
      <c r="W569" s="98">
        <f>IF(S569&lt;2.6, IF(M569/100&lt;20, 30,IF(M569/100&lt;40,30+5/20*(M569/100-20),IF(M569/100&lt;120, 35+5/80*(M569/100-40), IF(M569/100&lt;200, 40+5/80*(M569/100-120),45)))),"")</f>
        <v/>
      </c>
      <c r="X569" s="98">
        <f>IF(S569&gt;2.59, (M569-J569)/$I$1,"")</f>
        <v/>
      </c>
      <c r="Y569" s="1">
        <f>+($Y$600-$Y$3)/($A$600-$A$3)*(A569-$A$3)+$Y$3</f>
        <v/>
      </c>
      <c r="Z569" s="99">
        <f>+B569*4</f>
        <v/>
      </c>
      <c r="AA569" s="1">
        <f>+($AA$600-$AA$3)/($A$600-$A$3)*(A569-$A$3)+$AA$3</f>
        <v/>
      </c>
    </row>
    <row r="570">
      <c r="A570" s="11" t="n">
        <v>11.34</v>
      </c>
      <c r="B570" s="11" t="n">
        <v>10.988</v>
      </c>
      <c r="C570" s="11" t="n">
        <v>23</v>
      </c>
      <c r="D570" s="11" t="n">
        <v>98</v>
      </c>
      <c r="E570" s="5">
        <f>+B570*1000+D570*(1-$F$1)</f>
        <v/>
      </c>
      <c r="F570" s="5">
        <f>+F569+1</f>
        <v/>
      </c>
      <c r="G570" s="5">
        <f>+G569</f>
        <v/>
      </c>
      <c r="H570" s="5">
        <f>+A570+G570/2</f>
        <v/>
      </c>
      <c r="I570" s="8">
        <f>9.81*(0.27*LOG(C570/E570*100)+0.36*LOG(E570/100)+1.236)</f>
        <v/>
      </c>
      <c r="J570" s="5">
        <f>+J569+I570*G570</f>
        <v/>
      </c>
      <c r="K570" s="5">
        <f>IF(H570&lt;$C$1,0,9.81*(H570-$C$1))</f>
        <v/>
      </c>
      <c r="L570" s="8">
        <f>+J570-K570</f>
        <v/>
      </c>
      <c r="M570" s="8">
        <f>AVERAGE(B570:B571)*1000</f>
        <v/>
      </c>
      <c r="N570" s="8">
        <f>AVERAGE(E570:E571)</f>
        <v/>
      </c>
      <c r="O570" s="8">
        <f>AVERAGE(F570:F571)</f>
        <v/>
      </c>
      <c r="P570" s="8">
        <f>AVERAGE(G570:G571)</f>
        <v/>
      </c>
      <c r="Q570" s="9">
        <f>(N570-J570)/L570</f>
        <v/>
      </c>
      <c r="R570" s="8">
        <f>+O570/(N570-J570)*100</f>
        <v/>
      </c>
      <c r="S570" s="8">
        <f>+SQRT((3.47-LOG(Q570))^2+(1.22+LOG(R570))^2)</f>
        <v/>
      </c>
      <c r="T570" s="1">
        <f>(IF(S570&lt;1.31, "gravelly sand to dense sand", IF(S570&lt;2.05, "sands", IF(S570&lt;2.6, "sand mixtures", IF(S570&lt;2.95, "silt mixtures", IF(S570&lt;3.6, "clays","organic clay"))))))</f>
        <v/>
      </c>
      <c r="U570" s="98">
        <f>IF(S570&lt;2.6,DEGREES(ATAN(0.373*(LOG(N570/L570)+0.29))),"")</f>
        <v/>
      </c>
      <c r="V570" s="98">
        <f>IF(S570&lt;2.6, 17.6+11*LOG(Q570),"")</f>
        <v/>
      </c>
      <c r="W570" s="98">
        <f>IF(S570&lt;2.6, IF(M570/100&lt;20, 30,IF(M570/100&lt;40,30+5/20*(M570/100-20),IF(M570/100&lt;120, 35+5/80*(M570/100-40), IF(M570/100&lt;200, 40+5/80*(M570/100-120),45)))),"")</f>
        <v/>
      </c>
      <c r="X570" s="98">
        <f>IF(S570&gt;2.59, (M570-J570)/$I$1,"")</f>
        <v/>
      </c>
      <c r="Y570" s="1">
        <f>+($Y$600-$Y$3)/($A$600-$A$3)*(A570-$A$3)+$Y$3</f>
        <v/>
      </c>
      <c r="Z570" s="99">
        <f>+B570*4</f>
        <v/>
      </c>
      <c r="AA570" s="1">
        <f>+($AA$600-$AA$3)/($A$600-$A$3)*(A570-$A$3)+$AA$3</f>
        <v/>
      </c>
    </row>
    <row r="571">
      <c r="A571" s="11" t="n">
        <v>11.36</v>
      </c>
      <c r="B571" s="11" t="n">
        <v>11.082</v>
      </c>
      <c r="C571" s="11" t="n">
        <v>27</v>
      </c>
      <c r="D571" s="11" t="n">
        <v>98</v>
      </c>
      <c r="E571" s="5">
        <f>+B571*1000+D571*(1-$F$1)</f>
        <v/>
      </c>
      <c r="F571" s="5">
        <f>+F570+1</f>
        <v/>
      </c>
      <c r="G571" s="5">
        <f>+G570</f>
        <v/>
      </c>
      <c r="H571" s="5">
        <f>+A571+G571/2</f>
        <v/>
      </c>
      <c r="I571" s="8">
        <f>9.81*(0.27*LOG(C571/E571*100)+0.36*LOG(E571/100)+1.236)</f>
        <v/>
      </c>
      <c r="J571" s="5">
        <f>+J570+I571*G571</f>
        <v/>
      </c>
      <c r="K571" s="5">
        <f>IF(H571&lt;$C$1,0,9.81*(H571-$C$1))</f>
        <v/>
      </c>
      <c r="L571" s="8">
        <f>+J571-K571</f>
        <v/>
      </c>
      <c r="M571" s="8">
        <f>AVERAGE(B571:B572)*1000</f>
        <v/>
      </c>
      <c r="N571" s="8">
        <f>AVERAGE(E571:E572)</f>
        <v/>
      </c>
      <c r="O571" s="8">
        <f>AVERAGE(F571:F572)</f>
        <v/>
      </c>
      <c r="P571" s="8">
        <f>AVERAGE(G571:G572)</f>
        <v/>
      </c>
      <c r="Q571" s="9">
        <f>(N571-J571)/L571</f>
        <v/>
      </c>
      <c r="R571" s="8">
        <f>+O571/(N571-J571)*100</f>
        <v/>
      </c>
      <c r="S571" s="8">
        <f>+SQRT((3.47-LOG(Q571))^2+(1.22+LOG(R571))^2)</f>
        <v/>
      </c>
      <c r="T571" s="1">
        <f>(IF(S571&lt;1.31, "gravelly sand to dense sand", IF(S571&lt;2.05, "sands", IF(S571&lt;2.6, "sand mixtures", IF(S571&lt;2.95, "silt mixtures", IF(S571&lt;3.6, "clays","organic clay"))))))</f>
        <v/>
      </c>
      <c r="U571" s="98">
        <f>IF(S571&lt;2.6,DEGREES(ATAN(0.373*(LOG(N571/L571)+0.29))),"")</f>
        <v/>
      </c>
      <c r="V571" s="98">
        <f>IF(S571&lt;2.6, 17.6+11*LOG(Q571),"")</f>
        <v/>
      </c>
      <c r="W571" s="98">
        <f>IF(S571&lt;2.6, IF(M571/100&lt;20, 30,IF(M571/100&lt;40,30+5/20*(M571/100-20),IF(M571/100&lt;120, 35+5/80*(M571/100-40), IF(M571/100&lt;200, 40+5/80*(M571/100-120),45)))),"")</f>
        <v/>
      </c>
      <c r="X571" s="98">
        <f>IF(S571&gt;2.59, (M571-J571)/$I$1,"")</f>
        <v/>
      </c>
      <c r="Y571" s="1">
        <f>+($Y$600-$Y$3)/($A$600-$A$3)*(A571-$A$3)+$Y$3</f>
        <v/>
      </c>
      <c r="Z571" s="99">
        <f>+B571*4</f>
        <v/>
      </c>
      <c r="AA571" s="1">
        <f>+($AA$600-$AA$3)/($A$600-$A$3)*(A571-$A$3)+$AA$3</f>
        <v/>
      </c>
    </row>
    <row r="572">
      <c r="A572" s="11" t="n">
        <v>11.38</v>
      </c>
      <c r="B572" s="11" t="n">
        <v>11.31</v>
      </c>
      <c r="C572" s="11" t="n">
        <v>25</v>
      </c>
      <c r="D572" s="11" t="n">
        <v>99</v>
      </c>
      <c r="E572" s="5">
        <f>+B572*1000+D572*(1-$F$1)</f>
        <v/>
      </c>
      <c r="F572" s="5">
        <f>+F571+1</f>
        <v/>
      </c>
      <c r="G572" s="5">
        <f>+G571</f>
        <v/>
      </c>
      <c r="H572" s="5">
        <f>+A572+G572/2</f>
        <v/>
      </c>
      <c r="I572" s="8">
        <f>9.81*(0.27*LOG(C572/E572*100)+0.36*LOG(E572/100)+1.236)</f>
        <v/>
      </c>
      <c r="J572" s="5">
        <f>+J571+I572*G572</f>
        <v/>
      </c>
      <c r="K572" s="5">
        <f>IF(H572&lt;$C$1,0,9.81*(H572-$C$1))</f>
        <v/>
      </c>
      <c r="L572" s="8">
        <f>+J572-K572</f>
        <v/>
      </c>
      <c r="M572" s="8">
        <f>AVERAGE(B572:B573)*1000</f>
        <v/>
      </c>
      <c r="N572" s="8">
        <f>AVERAGE(E572:E573)</f>
        <v/>
      </c>
      <c r="O572" s="8">
        <f>AVERAGE(F572:F573)</f>
        <v/>
      </c>
      <c r="P572" s="8">
        <f>AVERAGE(G572:G573)</f>
        <v/>
      </c>
      <c r="Q572" s="9">
        <f>(N572-J572)/L572</f>
        <v/>
      </c>
      <c r="R572" s="8">
        <f>+O572/(N572-J572)*100</f>
        <v/>
      </c>
      <c r="S572" s="8">
        <f>+SQRT((3.47-LOG(Q572))^2+(1.22+LOG(R572))^2)</f>
        <v/>
      </c>
      <c r="T572" s="1">
        <f>(IF(S572&lt;1.31, "gravelly sand to dense sand", IF(S572&lt;2.05, "sands", IF(S572&lt;2.6, "sand mixtures", IF(S572&lt;2.95, "silt mixtures", IF(S572&lt;3.6, "clays","organic clay"))))))</f>
        <v/>
      </c>
      <c r="U572" s="98">
        <f>IF(S572&lt;2.6,DEGREES(ATAN(0.373*(LOG(N572/L572)+0.29))),"")</f>
        <v/>
      </c>
      <c r="V572" s="98">
        <f>IF(S572&lt;2.6, 17.6+11*LOG(Q572),"")</f>
        <v/>
      </c>
      <c r="W572" s="98">
        <f>IF(S572&lt;2.6, IF(M572/100&lt;20, 30,IF(M572/100&lt;40,30+5/20*(M572/100-20),IF(M572/100&lt;120, 35+5/80*(M572/100-40), IF(M572/100&lt;200, 40+5/80*(M572/100-120),45)))),"")</f>
        <v/>
      </c>
      <c r="X572" s="98">
        <f>IF(S572&gt;2.59, (M572-J572)/$I$1,"")</f>
        <v/>
      </c>
      <c r="Y572" s="1">
        <f>+($Y$600-$Y$3)/($A$600-$A$3)*(A572-$A$3)+$Y$3</f>
        <v/>
      </c>
      <c r="Z572" s="99">
        <f>+B572*4</f>
        <v/>
      </c>
      <c r="AA572" s="1">
        <f>+($AA$600-$AA$3)/($A$600-$A$3)*(A572-$A$3)+$AA$3</f>
        <v/>
      </c>
    </row>
    <row r="573">
      <c r="A573" s="11" t="n">
        <v>11.4</v>
      </c>
      <c r="B573" s="11" t="n">
        <v>11.575</v>
      </c>
      <c r="C573" s="11" t="n">
        <v>31</v>
      </c>
      <c r="D573" s="11" t="n">
        <v>100</v>
      </c>
      <c r="E573" s="5">
        <f>+B573*1000+D573*(1-$F$1)</f>
        <v/>
      </c>
      <c r="F573" s="5">
        <f>+F572+1</f>
        <v/>
      </c>
      <c r="G573" s="5">
        <f>+G572</f>
        <v/>
      </c>
      <c r="H573" s="5">
        <f>+A573+G573/2</f>
        <v/>
      </c>
      <c r="I573" s="8">
        <f>9.81*(0.27*LOG(C573/E573*100)+0.36*LOG(E573/100)+1.236)</f>
        <v/>
      </c>
      <c r="J573" s="5">
        <f>+J572+I573*G573</f>
        <v/>
      </c>
      <c r="K573" s="5">
        <f>IF(H573&lt;$C$1,0,9.81*(H573-$C$1))</f>
        <v/>
      </c>
      <c r="L573" s="8">
        <f>+J573-K573</f>
        <v/>
      </c>
      <c r="M573" s="8">
        <f>AVERAGE(B573:B574)*1000</f>
        <v/>
      </c>
      <c r="N573" s="8">
        <f>AVERAGE(E573:E574)</f>
        <v/>
      </c>
      <c r="O573" s="8">
        <f>AVERAGE(F573:F574)</f>
        <v/>
      </c>
      <c r="P573" s="8">
        <f>AVERAGE(G573:G574)</f>
        <v/>
      </c>
      <c r="Q573" s="9">
        <f>(N573-J573)/L573</f>
        <v/>
      </c>
      <c r="R573" s="8">
        <f>+O573/(N573-J573)*100</f>
        <v/>
      </c>
      <c r="S573" s="8">
        <f>+SQRT((3.47-LOG(Q573))^2+(1.22+LOG(R573))^2)</f>
        <v/>
      </c>
      <c r="T573" s="1">
        <f>(IF(S573&lt;1.31, "gravelly sand to dense sand", IF(S573&lt;2.05, "sands", IF(S573&lt;2.6, "sand mixtures", IF(S573&lt;2.95, "silt mixtures", IF(S573&lt;3.6, "clays","organic clay"))))))</f>
        <v/>
      </c>
      <c r="U573" s="98">
        <f>IF(S573&lt;2.6,DEGREES(ATAN(0.373*(LOG(N573/L573)+0.29))),"")</f>
        <v/>
      </c>
      <c r="V573" s="98">
        <f>IF(S573&lt;2.6, 17.6+11*LOG(Q573),"")</f>
        <v/>
      </c>
      <c r="W573" s="98">
        <f>IF(S573&lt;2.6, IF(M573/100&lt;20, 30,IF(M573/100&lt;40,30+5/20*(M573/100-20),IF(M573/100&lt;120, 35+5/80*(M573/100-40), IF(M573/100&lt;200, 40+5/80*(M573/100-120),45)))),"")</f>
        <v/>
      </c>
      <c r="X573" s="98">
        <f>IF(S573&gt;2.59, (M573-J573)/$I$1,"")</f>
        <v/>
      </c>
      <c r="Y573" s="1">
        <f>+($Y$600-$Y$3)/($A$600-$A$3)*(A573-$A$3)+$Y$3</f>
        <v/>
      </c>
      <c r="Z573" s="99">
        <f>+B573*4</f>
        <v/>
      </c>
      <c r="AA573" s="1">
        <f>+($AA$600-$AA$3)/($A$600-$A$3)*(A573-$A$3)+$AA$3</f>
        <v/>
      </c>
    </row>
    <row r="574">
      <c r="A574" s="11" t="n">
        <v>11.42</v>
      </c>
      <c r="B574" s="11" t="n">
        <v>11.537</v>
      </c>
      <c r="C574" s="11" t="n">
        <v>28</v>
      </c>
      <c r="D574" s="11" t="n">
        <v>101</v>
      </c>
      <c r="E574" s="5">
        <f>+B574*1000+D574*(1-$F$1)</f>
        <v/>
      </c>
      <c r="F574" s="5">
        <f>+F573+1</f>
        <v/>
      </c>
      <c r="G574" s="5">
        <f>+G573</f>
        <v/>
      </c>
      <c r="H574" s="5">
        <f>+A574+G574/2</f>
        <v/>
      </c>
      <c r="I574" s="8">
        <f>9.81*(0.27*LOG(C574/E574*100)+0.36*LOG(E574/100)+1.236)</f>
        <v/>
      </c>
      <c r="J574" s="5">
        <f>+J573+I574*G574</f>
        <v/>
      </c>
      <c r="K574" s="5">
        <f>IF(H574&lt;$C$1,0,9.81*(H574-$C$1))</f>
        <v/>
      </c>
      <c r="L574" s="8">
        <f>+J574-K574</f>
        <v/>
      </c>
      <c r="M574" s="8">
        <f>AVERAGE(B574:B575)*1000</f>
        <v/>
      </c>
      <c r="N574" s="8">
        <f>AVERAGE(E574:E575)</f>
        <v/>
      </c>
      <c r="O574" s="8">
        <f>AVERAGE(F574:F575)</f>
        <v/>
      </c>
      <c r="P574" s="8">
        <f>AVERAGE(G574:G575)</f>
        <v/>
      </c>
      <c r="Q574" s="9">
        <f>(N574-J574)/L574</f>
        <v/>
      </c>
      <c r="R574" s="8">
        <f>+O574/(N574-J574)*100</f>
        <v/>
      </c>
      <c r="S574" s="8">
        <f>+SQRT((3.47-LOG(Q574))^2+(1.22+LOG(R574))^2)</f>
        <v/>
      </c>
      <c r="T574" s="1">
        <f>(IF(S574&lt;1.31, "gravelly sand to dense sand", IF(S574&lt;2.05, "sands", IF(S574&lt;2.6, "sand mixtures", IF(S574&lt;2.95, "silt mixtures", IF(S574&lt;3.6, "clays","organic clay"))))))</f>
        <v/>
      </c>
      <c r="U574" s="98">
        <f>IF(S574&lt;2.6,DEGREES(ATAN(0.373*(LOG(N574/L574)+0.29))),"")</f>
        <v/>
      </c>
      <c r="V574" s="98">
        <f>IF(S574&lt;2.6, 17.6+11*LOG(Q574),"")</f>
        <v/>
      </c>
      <c r="W574" s="98">
        <f>IF(S574&lt;2.6, IF(M574/100&lt;20, 30,IF(M574/100&lt;40,30+5/20*(M574/100-20),IF(M574/100&lt;120, 35+5/80*(M574/100-40), IF(M574/100&lt;200, 40+5/80*(M574/100-120),45)))),"")</f>
        <v/>
      </c>
      <c r="X574" s="98">
        <f>IF(S574&gt;2.59, (M574-J574)/$I$1,"")</f>
        <v/>
      </c>
      <c r="Y574" s="1">
        <f>+($Y$600-$Y$3)/($A$600-$A$3)*(A574-$A$3)+$Y$3</f>
        <v/>
      </c>
      <c r="Z574" s="99">
        <f>+B574*4</f>
        <v/>
      </c>
      <c r="AA574" s="1">
        <f>+($AA$600-$AA$3)/($A$600-$A$3)*(A574-$A$3)+$AA$3</f>
        <v/>
      </c>
    </row>
    <row r="575">
      <c r="A575" s="11" t="n">
        <v>11.44</v>
      </c>
      <c r="B575" s="11" t="n">
        <v>11.348</v>
      </c>
      <c r="C575" s="11" t="n">
        <v>24</v>
      </c>
      <c r="D575" s="11" t="n">
        <v>100</v>
      </c>
      <c r="E575" s="5">
        <f>+B575*1000+D575*(1-$F$1)</f>
        <v/>
      </c>
      <c r="F575" s="5">
        <f>+F574+1</f>
        <v/>
      </c>
      <c r="G575" s="5">
        <f>+G574</f>
        <v/>
      </c>
      <c r="H575" s="5">
        <f>+A575+G575/2</f>
        <v/>
      </c>
      <c r="I575" s="8">
        <f>9.81*(0.27*LOG(C575/E575*100)+0.36*LOG(E575/100)+1.236)</f>
        <v/>
      </c>
      <c r="J575" s="5">
        <f>+J574+I575*G575</f>
        <v/>
      </c>
      <c r="K575" s="5">
        <f>IF(H575&lt;$C$1,0,9.81*(H575-$C$1))</f>
        <v/>
      </c>
      <c r="L575" s="8">
        <f>+J575-K575</f>
        <v/>
      </c>
      <c r="M575" s="8">
        <f>AVERAGE(B575:B576)*1000</f>
        <v/>
      </c>
      <c r="N575" s="8">
        <f>AVERAGE(E575:E576)</f>
        <v/>
      </c>
      <c r="O575" s="8">
        <f>AVERAGE(F575:F576)</f>
        <v/>
      </c>
      <c r="P575" s="8">
        <f>AVERAGE(G575:G576)</f>
        <v/>
      </c>
      <c r="Q575" s="9">
        <f>(N575-J575)/L575</f>
        <v/>
      </c>
      <c r="R575" s="8">
        <f>+O575/(N575-J575)*100</f>
        <v/>
      </c>
      <c r="S575" s="8">
        <f>+SQRT((3.47-LOG(Q575))^2+(1.22+LOG(R575))^2)</f>
        <v/>
      </c>
      <c r="T575" s="1">
        <f>(IF(S575&lt;1.31, "gravelly sand to dense sand", IF(S575&lt;2.05, "sands", IF(S575&lt;2.6, "sand mixtures", IF(S575&lt;2.95, "silt mixtures", IF(S575&lt;3.6, "clays","organic clay"))))))</f>
        <v/>
      </c>
      <c r="U575" s="98">
        <f>IF(S575&lt;2.6,DEGREES(ATAN(0.373*(LOG(N575/L575)+0.29))),"")</f>
        <v/>
      </c>
      <c r="V575" s="98">
        <f>IF(S575&lt;2.6, 17.6+11*LOG(Q575),"")</f>
        <v/>
      </c>
      <c r="W575" s="98">
        <f>IF(S575&lt;2.6, IF(M575/100&lt;20, 30,IF(M575/100&lt;40,30+5/20*(M575/100-20),IF(M575/100&lt;120, 35+5/80*(M575/100-40), IF(M575/100&lt;200, 40+5/80*(M575/100-120),45)))),"")</f>
        <v/>
      </c>
      <c r="X575" s="98">
        <f>IF(S575&gt;2.59, (M575-J575)/$I$1,"")</f>
        <v/>
      </c>
      <c r="Y575" s="1">
        <f>+($Y$600-$Y$3)/($A$600-$A$3)*(A575-$A$3)+$Y$3</f>
        <v/>
      </c>
      <c r="Z575" s="99">
        <f>+B575*4</f>
        <v/>
      </c>
      <c r="AA575" s="1">
        <f>+($AA$600-$AA$3)/($A$600-$A$3)*(A575-$A$3)+$AA$3</f>
        <v/>
      </c>
    </row>
    <row r="576">
      <c r="A576" s="11" t="n">
        <v>11.46</v>
      </c>
      <c r="B576" s="11" t="n">
        <v>11.272</v>
      </c>
      <c r="C576" s="11" t="n">
        <v>16</v>
      </c>
      <c r="D576" s="11" t="n">
        <v>100</v>
      </c>
      <c r="E576" s="5">
        <f>+B576*1000+D576*(1-$F$1)</f>
        <v/>
      </c>
      <c r="F576" s="5">
        <f>+F575+1</f>
        <v/>
      </c>
      <c r="G576" s="5">
        <f>+G575</f>
        <v/>
      </c>
      <c r="H576" s="5">
        <f>+A576+G576/2</f>
        <v/>
      </c>
      <c r="I576" s="8">
        <f>9.81*(0.27*LOG(C576/E576*100)+0.36*LOG(E576/100)+1.236)</f>
        <v/>
      </c>
      <c r="J576" s="5">
        <f>+J575+I576*G576</f>
        <v/>
      </c>
      <c r="K576" s="5">
        <f>IF(H576&lt;$C$1,0,9.81*(H576-$C$1))</f>
        <v/>
      </c>
      <c r="L576" s="8">
        <f>+J576-K576</f>
        <v/>
      </c>
      <c r="M576" s="8">
        <f>AVERAGE(B576:B577)*1000</f>
        <v/>
      </c>
      <c r="N576" s="8">
        <f>AVERAGE(E576:E577)</f>
        <v/>
      </c>
      <c r="O576" s="8">
        <f>AVERAGE(F576:F577)</f>
        <v/>
      </c>
      <c r="P576" s="8">
        <f>AVERAGE(G576:G577)</f>
        <v/>
      </c>
      <c r="Q576" s="9">
        <f>(N576-J576)/L576</f>
        <v/>
      </c>
      <c r="R576" s="8">
        <f>+O576/(N576-J576)*100</f>
        <v/>
      </c>
      <c r="S576" s="8">
        <f>+SQRT((3.47-LOG(Q576))^2+(1.22+LOG(R576))^2)</f>
        <v/>
      </c>
      <c r="T576" s="1">
        <f>(IF(S576&lt;1.31, "gravelly sand to dense sand", IF(S576&lt;2.05, "sands", IF(S576&lt;2.6, "sand mixtures", IF(S576&lt;2.95, "silt mixtures", IF(S576&lt;3.6, "clays","organic clay"))))))</f>
        <v/>
      </c>
      <c r="U576" s="98">
        <f>IF(S576&lt;2.6,DEGREES(ATAN(0.373*(LOG(N576/L576)+0.29))),"")</f>
        <v/>
      </c>
      <c r="V576" s="98">
        <f>IF(S576&lt;2.6, 17.6+11*LOG(Q576),"")</f>
        <v/>
      </c>
      <c r="W576" s="98">
        <f>IF(S576&lt;2.6, IF(M576/100&lt;20, 30,IF(M576/100&lt;40,30+5/20*(M576/100-20),IF(M576/100&lt;120, 35+5/80*(M576/100-40), IF(M576/100&lt;200, 40+5/80*(M576/100-120),45)))),"")</f>
        <v/>
      </c>
      <c r="X576" s="98">
        <f>IF(S576&gt;2.59, (M576-J576)/$I$1,"")</f>
        <v/>
      </c>
      <c r="Y576" s="1">
        <f>+($Y$600-$Y$3)/($A$600-$A$3)*(A576-$A$3)+$Y$3</f>
        <v/>
      </c>
      <c r="Z576" s="99">
        <f>+B576*4</f>
        <v/>
      </c>
      <c r="AA576" s="1">
        <f>+($AA$600-$AA$3)/($A$600-$A$3)*(A576-$A$3)+$AA$3</f>
        <v/>
      </c>
    </row>
    <row r="577">
      <c r="A577" s="11" t="n">
        <v>11.48</v>
      </c>
      <c r="B577" s="11" t="n">
        <v>11.177</v>
      </c>
      <c r="C577" s="11" t="n">
        <v>21</v>
      </c>
      <c r="D577" s="11" t="n">
        <v>100</v>
      </c>
      <c r="E577" s="5">
        <f>+B577*1000+D577*(1-$F$1)</f>
        <v/>
      </c>
      <c r="F577" s="5">
        <f>+F576+1</f>
        <v/>
      </c>
      <c r="G577" s="5">
        <f>+G576</f>
        <v/>
      </c>
      <c r="H577" s="5">
        <f>+A577+G577/2</f>
        <v/>
      </c>
      <c r="I577" s="8">
        <f>9.81*(0.27*LOG(C577/E577*100)+0.36*LOG(E577/100)+1.236)</f>
        <v/>
      </c>
      <c r="J577" s="5">
        <f>+J576+I577*G577</f>
        <v/>
      </c>
      <c r="K577" s="5">
        <f>IF(H577&lt;$C$1,0,9.81*(H577-$C$1))</f>
        <v/>
      </c>
      <c r="L577" s="8">
        <f>+J577-K577</f>
        <v/>
      </c>
      <c r="M577" s="8">
        <f>AVERAGE(B577:B578)*1000</f>
        <v/>
      </c>
      <c r="N577" s="8">
        <f>AVERAGE(E577:E578)</f>
        <v/>
      </c>
      <c r="O577" s="8">
        <f>AVERAGE(F577:F578)</f>
        <v/>
      </c>
      <c r="P577" s="8">
        <f>AVERAGE(G577:G578)</f>
        <v/>
      </c>
      <c r="Q577" s="9">
        <f>(N577-J577)/L577</f>
        <v/>
      </c>
      <c r="R577" s="8">
        <f>+O577/(N577-J577)*100</f>
        <v/>
      </c>
      <c r="S577" s="8">
        <f>+SQRT((3.47-LOG(Q577))^2+(1.22+LOG(R577))^2)</f>
        <v/>
      </c>
      <c r="T577" s="1">
        <f>(IF(S577&lt;1.31, "gravelly sand to dense sand", IF(S577&lt;2.05, "sands", IF(S577&lt;2.6, "sand mixtures", IF(S577&lt;2.95, "silt mixtures", IF(S577&lt;3.6, "clays","organic clay"))))))</f>
        <v/>
      </c>
      <c r="U577" s="98">
        <f>IF(S577&lt;2.6,DEGREES(ATAN(0.373*(LOG(N577/L577)+0.29))),"")</f>
        <v/>
      </c>
      <c r="V577" s="98">
        <f>IF(S577&lt;2.6, 17.6+11*LOG(Q577),"")</f>
        <v/>
      </c>
      <c r="W577" s="98">
        <f>IF(S577&lt;2.6, IF(M577/100&lt;20, 30,IF(M577/100&lt;40,30+5/20*(M577/100-20),IF(M577/100&lt;120, 35+5/80*(M577/100-40), IF(M577/100&lt;200, 40+5/80*(M577/100-120),45)))),"")</f>
        <v/>
      </c>
      <c r="X577" s="98">
        <f>IF(S577&gt;2.59, (M577-J577)/$I$1,"")</f>
        <v/>
      </c>
      <c r="Y577" s="1">
        <f>+($Y$600-$Y$3)/($A$600-$A$3)*(A577-$A$3)+$Y$3</f>
        <v/>
      </c>
      <c r="Z577" s="99">
        <f>+B577*4</f>
        <v/>
      </c>
      <c r="AA577" s="1">
        <f>+($AA$600-$AA$3)/($A$600-$A$3)*(A577-$A$3)+$AA$3</f>
        <v/>
      </c>
    </row>
    <row r="578">
      <c r="A578" s="11" t="n">
        <v>11.5</v>
      </c>
      <c r="B578" s="11" t="n">
        <v>11.518</v>
      </c>
      <c r="C578" s="11" t="n">
        <v>27</v>
      </c>
      <c r="D578" s="11" t="n">
        <v>101</v>
      </c>
      <c r="E578" s="5">
        <f>+B578*1000+D578*(1-$F$1)</f>
        <v/>
      </c>
      <c r="F578" s="5">
        <f>+F577+1</f>
        <v/>
      </c>
      <c r="G578" s="5">
        <f>+G577</f>
        <v/>
      </c>
      <c r="H578" s="5">
        <f>+A578+G578/2</f>
        <v/>
      </c>
      <c r="I578" s="8">
        <f>9.81*(0.27*LOG(C578/E578*100)+0.36*LOG(E578/100)+1.236)</f>
        <v/>
      </c>
      <c r="J578" s="5">
        <f>+J577+I578*G578</f>
        <v/>
      </c>
      <c r="K578" s="5">
        <f>IF(H578&lt;$C$1,0,9.81*(H578-$C$1))</f>
        <v/>
      </c>
      <c r="L578" s="8">
        <f>+J578-K578</f>
        <v/>
      </c>
      <c r="M578" s="8">
        <f>AVERAGE(B578:B579)*1000</f>
        <v/>
      </c>
      <c r="N578" s="8">
        <f>AVERAGE(E578:E579)</f>
        <v/>
      </c>
      <c r="O578" s="8">
        <f>AVERAGE(F578:F579)</f>
        <v/>
      </c>
      <c r="P578" s="8">
        <f>AVERAGE(G578:G579)</f>
        <v/>
      </c>
      <c r="Q578" s="9">
        <f>(N578-J578)/L578</f>
        <v/>
      </c>
      <c r="R578" s="8">
        <f>+O578/(N578-J578)*100</f>
        <v/>
      </c>
      <c r="S578" s="8">
        <f>+SQRT((3.47-LOG(Q578))^2+(1.22+LOG(R578))^2)</f>
        <v/>
      </c>
      <c r="T578" s="1">
        <f>(IF(S578&lt;1.31, "gravelly sand to dense sand", IF(S578&lt;2.05, "sands", IF(S578&lt;2.6, "sand mixtures", IF(S578&lt;2.95, "silt mixtures", IF(S578&lt;3.6, "clays","organic clay"))))))</f>
        <v/>
      </c>
      <c r="U578" s="98">
        <f>IF(S578&lt;2.6,DEGREES(ATAN(0.373*(LOG(N578/L578)+0.29))),"")</f>
        <v/>
      </c>
      <c r="V578" s="98">
        <f>IF(S578&lt;2.6, 17.6+11*LOG(Q578),"")</f>
        <v/>
      </c>
      <c r="W578" s="98">
        <f>IF(S578&lt;2.6, IF(M578/100&lt;20, 30,IF(M578/100&lt;40,30+5/20*(M578/100-20),IF(M578/100&lt;120, 35+5/80*(M578/100-40), IF(M578/100&lt;200, 40+5/80*(M578/100-120),45)))),"")</f>
        <v/>
      </c>
      <c r="X578" s="98">
        <f>IF(S578&gt;2.59, (M578-J578)/$I$1,"")</f>
        <v/>
      </c>
      <c r="Y578" s="1">
        <f>+($Y$600-$Y$3)/($A$600-$A$3)*(A578-$A$3)+$Y$3</f>
        <v/>
      </c>
      <c r="Z578" s="99">
        <f>+B578*4</f>
        <v/>
      </c>
      <c r="AA578" s="1">
        <f>+($AA$600-$AA$3)/($A$600-$A$3)*(A578-$A$3)+$AA$3</f>
        <v/>
      </c>
    </row>
    <row r="579">
      <c r="A579" s="11" t="n">
        <v>11.52</v>
      </c>
      <c r="B579" s="11" t="n">
        <v>11.935</v>
      </c>
      <c r="C579" s="11" t="n">
        <v>24</v>
      </c>
      <c r="D579" s="11" t="n">
        <v>101</v>
      </c>
      <c r="E579" s="5">
        <f>+B579*1000+D579*(1-$F$1)</f>
        <v/>
      </c>
      <c r="F579" s="5">
        <f>+F578+1</f>
        <v/>
      </c>
      <c r="G579" s="5">
        <f>+G578</f>
        <v/>
      </c>
      <c r="H579" s="5">
        <f>+A579+G579/2</f>
        <v/>
      </c>
      <c r="I579" s="8">
        <f>9.81*(0.27*LOG(C579/E579*100)+0.36*LOG(E579/100)+1.236)</f>
        <v/>
      </c>
      <c r="J579" s="5">
        <f>+J578+I579*G579</f>
        <v/>
      </c>
      <c r="K579" s="5">
        <f>IF(H579&lt;$C$1,0,9.81*(H579-$C$1))</f>
        <v/>
      </c>
      <c r="L579" s="8">
        <f>+J579-K579</f>
        <v/>
      </c>
      <c r="M579" s="8">
        <f>AVERAGE(B579:B580)*1000</f>
        <v/>
      </c>
      <c r="N579" s="8">
        <f>AVERAGE(E579:E580)</f>
        <v/>
      </c>
      <c r="O579" s="8">
        <f>AVERAGE(F579:F580)</f>
        <v/>
      </c>
      <c r="P579" s="8">
        <f>AVERAGE(G579:G580)</f>
        <v/>
      </c>
      <c r="Q579" s="9">
        <f>(N579-J579)/L579</f>
        <v/>
      </c>
      <c r="R579" s="8">
        <f>+O579/(N579-J579)*100</f>
        <v/>
      </c>
      <c r="S579" s="8">
        <f>+SQRT((3.47-LOG(Q579))^2+(1.22+LOG(R579))^2)</f>
        <v/>
      </c>
      <c r="T579" s="1">
        <f>(IF(S579&lt;1.31, "gravelly sand to dense sand", IF(S579&lt;2.05, "sands", IF(S579&lt;2.6, "sand mixtures", IF(S579&lt;2.95, "silt mixtures", IF(S579&lt;3.6, "clays","organic clay"))))))</f>
        <v/>
      </c>
      <c r="U579" s="98">
        <f>IF(S579&lt;2.6,DEGREES(ATAN(0.373*(LOG(N579/L579)+0.29))),"")</f>
        <v/>
      </c>
      <c r="V579" s="98">
        <f>IF(S579&lt;2.6, 17.6+11*LOG(Q579),"")</f>
        <v/>
      </c>
      <c r="W579" s="98">
        <f>IF(S579&lt;2.6, IF(M579/100&lt;20, 30,IF(M579/100&lt;40,30+5/20*(M579/100-20),IF(M579/100&lt;120, 35+5/80*(M579/100-40), IF(M579/100&lt;200, 40+5/80*(M579/100-120),45)))),"")</f>
        <v/>
      </c>
      <c r="X579" s="98">
        <f>IF(S579&gt;2.59, (M579-J579)/$I$1,"")</f>
        <v/>
      </c>
      <c r="Y579" s="1">
        <f>+($Y$600-$Y$3)/($A$600-$A$3)*(A579-$A$3)+$Y$3</f>
        <v/>
      </c>
      <c r="Z579" s="99">
        <f>+B579*4</f>
        <v/>
      </c>
      <c r="AA579" s="1">
        <f>+($AA$600-$AA$3)/($A$600-$A$3)*(A579-$A$3)+$AA$3</f>
        <v/>
      </c>
    </row>
    <row r="580">
      <c r="A580" s="11" t="n">
        <v>11.54</v>
      </c>
      <c r="B580" s="11" t="n">
        <v>12.314</v>
      </c>
      <c r="C580" s="11" t="n">
        <v>21</v>
      </c>
      <c r="D580" s="11" t="n">
        <v>101</v>
      </c>
      <c r="E580" s="5">
        <f>+B580*1000+D580*(1-$F$1)</f>
        <v/>
      </c>
      <c r="F580" s="5">
        <f>+F579+1</f>
        <v/>
      </c>
      <c r="G580" s="5">
        <f>+G579</f>
        <v/>
      </c>
      <c r="H580" s="5">
        <f>+A580+G580/2</f>
        <v/>
      </c>
      <c r="I580" s="8">
        <f>9.81*(0.27*LOG(C580/E580*100)+0.36*LOG(E580/100)+1.236)</f>
        <v/>
      </c>
      <c r="J580" s="5">
        <f>+J579+I580*G580</f>
        <v/>
      </c>
      <c r="K580" s="5">
        <f>IF(H580&lt;$C$1,0,9.81*(H580-$C$1))</f>
        <v/>
      </c>
      <c r="L580" s="8">
        <f>+J580-K580</f>
        <v/>
      </c>
      <c r="M580" s="8">
        <f>AVERAGE(B580:B581)*1000</f>
        <v/>
      </c>
      <c r="N580" s="8">
        <f>AVERAGE(E580:E581)</f>
        <v/>
      </c>
      <c r="O580" s="8">
        <f>AVERAGE(F580:F581)</f>
        <v/>
      </c>
      <c r="P580" s="8">
        <f>AVERAGE(G580:G581)</f>
        <v/>
      </c>
      <c r="Q580" s="9">
        <f>(N580-J580)/L580</f>
        <v/>
      </c>
      <c r="R580" s="8">
        <f>+O580/(N580-J580)*100</f>
        <v/>
      </c>
      <c r="S580" s="8">
        <f>+SQRT((3.47-LOG(Q580))^2+(1.22+LOG(R580))^2)</f>
        <v/>
      </c>
      <c r="T580" s="1">
        <f>(IF(S580&lt;1.31, "gravelly sand to dense sand", IF(S580&lt;2.05, "sands", IF(S580&lt;2.6, "sand mixtures", IF(S580&lt;2.95, "silt mixtures", IF(S580&lt;3.6, "clays","organic clay"))))))</f>
        <v/>
      </c>
      <c r="U580" s="98">
        <f>IF(S580&lt;2.6,DEGREES(ATAN(0.373*(LOG(N580/L580)+0.29))),"")</f>
        <v/>
      </c>
      <c r="V580" s="98">
        <f>IF(S580&lt;2.6, 17.6+11*LOG(Q580),"")</f>
        <v/>
      </c>
      <c r="W580" s="98">
        <f>IF(S580&lt;2.6, IF(M580/100&lt;20, 30,IF(M580/100&lt;40,30+5/20*(M580/100-20),IF(M580/100&lt;120, 35+5/80*(M580/100-40), IF(M580/100&lt;200, 40+5/80*(M580/100-120),45)))),"")</f>
        <v/>
      </c>
      <c r="X580" s="98">
        <f>IF(S580&gt;2.59, (M580-J580)/$I$1,"")</f>
        <v/>
      </c>
      <c r="Y580" s="1">
        <f>+($Y$600-$Y$3)/($A$600-$A$3)*(A580-$A$3)+$Y$3</f>
        <v/>
      </c>
      <c r="Z580" s="99">
        <f>+B580*4</f>
        <v/>
      </c>
      <c r="AA580" s="1">
        <f>+($AA$600-$AA$3)/($A$600-$A$3)*(A580-$A$3)+$AA$3</f>
        <v/>
      </c>
    </row>
    <row r="581">
      <c r="A581" s="11" t="n">
        <v>11.56</v>
      </c>
      <c r="B581" s="11" t="n">
        <v>13.337</v>
      </c>
      <c r="C581" s="11" t="n">
        <v>24</v>
      </c>
      <c r="D581" s="11" t="n">
        <v>102</v>
      </c>
      <c r="E581" s="5">
        <f>+B581*1000+D581*(1-$F$1)</f>
        <v/>
      </c>
      <c r="F581" s="5">
        <f>+F580+1</f>
        <v/>
      </c>
      <c r="G581" s="5">
        <f>+G580</f>
        <v/>
      </c>
      <c r="H581" s="5">
        <f>+A581+G581/2</f>
        <v/>
      </c>
      <c r="I581" s="8">
        <f>9.81*(0.27*LOG(C581/E581*100)+0.36*LOG(E581/100)+1.236)</f>
        <v/>
      </c>
      <c r="J581" s="5">
        <f>+J580+I581*G581</f>
        <v/>
      </c>
      <c r="K581" s="5">
        <f>IF(H581&lt;$C$1,0,9.81*(H581-$C$1))</f>
        <v/>
      </c>
      <c r="L581" s="8">
        <f>+J581-K581</f>
        <v/>
      </c>
      <c r="M581" s="8">
        <f>AVERAGE(B581:B582)*1000</f>
        <v/>
      </c>
      <c r="N581" s="8">
        <f>AVERAGE(E581:E582)</f>
        <v/>
      </c>
      <c r="O581" s="8">
        <f>AVERAGE(F581:F582)</f>
        <v/>
      </c>
      <c r="P581" s="8">
        <f>AVERAGE(G581:G582)</f>
        <v/>
      </c>
      <c r="Q581" s="9">
        <f>(N581-J581)/L581</f>
        <v/>
      </c>
      <c r="R581" s="8">
        <f>+O581/(N581-J581)*100</f>
        <v/>
      </c>
      <c r="S581" s="8">
        <f>+SQRT((3.47-LOG(Q581))^2+(1.22+LOG(R581))^2)</f>
        <v/>
      </c>
      <c r="T581" s="1">
        <f>(IF(S581&lt;1.31, "gravelly sand to dense sand", IF(S581&lt;2.05, "sands", IF(S581&lt;2.6, "sand mixtures", IF(S581&lt;2.95, "silt mixtures", IF(S581&lt;3.6, "clays","organic clay"))))))</f>
        <v/>
      </c>
      <c r="U581" s="98">
        <f>IF(S581&lt;2.6,DEGREES(ATAN(0.373*(LOG(N581/L581)+0.29))),"")</f>
        <v/>
      </c>
      <c r="V581" s="98">
        <f>IF(S581&lt;2.6, 17.6+11*LOG(Q581),"")</f>
        <v/>
      </c>
      <c r="W581" s="98">
        <f>IF(S581&lt;2.6, IF(M581/100&lt;20, 30,IF(M581/100&lt;40,30+5/20*(M581/100-20),IF(M581/100&lt;120, 35+5/80*(M581/100-40), IF(M581/100&lt;200, 40+5/80*(M581/100-120),45)))),"")</f>
        <v/>
      </c>
      <c r="X581" s="98">
        <f>IF(S581&gt;2.59, (M581-J581)/$I$1,"")</f>
        <v/>
      </c>
      <c r="Y581" s="1">
        <f>+($Y$600-$Y$3)/($A$600-$A$3)*(A581-$A$3)+$Y$3</f>
        <v/>
      </c>
      <c r="Z581" s="99">
        <f>+B581*4</f>
        <v/>
      </c>
      <c r="AA581" s="1">
        <f>+($AA$600-$AA$3)/($A$600-$A$3)*(A581-$A$3)+$AA$3</f>
        <v/>
      </c>
    </row>
    <row r="582">
      <c r="A582" s="11" t="n">
        <v>11.58</v>
      </c>
      <c r="B582" s="11" t="n">
        <v>13.848</v>
      </c>
      <c r="C582" s="11" t="n">
        <v>20</v>
      </c>
      <c r="D582" s="11" t="n">
        <v>102</v>
      </c>
      <c r="E582" s="5">
        <f>+B582*1000+D582*(1-$F$1)</f>
        <v/>
      </c>
      <c r="F582" s="5">
        <f>+F581+1</f>
        <v/>
      </c>
      <c r="G582" s="5">
        <f>+G581</f>
        <v/>
      </c>
      <c r="H582" s="5">
        <f>+A582+G582/2</f>
        <v/>
      </c>
      <c r="I582" s="8">
        <f>9.81*(0.27*LOG(C582/E582*100)+0.36*LOG(E582/100)+1.236)</f>
        <v/>
      </c>
      <c r="J582" s="5">
        <f>+J581+I582*G582</f>
        <v/>
      </c>
      <c r="K582" s="5">
        <f>IF(H582&lt;$C$1,0,9.81*(H582-$C$1))</f>
        <v/>
      </c>
      <c r="L582" s="8">
        <f>+J582-K582</f>
        <v/>
      </c>
      <c r="M582" s="8">
        <f>AVERAGE(B582:B583)*1000</f>
        <v/>
      </c>
      <c r="N582" s="8">
        <f>AVERAGE(E582:E583)</f>
        <v/>
      </c>
      <c r="O582" s="8">
        <f>AVERAGE(F582:F583)</f>
        <v/>
      </c>
      <c r="P582" s="8">
        <f>AVERAGE(G582:G583)</f>
        <v/>
      </c>
      <c r="Q582" s="9">
        <f>(N582-J582)/L582</f>
        <v/>
      </c>
      <c r="R582" s="8">
        <f>+O582/(N582-J582)*100</f>
        <v/>
      </c>
      <c r="S582" s="8">
        <f>+SQRT((3.47-LOG(Q582))^2+(1.22+LOG(R582))^2)</f>
        <v/>
      </c>
      <c r="T582" s="1">
        <f>(IF(S582&lt;1.31, "gravelly sand to dense sand", IF(S582&lt;2.05, "sands", IF(S582&lt;2.6, "sand mixtures", IF(S582&lt;2.95, "silt mixtures", IF(S582&lt;3.6, "clays","organic clay"))))))</f>
        <v/>
      </c>
      <c r="U582" s="98">
        <f>IF(S582&lt;2.6,DEGREES(ATAN(0.373*(LOG(N582/L582)+0.29))),"")</f>
        <v/>
      </c>
      <c r="V582" s="98">
        <f>IF(S582&lt;2.6, 17.6+11*LOG(Q582),"")</f>
        <v/>
      </c>
      <c r="W582" s="98">
        <f>IF(S582&lt;2.6, IF(M582/100&lt;20, 30,IF(M582/100&lt;40,30+5/20*(M582/100-20),IF(M582/100&lt;120, 35+5/80*(M582/100-40), IF(M582/100&lt;200, 40+5/80*(M582/100-120),45)))),"")</f>
        <v/>
      </c>
      <c r="X582" s="98">
        <f>IF(S582&gt;2.59, (M582-J582)/$I$1,"")</f>
        <v/>
      </c>
      <c r="Y582" s="1">
        <f>+($Y$600-$Y$3)/($A$600-$A$3)*(A582-$A$3)+$Y$3</f>
        <v/>
      </c>
      <c r="Z582" s="99">
        <f>+B582*4</f>
        <v/>
      </c>
      <c r="AA582" s="1">
        <f>+($AA$600-$AA$3)/($A$600-$A$3)*(A582-$A$3)+$AA$3</f>
        <v/>
      </c>
    </row>
    <row r="583">
      <c r="A583" s="11" t="n">
        <v>11.6</v>
      </c>
      <c r="B583" s="11" t="n">
        <v>14.454</v>
      </c>
      <c r="C583" s="11" t="n">
        <v>19</v>
      </c>
      <c r="D583" s="11" t="n">
        <v>102</v>
      </c>
      <c r="E583" s="5">
        <f>+B583*1000+D583*(1-$F$1)</f>
        <v/>
      </c>
      <c r="F583" s="5">
        <f>+F582+1</f>
        <v/>
      </c>
      <c r="G583" s="5">
        <f>+G582</f>
        <v/>
      </c>
      <c r="H583" s="5">
        <f>+A583+G583/2</f>
        <v/>
      </c>
      <c r="I583" s="8">
        <f>9.81*(0.27*LOG(C583/E583*100)+0.36*LOG(E583/100)+1.236)</f>
        <v/>
      </c>
      <c r="J583" s="5">
        <f>+J582+I583*G583</f>
        <v/>
      </c>
      <c r="K583" s="5">
        <f>IF(H583&lt;$C$1,0,9.81*(H583-$C$1))</f>
        <v/>
      </c>
      <c r="L583" s="8">
        <f>+J583-K583</f>
        <v/>
      </c>
      <c r="M583" s="8">
        <f>AVERAGE(B583:B584)*1000</f>
        <v/>
      </c>
      <c r="N583" s="8">
        <f>AVERAGE(E583:E584)</f>
        <v/>
      </c>
      <c r="O583" s="8">
        <f>AVERAGE(F583:F584)</f>
        <v/>
      </c>
      <c r="P583" s="8">
        <f>AVERAGE(G583:G584)</f>
        <v/>
      </c>
      <c r="Q583" s="9">
        <f>(N583-J583)/L583</f>
        <v/>
      </c>
      <c r="R583" s="8">
        <f>+O583/(N583-J583)*100</f>
        <v/>
      </c>
      <c r="S583" s="8">
        <f>+SQRT((3.47-LOG(Q583))^2+(1.22+LOG(R583))^2)</f>
        <v/>
      </c>
      <c r="T583" s="1">
        <f>(IF(S583&lt;1.31, "gravelly sand to dense sand", IF(S583&lt;2.05, "sands", IF(S583&lt;2.6, "sand mixtures", IF(S583&lt;2.95, "silt mixtures", IF(S583&lt;3.6, "clays","organic clay"))))))</f>
        <v/>
      </c>
      <c r="U583" s="98">
        <f>IF(S583&lt;2.6,DEGREES(ATAN(0.373*(LOG(N583/L583)+0.29))),"")</f>
        <v/>
      </c>
      <c r="V583" s="98">
        <f>IF(S583&lt;2.6, 17.6+11*LOG(Q583),"")</f>
        <v/>
      </c>
      <c r="W583" s="98">
        <f>IF(S583&lt;2.6, IF(M583/100&lt;20, 30,IF(M583/100&lt;40,30+5/20*(M583/100-20),IF(M583/100&lt;120, 35+5/80*(M583/100-40), IF(M583/100&lt;200, 40+5/80*(M583/100-120),45)))),"")</f>
        <v/>
      </c>
      <c r="X583" s="98">
        <f>IF(S583&gt;2.59, (M583-J583)/$I$1,"")</f>
        <v/>
      </c>
      <c r="Y583" s="1">
        <f>+($Y$600-$Y$3)/($A$600-$A$3)*(A583-$A$3)+$Y$3</f>
        <v/>
      </c>
      <c r="Z583" s="99">
        <f>+B583*4</f>
        <v/>
      </c>
      <c r="AA583" s="1">
        <f>+($AA$600-$AA$3)/($A$600-$A$3)*(A583-$A$3)+$AA$3</f>
        <v/>
      </c>
    </row>
    <row r="584">
      <c r="A584" s="11" t="n">
        <v>11.62</v>
      </c>
      <c r="B584" s="11" t="n">
        <v>15.572</v>
      </c>
      <c r="C584" s="11" t="n">
        <v>19</v>
      </c>
      <c r="D584" s="11" t="n">
        <v>103</v>
      </c>
      <c r="E584" s="5">
        <f>+B584*1000+D584*(1-$F$1)</f>
        <v/>
      </c>
      <c r="F584" s="5">
        <f>+F583+1</f>
        <v/>
      </c>
      <c r="G584" s="5">
        <f>+G583</f>
        <v/>
      </c>
      <c r="H584" s="5">
        <f>+A584+G584/2</f>
        <v/>
      </c>
      <c r="I584" s="8">
        <f>9.81*(0.27*LOG(C584/E584*100)+0.36*LOG(E584/100)+1.236)</f>
        <v/>
      </c>
      <c r="J584" s="5">
        <f>+J583+I584*G584</f>
        <v/>
      </c>
      <c r="K584" s="5">
        <f>IF(H584&lt;$C$1,0,9.81*(H584-$C$1))</f>
        <v/>
      </c>
      <c r="L584" s="8">
        <f>+J584-K584</f>
        <v/>
      </c>
      <c r="M584" s="8">
        <f>AVERAGE(B584:B585)*1000</f>
        <v/>
      </c>
      <c r="N584" s="8">
        <f>AVERAGE(E584:E585)</f>
        <v/>
      </c>
      <c r="O584" s="8">
        <f>AVERAGE(F584:F585)</f>
        <v/>
      </c>
      <c r="P584" s="8">
        <f>AVERAGE(G584:G585)</f>
        <v/>
      </c>
      <c r="Q584" s="9">
        <f>(N584-J584)/L584</f>
        <v/>
      </c>
      <c r="R584" s="8">
        <f>+O584/(N584-J584)*100</f>
        <v/>
      </c>
      <c r="S584" s="8">
        <f>+SQRT((3.47-LOG(Q584))^2+(1.22+LOG(R584))^2)</f>
        <v/>
      </c>
      <c r="T584" s="1">
        <f>(IF(S584&lt;1.31, "gravelly sand to dense sand", IF(S584&lt;2.05, "sands", IF(S584&lt;2.6, "sand mixtures", IF(S584&lt;2.95, "silt mixtures", IF(S584&lt;3.6, "clays","organic clay"))))))</f>
        <v/>
      </c>
      <c r="U584" s="98">
        <f>IF(S584&lt;2.6,DEGREES(ATAN(0.373*(LOG(N584/L584)+0.29))),"")</f>
        <v/>
      </c>
      <c r="V584" s="98">
        <f>IF(S584&lt;2.6, 17.6+11*LOG(Q584),"")</f>
        <v/>
      </c>
      <c r="W584" s="98">
        <f>IF(S584&lt;2.6, IF(M584/100&lt;20, 30,IF(M584/100&lt;40,30+5/20*(M584/100-20),IF(M584/100&lt;120, 35+5/80*(M584/100-40), IF(M584/100&lt;200, 40+5/80*(M584/100-120),45)))),"")</f>
        <v/>
      </c>
      <c r="X584" s="98">
        <f>IF(S584&gt;2.59, (M584-J584)/$I$1,"")</f>
        <v/>
      </c>
      <c r="Y584" s="1">
        <f>+($Y$600-$Y$3)/($A$600-$A$3)*(A584-$A$3)+$Y$3</f>
        <v/>
      </c>
      <c r="Z584" s="99">
        <f>+B584*4</f>
        <v/>
      </c>
      <c r="AA584" s="1">
        <f>+($AA$600-$AA$3)/($A$600-$A$3)*(A584-$A$3)+$AA$3</f>
        <v/>
      </c>
    </row>
    <row r="585">
      <c r="A585" s="11" t="n">
        <v>11.64</v>
      </c>
      <c r="B585" s="11" t="n">
        <v>16.178</v>
      </c>
      <c r="C585" s="11" t="n">
        <v>21</v>
      </c>
      <c r="D585" s="11" t="n">
        <v>102</v>
      </c>
      <c r="E585" s="5">
        <f>+B585*1000+D585*(1-$F$1)</f>
        <v/>
      </c>
      <c r="F585" s="5">
        <f>+F584+1</f>
        <v/>
      </c>
      <c r="G585" s="5">
        <f>+G584</f>
        <v/>
      </c>
      <c r="H585" s="5">
        <f>+A585+G585/2</f>
        <v/>
      </c>
      <c r="I585" s="8">
        <f>9.81*(0.27*LOG(C585/E585*100)+0.36*LOG(E585/100)+1.236)</f>
        <v/>
      </c>
      <c r="J585" s="5">
        <f>+J584+I585*G585</f>
        <v/>
      </c>
      <c r="K585" s="5">
        <f>IF(H585&lt;$C$1,0,9.81*(H585-$C$1))</f>
        <v/>
      </c>
      <c r="L585" s="8">
        <f>+J585-K585</f>
        <v/>
      </c>
      <c r="M585" s="8">
        <f>AVERAGE(B585:B586)*1000</f>
        <v/>
      </c>
      <c r="N585" s="8">
        <f>AVERAGE(E585:E586)</f>
        <v/>
      </c>
      <c r="O585" s="8">
        <f>AVERAGE(F585:F586)</f>
        <v/>
      </c>
      <c r="P585" s="8">
        <f>AVERAGE(G585:G586)</f>
        <v/>
      </c>
      <c r="Q585" s="9">
        <f>(N585-J585)/L585</f>
        <v/>
      </c>
      <c r="R585" s="8">
        <f>+O585/(N585-J585)*100</f>
        <v/>
      </c>
      <c r="S585" s="8">
        <f>+SQRT((3.47-LOG(Q585))^2+(1.22+LOG(R585))^2)</f>
        <v/>
      </c>
      <c r="T585" s="1">
        <f>(IF(S585&lt;1.31, "gravelly sand to dense sand", IF(S585&lt;2.05, "sands", IF(S585&lt;2.6, "sand mixtures", IF(S585&lt;2.95, "silt mixtures", IF(S585&lt;3.6, "clays","organic clay"))))))</f>
        <v/>
      </c>
      <c r="U585" s="98">
        <f>IF(S585&lt;2.6,DEGREES(ATAN(0.373*(LOG(N585/L585)+0.29))),"")</f>
        <v/>
      </c>
      <c r="V585" s="98">
        <f>IF(S585&lt;2.6, 17.6+11*LOG(Q585),"")</f>
        <v/>
      </c>
      <c r="W585" s="98">
        <f>IF(S585&lt;2.6, IF(M585/100&lt;20, 30,IF(M585/100&lt;40,30+5/20*(M585/100-20),IF(M585/100&lt;120, 35+5/80*(M585/100-40), IF(M585/100&lt;200, 40+5/80*(M585/100-120),45)))),"")</f>
        <v/>
      </c>
      <c r="X585" s="98">
        <f>IF(S585&gt;2.59, (M585-J585)/$I$1,"")</f>
        <v/>
      </c>
      <c r="Y585" s="1">
        <f>+($Y$600-$Y$3)/($A$600-$A$3)*(A585-$A$3)+$Y$3</f>
        <v/>
      </c>
      <c r="Z585" s="99">
        <f>+B585*4</f>
        <v/>
      </c>
      <c r="AA585" s="1">
        <f>+($AA$600-$AA$3)/($A$600-$A$3)*(A585-$A$3)+$AA$3</f>
        <v/>
      </c>
    </row>
    <row r="586">
      <c r="A586" s="11" t="n">
        <v>11.66</v>
      </c>
      <c r="B586" s="11" t="n">
        <v>16.671</v>
      </c>
      <c r="C586" s="11" t="n">
        <v>22</v>
      </c>
      <c r="D586" s="11" t="n">
        <v>104</v>
      </c>
      <c r="E586" s="5">
        <f>+B586*1000+D586*(1-$F$1)</f>
        <v/>
      </c>
      <c r="F586" s="5">
        <f>+F585+1</f>
        <v/>
      </c>
      <c r="G586" s="5">
        <f>+G585</f>
        <v/>
      </c>
      <c r="H586" s="5">
        <f>+A586+G586/2</f>
        <v/>
      </c>
      <c r="I586" s="8">
        <f>9.81*(0.27*LOG(C586/E586*100)+0.36*LOG(E586/100)+1.236)</f>
        <v/>
      </c>
      <c r="J586" s="5">
        <f>+J585+I586*G586</f>
        <v/>
      </c>
      <c r="K586" s="5">
        <f>IF(H586&lt;$C$1,0,9.81*(H586-$C$1))</f>
        <v/>
      </c>
      <c r="L586" s="8">
        <f>+J586-K586</f>
        <v/>
      </c>
      <c r="M586" s="8">
        <f>AVERAGE(B586:B587)*1000</f>
        <v/>
      </c>
      <c r="N586" s="8">
        <f>AVERAGE(E586:E587)</f>
        <v/>
      </c>
      <c r="O586" s="8">
        <f>AVERAGE(F586:F587)</f>
        <v/>
      </c>
      <c r="P586" s="8">
        <f>AVERAGE(G586:G587)</f>
        <v/>
      </c>
      <c r="Q586" s="9">
        <f>(N586-J586)/L586</f>
        <v/>
      </c>
      <c r="R586" s="8">
        <f>+O586/(N586-J586)*100</f>
        <v/>
      </c>
      <c r="S586" s="8">
        <f>+SQRT((3.47-LOG(Q586))^2+(1.22+LOG(R586))^2)</f>
        <v/>
      </c>
      <c r="T586" s="1">
        <f>(IF(S586&lt;1.31, "gravelly sand to dense sand", IF(S586&lt;2.05, "sands", IF(S586&lt;2.6, "sand mixtures", IF(S586&lt;2.95, "silt mixtures", IF(S586&lt;3.6, "clays","organic clay"))))))</f>
        <v/>
      </c>
      <c r="U586" s="98">
        <f>IF(S586&lt;2.6,DEGREES(ATAN(0.373*(LOG(N586/L586)+0.29))),"")</f>
        <v/>
      </c>
      <c r="V586" s="98">
        <f>IF(S586&lt;2.6, 17.6+11*LOG(Q586),"")</f>
        <v/>
      </c>
      <c r="W586" s="98">
        <f>IF(S586&lt;2.6, IF(M586/100&lt;20, 30,IF(M586/100&lt;40,30+5/20*(M586/100-20),IF(M586/100&lt;120, 35+5/80*(M586/100-40), IF(M586/100&lt;200, 40+5/80*(M586/100-120),45)))),"")</f>
        <v/>
      </c>
      <c r="X586" s="98">
        <f>IF(S586&gt;2.59, (M586-J586)/$I$1,"")</f>
        <v/>
      </c>
      <c r="Y586" s="1">
        <f>+($Y$600-$Y$3)/($A$600-$A$3)*(A586-$A$3)+$Y$3</f>
        <v/>
      </c>
      <c r="Z586" s="99">
        <f>+B586*4</f>
        <v/>
      </c>
      <c r="AA586" s="1">
        <f>+($AA$600-$AA$3)/($A$600-$A$3)*(A586-$A$3)+$AA$3</f>
        <v/>
      </c>
    </row>
    <row r="587">
      <c r="A587" s="11" t="n">
        <v>11.68</v>
      </c>
      <c r="B587" s="11" t="n">
        <v>17.372</v>
      </c>
      <c r="C587" s="11" t="n">
        <v>22</v>
      </c>
      <c r="D587" s="11" t="n">
        <v>103</v>
      </c>
      <c r="E587" s="5">
        <f>+B587*1000+D587*(1-$F$1)</f>
        <v/>
      </c>
      <c r="F587" s="5">
        <f>+F586+1</f>
        <v/>
      </c>
      <c r="G587" s="5">
        <f>+G586</f>
        <v/>
      </c>
      <c r="H587" s="5">
        <f>+A587+G587/2</f>
        <v/>
      </c>
      <c r="I587" s="8">
        <f>9.81*(0.27*LOG(C587/E587*100)+0.36*LOG(E587/100)+1.236)</f>
        <v/>
      </c>
      <c r="J587" s="5">
        <f>+J586+I587*G587</f>
        <v/>
      </c>
      <c r="K587" s="5">
        <f>IF(H587&lt;$C$1,0,9.81*(H587-$C$1))</f>
        <v/>
      </c>
      <c r="L587" s="8">
        <f>+J587-K587</f>
        <v/>
      </c>
      <c r="M587" s="8">
        <f>AVERAGE(B587:B588)*1000</f>
        <v/>
      </c>
      <c r="N587" s="8">
        <f>AVERAGE(E587:E588)</f>
        <v/>
      </c>
      <c r="O587" s="8">
        <f>AVERAGE(F587:F588)</f>
        <v/>
      </c>
      <c r="P587" s="8">
        <f>AVERAGE(G587:G588)</f>
        <v/>
      </c>
      <c r="Q587" s="9">
        <f>(N587-J587)/L587</f>
        <v/>
      </c>
      <c r="R587" s="8">
        <f>+O587/(N587-J587)*100</f>
        <v/>
      </c>
      <c r="S587" s="8">
        <f>+SQRT((3.47-LOG(Q587))^2+(1.22+LOG(R587))^2)</f>
        <v/>
      </c>
      <c r="T587" s="1">
        <f>(IF(S587&lt;1.31, "gravelly sand to dense sand", IF(S587&lt;2.05, "sands", IF(S587&lt;2.6, "sand mixtures", IF(S587&lt;2.95, "silt mixtures", IF(S587&lt;3.6, "clays","organic clay"))))))</f>
        <v/>
      </c>
      <c r="U587" s="98">
        <f>IF(S587&lt;2.6,DEGREES(ATAN(0.373*(LOG(N587/L587)+0.29))),"")</f>
        <v/>
      </c>
      <c r="V587" s="98">
        <f>IF(S587&lt;2.6, 17.6+11*LOG(Q587),"")</f>
        <v/>
      </c>
      <c r="W587" s="98">
        <f>IF(S587&lt;2.6, IF(M587/100&lt;20, 30,IF(M587/100&lt;40,30+5/20*(M587/100-20),IF(M587/100&lt;120, 35+5/80*(M587/100-40), IF(M587/100&lt;200, 40+5/80*(M587/100-120),45)))),"")</f>
        <v/>
      </c>
      <c r="X587" s="98">
        <f>IF(S587&gt;2.59, (M587-J587)/$I$1,"")</f>
        <v/>
      </c>
      <c r="Y587" s="1">
        <f>+($Y$600-$Y$3)/($A$600-$A$3)*(A587-$A$3)+$Y$3</f>
        <v/>
      </c>
      <c r="Z587" s="99">
        <f>+B587*4</f>
        <v/>
      </c>
      <c r="AA587" s="1">
        <f>+($AA$600-$AA$3)/($A$600-$A$3)*(A587-$A$3)+$AA$3</f>
        <v/>
      </c>
    </row>
    <row r="588">
      <c r="A588" s="11" t="n">
        <v>11.7</v>
      </c>
      <c r="B588" s="11" t="n">
        <v>17.618</v>
      </c>
      <c r="C588" s="11" t="n">
        <v>26</v>
      </c>
      <c r="D588" s="11" t="n">
        <v>106</v>
      </c>
      <c r="E588" s="5">
        <f>+B588*1000+D588*(1-$F$1)</f>
        <v/>
      </c>
      <c r="F588" s="5">
        <f>+F587+1</f>
        <v/>
      </c>
      <c r="G588" s="5">
        <f>+G587</f>
        <v/>
      </c>
      <c r="H588" s="5">
        <f>+A588+G588/2</f>
        <v/>
      </c>
      <c r="I588" s="8">
        <f>9.81*(0.27*LOG(C588/E588*100)+0.36*LOG(E588/100)+1.236)</f>
        <v/>
      </c>
      <c r="J588" s="5">
        <f>+J587+I588*G588</f>
        <v/>
      </c>
      <c r="K588" s="5">
        <f>IF(H588&lt;$C$1,0,9.81*(H588-$C$1))</f>
        <v/>
      </c>
      <c r="L588" s="8">
        <f>+J588-K588</f>
        <v/>
      </c>
      <c r="M588" s="8">
        <f>AVERAGE(B588:B589)*1000</f>
        <v/>
      </c>
      <c r="N588" s="8">
        <f>AVERAGE(E588:E589)</f>
        <v/>
      </c>
      <c r="O588" s="8">
        <f>AVERAGE(F588:F589)</f>
        <v/>
      </c>
      <c r="P588" s="8">
        <f>AVERAGE(G588:G589)</f>
        <v/>
      </c>
      <c r="Q588" s="9">
        <f>(N588-J588)/L588</f>
        <v/>
      </c>
      <c r="R588" s="8">
        <f>+O588/(N588-J588)*100</f>
        <v/>
      </c>
      <c r="S588" s="8">
        <f>+SQRT((3.47-LOG(Q588))^2+(1.22+LOG(R588))^2)</f>
        <v/>
      </c>
      <c r="T588" s="1">
        <f>(IF(S588&lt;1.31, "gravelly sand to dense sand", IF(S588&lt;2.05, "sands", IF(S588&lt;2.6, "sand mixtures", IF(S588&lt;2.95, "silt mixtures", IF(S588&lt;3.6, "clays","organic clay"))))))</f>
        <v/>
      </c>
      <c r="U588" s="98">
        <f>IF(S588&lt;2.6,DEGREES(ATAN(0.373*(LOG(N588/L588)+0.29))),"")</f>
        <v/>
      </c>
      <c r="V588" s="98">
        <f>IF(S588&lt;2.6, 17.6+11*LOG(Q588),"")</f>
        <v/>
      </c>
      <c r="W588" s="98">
        <f>IF(S588&lt;2.6, IF(M588/100&lt;20, 30,IF(M588/100&lt;40,30+5/20*(M588/100-20),IF(M588/100&lt;120, 35+5/80*(M588/100-40), IF(M588/100&lt;200, 40+5/80*(M588/100-120),45)))),"")</f>
        <v/>
      </c>
      <c r="X588" s="98">
        <f>IF(S588&gt;2.59, (M588-J588)/$I$1,"")</f>
        <v/>
      </c>
      <c r="Y588" s="1">
        <f>+($Y$600-$Y$3)/($A$600-$A$3)*(A588-$A$3)+$Y$3</f>
        <v/>
      </c>
      <c r="Z588" s="99">
        <f>+B588*4</f>
        <v/>
      </c>
      <c r="AA588" s="1">
        <f>+($AA$600-$AA$3)/($A$600-$A$3)*(A588-$A$3)+$AA$3</f>
        <v/>
      </c>
    </row>
    <row r="589">
      <c r="A589" s="11" t="n">
        <v>11.72</v>
      </c>
      <c r="B589" s="11" t="n">
        <v>17.561</v>
      </c>
      <c r="C589" s="11" t="n">
        <v>24</v>
      </c>
      <c r="D589" s="11" t="n">
        <v>103</v>
      </c>
      <c r="E589" s="5">
        <f>+B589*1000+D589*(1-$F$1)</f>
        <v/>
      </c>
      <c r="F589" s="5">
        <f>+F588+1</f>
        <v/>
      </c>
      <c r="G589" s="5">
        <f>+G588</f>
        <v/>
      </c>
      <c r="H589" s="5">
        <f>+A589+G589/2</f>
        <v/>
      </c>
      <c r="I589" s="8">
        <f>9.81*(0.27*LOG(C589/E589*100)+0.36*LOG(E589/100)+1.236)</f>
        <v/>
      </c>
      <c r="J589" s="5">
        <f>+J588+I589*G589</f>
        <v/>
      </c>
      <c r="K589" s="5">
        <f>IF(H589&lt;$C$1,0,9.81*(H589-$C$1))</f>
        <v/>
      </c>
      <c r="L589" s="8">
        <f>+J589-K589</f>
        <v/>
      </c>
      <c r="M589" s="8">
        <f>AVERAGE(B589:B590)*1000</f>
        <v/>
      </c>
      <c r="N589" s="8">
        <f>AVERAGE(E589:E590)</f>
        <v/>
      </c>
      <c r="O589" s="8">
        <f>AVERAGE(F589:F590)</f>
        <v/>
      </c>
      <c r="P589" s="8">
        <f>AVERAGE(G589:G590)</f>
        <v/>
      </c>
      <c r="Q589" s="9">
        <f>(N589-J589)/L589</f>
        <v/>
      </c>
      <c r="R589" s="8">
        <f>+O589/(N589-J589)*100</f>
        <v/>
      </c>
      <c r="S589" s="8">
        <f>+SQRT((3.47-LOG(Q589))^2+(1.22+LOG(R589))^2)</f>
        <v/>
      </c>
      <c r="T589" s="1">
        <f>(IF(S589&lt;1.31, "gravelly sand to dense sand", IF(S589&lt;2.05, "sands", IF(S589&lt;2.6, "sand mixtures", IF(S589&lt;2.95, "silt mixtures", IF(S589&lt;3.6, "clays","organic clay"))))))</f>
        <v/>
      </c>
      <c r="U589" s="98">
        <f>IF(S589&lt;2.6,DEGREES(ATAN(0.373*(LOG(N589/L589)+0.29))),"")</f>
        <v/>
      </c>
      <c r="V589" s="98">
        <f>IF(S589&lt;2.6, 17.6+11*LOG(Q589),"")</f>
        <v/>
      </c>
      <c r="W589" s="98">
        <f>IF(S589&lt;2.6, IF(M589/100&lt;20, 30,IF(M589/100&lt;40,30+5/20*(M589/100-20),IF(M589/100&lt;120, 35+5/80*(M589/100-40), IF(M589/100&lt;200, 40+5/80*(M589/100-120),45)))),"")</f>
        <v/>
      </c>
      <c r="X589" s="98">
        <f>IF(S589&gt;2.59, (M589-J589)/$I$1,"")</f>
        <v/>
      </c>
      <c r="Y589" s="1">
        <f>+($Y$600-$Y$3)/($A$600-$A$3)*(A589-$A$3)+$Y$3</f>
        <v/>
      </c>
      <c r="Z589" s="99">
        <f>+B589*4</f>
        <v/>
      </c>
      <c r="AA589" s="1">
        <f>+($AA$600-$AA$3)/($A$600-$A$3)*(A589-$A$3)+$AA$3</f>
        <v/>
      </c>
    </row>
    <row r="590">
      <c r="A590" s="11" t="n">
        <v>11.74</v>
      </c>
      <c r="B590" s="11" t="n">
        <v>17.258</v>
      </c>
      <c r="C590" s="11" t="n">
        <v>25</v>
      </c>
      <c r="D590" s="11" t="n">
        <v>103</v>
      </c>
      <c r="E590" s="5">
        <f>+B590*1000+D590*(1-$F$1)</f>
        <v/>
      </c>
      <c r="F590" s="5">
        <f>+F589+1</f>
        <v/>
      </c>
      <c r="G590" s="5">
        <f>+G589</f>
        <v/>
      </c>
      <c r="H590" s="5">
        <f>+A590+G590/2</f>
        <v/>
      </c>
      <c r="I590" s="8">
        <f>9.81*(0.27*LOG(C590/E590*100)+0.36*LOG(E590/100)+1.236)</f>
        <v/>
      </c>
      <c r="J590" s="5">
        <f>+J589+I590*G590</f>
        <v/>
      </c>
      <c r="K590" s="5">
        <f>IF(H590&lt;$C$1,0,9.81*(H590-$C$1))</f>
        <v/>
      </c>
      <c r="L590" s="8">
        <f>+J590-K590</f>
        <v/>
      </c>
      <c r="M590" s="8">
        <f>AVERAGE(B590:B591)*1000</f>
        <v/>
      </c>
      <c r="N590" s="8">
        <f>AVERAGE(E590:E591)</f>
        <v/>
      </c>
      <c r="O590" s="8">
        <f>AVERAGE(F590:F591)</f>
        <v/>
      </c>
      <c r="P590" s="8">
        <f>AVERAGE(G590:G591)</f>
        <v/>
      </c>
      <c r="Q590" s="9">
        <f>(N590-J590)/L590</f>
        <v/>
      </c>
      <c r="R590" s="8">
        <f>+O590/(N590-J590)*100</f>
        <v/>
      </c>
      <c r="S590" s="8">
        <f>+SQRT((3.47-LOG(Q590))^2+(1.22+LOG(R590))^2)</f>
        <v/>
      </c>
      <c r="T590" s="1">
        <f>(IF(S590&lt;1.31, "gravelly sand to dense sand", IF(S590&lt;2.05, "sands", IF(S590&lt;2.6, "sand mixtures", IF(S590&lt;2.95, "silt mixtures", IF(S590&lt;3.6, "clays","organic clay"))))))</f>
        <v/>
      </c>
      <c r="U590" s="98">
        <f>IF(S590&lt;2.6,DEGREES(ATAN(0.373*(LOG(N590/L590)+0.29))),"")</f>
        <v/>
      </c>
      <c r="V590" s="98">
        <f>IF(S590&lt;2.6, 17.6+11*LOG(Q590),"")</f>
        <v/>
      </c>
      <c r="W590" s="98">
        <f>IF(S590&lt;2.6, IF(M590/100&lt;20, 30,IF(M590/100&lt;40,30+5/20*(M590/100-20),IF(M590/100&lt;120, 35+5/80*(M590/100-40), IF(M590/100&lt;200, 40+5/80*(M590/100-120),45)))),"")</f>
        <v/>
      </c>
      <c r="X590" s="98">
        <f>IF(S590&gt;2.59, (M590-J590)/$I$1,"")</f>
        <v/>
      </c>
      <c r="Y590" s="1">
        <f>+($Y$600-$Y$3)/($A$600-$A$3)*(A590-$A$3)+$Y$3</f>
        <v/>
      </c>
      <c r="Z590" s="99">
        <f>+B590*4</f>
        <v/>
      </c>
      <c r="AA590" s="1">
        <f>+($AA$600-$AA$3)/($A$600-$A$3)*(A590-$A$3)+$AA$3</f>
        <v/>
      </c>
    </row>
    <row r="591">
      <c r="A591" s="11" t="n">
        <v>11.76</v>
      </c>
      <c r="B591" s="11" t="n">
        <v>17.069</v>
      </c>
      <c r="C591" s="11" t="n">
        <v>30</v>
      </c>
      <c r="D591" s="11" t="n">
        <v>103</v>
      </c>
      <c r="E591" s="5">
        <f>+B591*1000+D591*(1-$F$1)</f>
        <v/>
      </c>
      <c r="F591" s="5">
        <f>+F590+1</f>
        <v/>
      </c>
      <c r="G591" s="5">
        <f>+G590</f>
        <v/>
      </c>
      <c r="H591" s="5">
        <f>+A591+G591/2</f>
        <v/>
      </c>
      <c r="I591" s="8">
        <f>9.81*(0.27*LOG(C591/E591*100)+0.36*LOG(E591/100)+1.236)</f>
        <v/>
      </c>
      <c r="J591" s="5">
        <f>+J590+I591*G591</f>
        <v/>
      </c>
      <c r="K591" s="5">
        <f>IF(H591&lt;$C$1,0,9.81*(H591-$C$1))</f>
        <v/>
      </c>
      <c r="L591" s="8">
        <f>+J591-K591</f>
        <v/>
      </c>
      <c r="M591" s="8">
        <f>AVERAGE(B591:B592)*1000</f>
        <v/>
      </c>
      <c r="N591" s="8">
        <f>AVERAGE(E591:E592)</f>
        <v/>
      </c>
      <c r="O591" s="8">
        <f>AVERAGE(F591:F592)</f>
        <v/>
      </c>
      <c r="P591" s="8">
        <f>AVERAGE(G591:G592)</f>
        <v/>
      </c>
      <c r="Q591" s="9">
        <f>(N591-J591)/L591</f>
        <v/>
      </c>
      <c r="R591" s="8">
        <f>+O591/(N591-J591)*100</f>
        <v/>
      </c>
      <c r="S591" s="8">
        <f>+SQRT((3.47-LOG(Q591))^2+(1.22+LOG(R591))^2)</f>
        <v/>
      </c>
      <c r="T591" s="1">
        <f>(IF(S591&lt;1.31, "gravelly sand to dense sand", IF(S591&lt;2.05, "sands", IF(S591&lt;2.6, "sand mixtures", IF(S591&lt;2.95, "silt mixtures", IF(S591&lt;3.6, "clays","organic clay"))))))</f>
        <v/>
      </c>
      <c r="U591" s="98">
        <f>IF(S591&lt;2.6,DEGREES(ATAN(0.373*(LOG(N591/L591)+0.29))),"")</f>
        <v/>
      </c>
      <c r="V591" s="98">
        <f>IF(S591&lt;2.6, 17.6+11*LOG(Q591),"")</f>
        <v/>
      </c>
      <c r="W591" s="98">
        <f>IF(S591&lt;2.6, IF(M591/100&lt;20, 30,IF(M591/100&lt;40,30+5/20*(M591/100-20),IF(M591/100&lt;120, 35+5/80*(M591/100-40), IF(M591/100&lt;200, 40+5/80*(M591/100-120),45)))),"")</f>
        <v/>
      </c>
      <c r="X591" s="98">
        <f>IF(S591&gt;2.59, (M591-J591)/$I$1,"")</f>
        <v/>
      </c>
      <c r="Y591" s="1">
        <f>+($Y$600-$Y$3)/($A$600-$A$3)*(A591-$A$3)+$Y$3</f>
        <v/>
      </c>
      <c r="Z591" s="99">
        <f>+B591*4</f>
        <v/>
      </c>
      <c r="AA591" s="1">
        <f>+($AA$600-$AA$3)/($A$600-$A$3)*(A591-$A$3)+$AA$3</f>
        <v/>
      </c>
    </row>
    <row r="592">
      <c r="A592" s="11" t="n">
        <v>11.78</v>
      </c>
      <c r="B592" s="11" t="n">
        <v>17.088</v>
      </c>
      <c r="C592" s="11" t="n">
        <v>31</v>
      </c>
      <c r="D592" s="11" t="n">
        <v>103</v>
      </c>
      <c r="E592" s="5">
        <f>+B592*1000+D592*(1-$F$1)</f>
        <v/>
      </c>
      <c r="F592" s="5">
        <f>+F591+1</f>
        <v/>
      </c>
      <c r="G592" s="5">
        <f>+G591</f>
        <v/>
      </c>
      <c r="H592" s="5">
        <f>+A592+G592/2</f>
        <v/>
      </c>
      <c r="I592" s="8">
        <f>9.81*(0.27*LOG(C592/E592*100)+0.36*LOG(E592/100)+1.236)</f>
        <v/>
      </c>
      <c r="J592" s="5">
        <f>+J591+I592*G592</f>
        <v/>
      </c>
      <c r="K592" s="5">
        <f>IF(H592&lt;$C$1,0,9.81*(H592-$C$1))</f>
        <v/>
      </c>
      <c r="L592" s="8">
        <f>+J592-K592</f>
        <v/>
      </c>
      <c r="M592" s="8">
        <f>AVERAGE(B592:B593)*1000</f>
        <v/>
      </c>
      <c r="N592" s="8">
        <f>AVERAGE(E592:E593)</f>
        <v/>
      </c>
      <c r="O592" s="8">
        <f>AVERAGE(F592:F593)</f>
        <v/>
      </c>
      <c r="P592" s="8">
        <f>AVERAGE(G592:G593)</f>
        <v/>
      </c>
      <c r="Q592" s="9">
        <f>(N592-J592)/L592</f>
        <v/>
      </c>
      <c r="R592" s="8">
        <f>+O592/(N592-J592)*100</f>
        <v/>
      </c>
      <c r="S592" s="8">
        <f>+SQRT((3.47-LOG(Q592))^2+(1.22+LOG(R592))^2)</f>
        <v/>
      </c>
      <c r="T592" s="1">
        <f>(IF(S592&lt;1.31, "gravelly sand to dense sand", IF(S592&lt;2.05, "sands", IF(S592&lt;2.6, "sand mixtures", IF(S592&lt;2.95, "silt mixtures", IF(S592&lt;3.6, "clays","organic clay"))))))</f>
        <v/>
      </c>
      <c r="U592" s="98">
        <f>IF(S592&lt;2.6,DEGREES(ATAN(0.373*(LOG(N592/L592)+0.29))),"")</f>
        <v/>
      </c>
      <c r="V592" s="98">
        <f>IF(S592&lt;2.6, 17.6+11*LOG(Q592),"")</f>
        <v/>
      </c>
      <c r="W592" s="98">
        <f>IF(S592&lt;2.6, IF(M592/100&lt;20, 30,IF(M592/100&lt;40,30+5/20*(M592/100-20),IF(M592/100&lt;120, 35+5/80*(M592/100-40), IF(M592/100&lt;200, 40+5/80*(M592/100-120),45)))),"")</f>
        <v/>
      </c>
      <c r="X592" s="98">
        <f>IF(S592&gt;2.59, (M592-J592)/$I$1,"")</f>
        <v/>
      </c>
      <c r="Y592" s="1">
        <f>+($Y$600-$Y$3)/($A$600-$A$3)*(A592-$A$3)+$Y$3</f>
        <v/>
      </c>
      <c r="Z592" s="99">
        <f>+B592*4</f>
        <v/>
      </c>
      <c r="AA592" s="1">
        <f>+($AA$600-$AA$3)/($A$600-$A$3)*(A592-$A$3)+$AA$3</f>
        <v/>
      </c>
    </row>
    <row r="593">
      <c r="A593" s="11" t="n">
        <v>11.8</v>
      </c>
      <c r="B593" s="11" t="n">
        <v>17.504</v>
      </c>
      <c r="C593" s="11" t="n">
        <v>28</v>
      </c>
      <c r="D593" s="11" t="n">
        <v>102</v>
      </c>
      <c r="E593" s="5">
        <f>+B593*1000+D593*(1-$F$1)</f>
        <v/>
      </c>
      <c r="F593" s="5">
        <f>+F592+1</f>
        <v/>
      </c>
      <c r="G593" s="5">
        <f>+G592</f>
        <v/>
      </c>
      <c r="H593" s="5">
        <f>+A593+G593/2</f>
        <v/>
      </c>
      <c r="I593" s="8">
        <f>9.81*(0.27*LOG(C593/E593*100)+0.36*LOG(E593/100)+1.236)</f>
        <v/>
      </c>
      <c r="J593" s="5">
        <f>+J592+I593*G593</f>
        <v/>
      </c>
      <c r="K593" s="5">
        <f>IF(H593&lt;$C$1,0,9.81*(H593-$C$1))</f>
        <v/>
      </c>
      <c r="L593" s="8">
        <f>+J593-K593</f>
        <v/>
      </c>
      <c r="M593" s="8">
        <f>AVERAGE(B593:B594)*1000</f>
        <v/>
      </c>
      <c r="N593" s="8">
        <f>AVERAGE(E593:E594)</f>
        <v/>
      </c>
      <c r="O593" s="8">
        <f>AVERAGE(F593:F594)</f>
        <v/>
      </c>
      <c r="P593" s="8">
        <f>AVERAGE(G593:G594)</f>
        <v/>
      </c>
      <c r="Q593" s="9">
        <f>(N593-J593)/L593</f>
        <v/>
      </c>
      <c r="R593" s="8">
        <f>+O593/(N593-J593)*100</f>
        <v/>
      </c>
      <c r="S593" s="8">
        <f>+SQRT((3.47-LOG(Q593))^2+(1.22+LOG(R593))^2)</f>
        <v/>
      </c>
      <c r="T593" s="1">
        <f>(IF(S593&lt;1.31, "gravelly sand to dense sand", IF(S593&lt;2.05, "sands", IF(S593&lt;2.6, "sand mixtures", IF(S593&lt;2.95, "silt mixtures", IF(S593&lt;3.6, "clays","organic clay"))))))</f>
        <v/>
      </c>
      <c r="U593" s="98">
        <f>IF(S593&lt;2.6,DEGREES(ATAN(0.373*(LOG(N593/L593)+0.29))),"")</f>
        <v/>
      </c>
      <c r="V593" s="98">
        <f>IF(S593&lt;2.6, 17.6+11*LOG(Q593),"")</f>
        <v/>
      </c>
      <c r="W593" s="98">
        <f>IF(S593&lt;2.6, IF(M593/100&lt;20, 30,IF(M593/100&lt;40,30+5/20*(M593/100-20),IF(M593/100&lt;120, 35+5/80*(M593/100-40), IF(M593/100&lt;200, 40+5/80*(M593/100-120),45)))),"")</f>
        <v/>
      </c>
      <c r="X593" s="98">
        <f>IF(S593&gt;2.59, (M593-J593)/$I$1,"")</f>
        <v/>
      </c>
      <c r="Y593" s="1">
        <f>+($Y$600-$Y$3)/($A$600-$A$3)*(A593-$A$3)+$Y$3</f>
        <v/>
      </c>
      <c r="Z593" s="99">
        <f>+B593*4</f>
        <v/>
      </c>
      <c r="AA593" s="1">
        <f>+($AA$600-$AA$3)/($A$600-$A$3)*(A593-$A$3)+$AA$3</f>
        <v/>
      </c>
    </row>
    <row r="594">
      <c r="A594" s="11" t="n">
        <v>11.82</v>
      </c>
      <c r="B594" s="11" t="n">
        <v>17.845</v>
      </c>
      <c r="C594" s="11" t="n">
        <v>27</v>
      </c>
      <c r="D594" s="11" t="n">
        <v>104</v>
      </c>
      <c r="E594" s="5">
        <f>+B594*1000+D594*(1-$F$1)</f>
        <v/>
      </c>
      <c r="F594" s="5">
        <f>+F593+1</f>
        <v/>
      </c>
      <c r="G594" s="5">
        <f>+G593</f>
        <v/>
      </c>
      <c r="H594" s="5">
        <f>+A594+G594/2</f>
        <v/>
      </c>
      <c r="I594" s="8">
        <f>9.81*(0.27*LOG(C594/E594*100)+0.36*LOG(E594/100)+1.236)</f>
        <v/>
      </c>
      <c r="J594" s="5">
        <f>+J593+I594*G594</f>
        <v/>
      </c>
      <c r="K594" s="5">
        <f>IF(H594&lt;$C$1,0,9.81*(H594-$C$1))</f>
        <v/>
      </c>
      <c r="L594" s="8">
        <f>+J594-K594</f>
        <v/>
      </c>
      <c r="M594" s="8">
        <f>AVERAGE(B594:B595)*1000</f>
        <v/>
      </c>
      <c r="N594" s="8">
        <f>AVERAGE(E594:E595)</f>
        <v/>
      </c>
      <c r="O594" s="8">
        <f>AVERAGE(F594:F595)</f>
        <v/>
      </c>
      <c r="P594" s="8">
        <f>AVERAGE(G594:G595)</f>
        <v/>
      </c>
      <c r="Q594" s="9">
        <f>(N594-J594)/L594</f>
        <v/>
      </c>
      <c r="R594" s="8">
        <f>+O594/(N594-J594)*100</f>
        <v/>
      </c>
      <c r="S594" s="8">
        <f>+SQRT((3.47-LOG(Q594))^2+(1.22+LOG(R594))^2)</f>
        <v/>
      </c>
      <c r="T594" s="1">
        <f>(IF(S594&lt;1.31, "gravelly sand to dense sand", IF(S594&lt;2.05, "sands", IF(S594&lt;2.6, "sand mixtures", IF(S594&lt;2.95, "silt mixtures", IF(S594&lt;3.6, "clays","organic clay"))))))</f>
        <v/>
      </c>
      <c r="U594" s="98">
        <f>IF(S594&lt;2.6,DEGREES(ATAN(0.373*(LOG(N594/L594)+0.29))),"")</f>
        <v/>
      </c>
      <c r="V594" s="98">
        <f>IF(S594&lt;2.6, 17.6+11*LOG(Q594),"")</f>
        <v/>
      </c>
      <c r="W594" s="98">
        <f>IF(S594&lt;2.6, IF(M594/100&lt;20, 30,IF(M594/100&lt;40,30+5/20*(M594/100-20),IF(M594/100&lt;120, 35+5/80*(M594/100-40), IF(M594/100&lt;200, 40+5/80*(M594/100-120),45)))),"")</f>
        <v/>
      </c>
      <c r="X594" s="98">
        <f>IF(S594&gt;2.59, (M594-J594)/$I$1,"")</f>
        <v/>
      </c>
      <c r="Y594" s="1">
        <f>+($Y$600-$Y$3)/($A$600-$A$3)*(A594-$A$3)+$Y$3</f>
        <v/>
      </c>
      <c r="Z594" s="99">
        <f>+B594*4</f>
        <v/>
      </c>
      <c r="AA594" s="1">
        <f>+($AA$600-$AA$3)/($A$600-$A$3)*(A594-$A$3)+$AA$3</f>
        <v/>
      </c>
    </row>
    <row r="595">
      <c r="A595" s="11" t="n">
        <v>11.84</v>
      </c>
      <c r="B595" s="11" t="n">
        <v>18.262</v>
      </c>
      <c r="C595" s="11" t="n">
        <v>25</v>
      </c>
      <c r="D595" s="11" t="n">
        <v>105</v>
      </c>
      <c r="E595" s="5">
        <f>+B595*1000+D595*(1-$F$1)</f>
        <v/>
      </c>
      <c r="F595" s="5">
        <f>+F594+1</f>
        <v/>
      </c>
      <c r="G595" s="5">
        <f>+G594</f>
        <v/>
      </c>
      <c r="H595" s="5">
        <f>+A595+G595/2</f>
        <v/>
      </c>
      <c r="I595" s="8">
        <f>9.81*(0.27*LOG(C595/E595*100)+0.36*LOG(E595/100)+1.236)</f>
        <v/>
      </c>
      <c r="J595" s="5">
        <f>+J594+I595*G595</f>
        <v/>
      </c>
      <c r="K595" s="5">
        <f>IF(H595&lt;$C$1,0,9.81*(H595-$C$1))</f>
        <v/>
      </c>
      <c r="L595" s="8">
        <f>+J595-K595</f>
        <v/>
      </c>
      <c r="M595" s="8">
        <f>AVERAGE(B595:B596)*1000</f>
        <v/>
      </c>
      <c r="N595" s="8">
        <f>AVERAGE(E595:E596)</f>
        <v/>
      </c>
      <c r="O595" s="8">
        <f>AVERAGE(F595:F596)</f>
        <v/>
      </c>
      <c r="P595" s="8">
        <f>AVERAGE(G595:G596)</f>
        <v/>
      </c>
      <c r="Q595" s="9">
        <f>(N595-J595)/L595</f>
        <v/>
      </c>
      <c r="R595" s="8">
        <f>+O595/(N595-J595)*100</f>
        <v/>
      </c>
      <c r="S595" s="8">
        <f>+SQRT((3.47-LOG(Q595))^2+(1.22+LOG(R595))^2)</f>
        <v/>
      </c>
      <c r="T595" s="1">
        <f>(IF(S595&lt;1.31, "gravelly sand to dense sand", IF(S595&lt;2.05, "sands", IF(S595&lt;2.6, "sand mixtures", IF(S595&lt;2.95, "silt mixtures", IF(S595&lt;3.6, "clays","organic clay"))))))</f>
        <v/>
      </c>
      <c r="U595" s="98">
        <f>IF(S595&lt;2.6,DEGREES(ATAN(0.373*(LOG(N595/L595)+0.29))),"")</f>
        <v/>
      </c>
      <c r="V595" s="98">
        <f>IF(S595&lt;2.6, 17.6+11*LOG(Q595),"")</f>
        <v/>
      </c>
      <c r="W595" s="98">
        <f>IF(S595&lt;2.6, IF(M595/100&lt;20, 30,IF(M595/100&lt;40,30+5/20*(M595/100-20),IF(M595/100&lt;120, 35+5/80*(M595/100-40), IF(M595/100&lt;200, 40+5/80*(M595/100-120),45)))),"")</f>
        <v/>
      </c>
      <c r="X595" s="98">
        <f>IF(S595&gt;2.59, (M595-J595)/$I$1,"")</f>
        <v/>
      </c>
      <c r="Y595" s="1">
        <f>+($Y$600-$Y$3)/($A$600-$A$3)*(A595-$A$3)+$Y$3</f>
        <v/>
      </c>
      <c r="Z595" s="99">
        <f>+B595*4</f>
        <v/>
      </c>
      <c r="AA595" s="1">
        <f>+($AA$600-$AA$3)/($A$600-$A$3)*(A595-$A$3)+$AA$3</f>
        <v/>
      </c>
    </row>
    <row r="596">
      <c r="A596" s="11" t="n">
        <v>11.86</v>
      </c>
      <c r="B596" s="11" t="n">
        <v>18.868</v>
      </c>
      <c r="C596" s="11" t="n">
        <v>19</v>
      </c>
      <c r="D596" s="11" t="n">
        <v>105</v>
      </c>
      <c r="E596" s="5">
        <f>+B596*1000+D596*(1-$F$1)</f>
        <v/>
      </c>
      <c r="F596" s="5">
        <f>+F595+1</f>
        <v/>
      </c>
      <c r="G596" s="5">
        <f>+G595</f>
        <v/>
      </c>
      <c r="H596" s="5">
        <f>+A596+G596/2</f>
        <v/>
      </c>
      <c r="I596" s="8">
        <f>9.81*(0.27*LOG(C596/E596*100)+0.36*LOG(E596/100)+1.236)</f>
        <v/>
      </c>
      <c r="J596" s="5">
        <f>+J595+I596*G596</f>
        <v/>
      </c>
      <c r="K596" s="5">
        <f>IF(H596&lt;$C$1,0,9.81*(H596-$C$1))</f>
        <v/>
      </c>
      <c r="L596" s="8">
        <f>+J596-K596</f>
        <v/>
      </c>
      <c r="M596" s="8">
        <f>AVERAGE(B596:B597)*1000</f>
        <v/>
      </c>
      <c r="N596" s="8">
        <f>AVERAGE(E596:E597)</f>
        <v/>
      </c>
      <c r="O596" s="8">
        <f>AVERAGE(F596:F597)</f>
        <v/>
      </c>
      <c r="P596" s="8">
        <f>AVERAGE(G596:G597)</f>
        <v/>
      </c>
      <c r="Q596" s="9">
        <f>(N596-J596)/L596</f>
        <v/>
      </c>
      <c r="R596" s="8">
        <f>+O596/(N596-J596)*100</f>
        <v/>
      </c>
      <c r="S596" s="8">
        <f>+SQRT((3.47-LOG(Q596))^2+(1.22+LOG(R596))^2)</f>
        <v/>
      </c>
      <c r="T596" s="1">
        <f>(IF(S596&lt;1.31, "gravelly sand to dense sand", IF(S596&lt;2.05, "sands", IF(S596&lt;2.6, "sand mixtures", IF(S596&lt;2.95, "silt mixtures", IF(S596&lt;3.6, "clays","organic clay"))))))</f>
        <v/>
      </c>
      <c r="U596" s="98">
        <f>IF(S596&lt;2.6,DEGREES(ATAN(0.373*(LOG(N596/L596)+0.29))),"")</f>
        <v/>
      </c>
      <c r="V596" s="98">
        <f>IF(S596&lt;2.6, 17.6+11*LOG(Q596),"")</f>
        <v/>
      </c>
      <c r="W596" s="98">
        <f>IF(S596&lt;2.6, IF(M596/100&lt;20, 30,IF(M596/100&lt;40,30+5/20*(M596/100-20),IF(M596/100&lt;120, 35+5/80*(M596/100-40), IF(M596/100&lt;200, 40+5/80*(M596/100-120),45)))),"")</f>
        <v/>
      </c>
      <c r="X596" s="98">
        <f>IF(S596&gt;2.59, (M596-J596)/$I$1,"")</f>
        <v/>
      </c>
      <c r="Y596" s="1">
        <f>+($Y$600-$Y$3)/($A$600-$A$3)*(A596-$A$3)+$Y$3</f>
        <v/>
      </c>
      <c r="Z596" s="99">
        <f>+B596*4</f>
        <v/>
      </c>
      <c r="AA596" s="1">
        <f>+($AA$600-$AA$3)/($A$600-$A$3)*(A596-$A$3)+$AA$3</f>
        <v/>
      </c>
    </row>
    <row r="597">
      <c r="A597" s="11" t="n">
        <v>11.88</v>
      </c>
      <c r="B597" s="11" t="n">
        <v>18.849</v>
      </c>
      <c r="C597" s="11" t="n">
        <v>26</v>
      </c>
      <c r="D597" s="11" t="n">
        <v>105</v>
      </c>
      <c r="E597" s="5">
        <f>+B597*1000+D597*(1-$F$1)</f>
        <v/>
      </c>
      <c r="F597" s="5">
        <f>+F596+1</f>
        <v/>
      </c>
      <c r="G597" s="5">
        <f>+G596</f>
        <v/>
      </c>
      <c r="H597" s="5">
        <f>+A597+G597/2</f>
        <v/>
      </c>
      <c r="I597" s="8">
        <f>9.81*(0.27*LOG(C597/E597*100)+0.36*LOG(E597/100)+1.236)</f>
        <v/>
      </c>
      <c r="J597" s="5">
        <f>+J596+I597*G597</f>
        <v/>
      </c>
      <c r="K597" s="5">
        <f>IF(H597&lt;$C$1,0,9.81*(H597-$C$1))</f>
        <v/>
      </c>
      <c r="L597" s="8">
        <f>+J597-K597</f>
        <v/>
      </c>
      <c r="M597" s="8">
        <f>AVERAGE(B597:B598)*1000</f>
        <v/>
      </c>
      <c r="N597" s="8">
        <f>AVERAGE(E597:E598)</f>
        <v/>
      </c>
      <c r="O597" s="8">
        <f>AVERAGE(F597:F598)</f>
        <v/>
      </c>
      <c r="P597" s="8">
        <f>AVERAGE(G597:G598)</f>
        <v/>
      </c>
      <c r="Q597" s="9">
        <f>(N597-J597)/L597</f>
        <v/>
      </c>
      <c r="R597" s="8">
        <f>+O597/(N597-J597)*100</f>
        <v/>
      </c>
      <c r="S597" s="8">
        <f>+SQRT((3.47-LOG(Q597))^2+(1.22+LOG(R597))^2)</f>
        <v/>
      </c>
      <c r="T597" s="1">
        <f>(IF(S597&lt;1.31, "gravelly sand to dense sand", IF(S597&lt;2.05, "sands", IF(S597&lt;2.6, "sand mixtures", IF(S597&lt;2.95, "silt mixtures", IF(S597&lt;3.6, "clays","organic clay"))))))</f>
        <v/>
      </c>
      <c r="U597" s="98">
        <f>IF(S597&lt;2.6,DEGREES(ATAN(0.373*(LOG(N597/L597)+0.29))),"")</f>
        <v/>
      </c>
      <c r="V597" s="98">
        <f>IF(S597&lt;2.6, 17.6+11*LOG(Q597),"")</f>
        <v/>
      </c>
      <c r="W597" s="98">
        <f>IF(S597&lt;2.6, IF(M597/100&lt;20, 30,IF(M597/100&lt;40,30+5/20*(M597/100-20),IF(M597/100&lt;120, 35+5/80*(M597/100-40), IF(M597/100&lt;200, 40+5/80*(M597/100-120),45)))),"")</f>
        <v/>
      </c>
      <c r="X597" s="98">
        <f>IF(S597&gt;2.59, (M597-J597)/$I$1,"")</f>
        <v/>
      </c>
      <c r="Y597" s="1">
        <f>+($Y$600-$Y$3)/($A$600-$A$3)*(A597-$A$3)+$Y$3</f>
        <v/>
      </c>
      <c r="Z597" s="99">
        <f>+B597*4</f>
        <v/>
      </c>
      <c r="AA597" s="1">
        <f>+($AA$600-$AA$3)/($A$600-$A$3)*(A597-$A$3)+$AA$3</f>
        <v/>
      </c>
    </row>
    <row r="598">
      <c r="A598" s="11" t="n">
        <v>11.9</v>
      </c>
      <c r="B598" s="11" t="n">
        <v>18.66</v>
      </c>
      <c r="C598" s="11" t="n">
        <v>18</v>
      </c>
      <c r="D598" s="11" t="n">
        <v>108</v>
      </c>
      <c r="E598" s="5">
        <f>+B598*1000+D598*(1-$F$1)</f>
        <v/>
      </c>
      <c r="F598" s="5">
        <f>+F597+1</f>
        <v/>
      </c>
      <c r="G598" s="5">
        <f>+G597</f>
        <v/>
      </c>
      <c r="H598" s="5">
        <f>+A598+G598/2</f>
        <v/>
      </c>
      <c r="I598" s="8">
        <f>9.81*(0.27*LOG(C598/E598*100)+0.36*LOG(E598/100)+1.236)</f>
        <v/>
      </c>
      <c r="J598" s="5">
        <f>+J597+I598*G598</f>
        <v/>
      </c>
      <c r="K598" s="5">
        <f>IF(H598&lt;$C$1,0,9.81*(H598-$C$1))</f>
        <v/>
      </c>
      <c r="L598" s="8">
        <f>+J598-K598</f>
        <v/>
      </c>
      <c r="M598" s="8">
        <f>AVERAGE(B598:B599)*1000</f>
        <v/>
      </c>
      <c r="N598" s="8">
        <f>AVERAGE(E598:E599)</f>
        <v/>
      </c>
      <c r="O598" s="8">
        <f>AVERAGE(F598:F599)</f>
        <v/>
      </c>
      <c r="P598" s="8">
        <f>AVERAGE(G598:G599)</f>
        <v/>
      </c>
      <c r="Q598" s="9">
        <f>(N598-J598)/L598</f>
        <v/>
      </c>
      <c r="R598" s="8">
        <f>+O598/(N598-J598)*100</f>
        <v/>
      </c>
      <c r="S598" s="8">
        <f>+SQRT((3.47-LOG(Q598))^2+(1.22+LOG(R598))^2)</f>
        <v/>
      </c>
      <c r="T598" s="1">
        <f>(IF(S598&lt;1.31, "gravelly sand to dense sand", IF(S598&lt;2.05, "sands", IF(S598&lt;2.6, "sand mixtures", IF(S598&lt;2.95, "silt mixtures", IF(S598&lt;3.6, "clays","organic clay"))))))</f>
        <v/>
      </c>
      <c r="U598" s="98">
        <f>IF(S598&lt;2.6,DEGREES(ATAN(0.373*(LOG(N598/L598)+0.29))),"")</f>
        <v/>
      </c>
      <c r="V598" s="98">
        <f>IF(S598&lt;2.6, 17.6+11*LOG(Q598),"")</f>
        <v/>
      </c>
      <c r="W598" s="98">
        <f>IF(S598&lt;2.6, IF(M598/100&lt;20, 30,IF(M598/100&lt;40,30+5/20*(M598/100-20),IF(M598/100&lt;120, 35+5/80*(M598/100-40), IF(M598/100&lt;200, 40+5/80*(M598/100-120),45)))),"")</f>
        <v/>
      </c>
      <c r="X598" s="98">
        <f>IF(S598&gt;2.59, (M598-J598)/$I$1,"")</f>
        <v/>
      </c>
      <c r="Y598" s="1">
        <f>+($Y$600-$Y$3)/($A$600-$A$3)*(A598-$A$3)+$Y$3</f>
        <v/>
      </c>
      <c r="Z598" s="99">
        <f>+B598*4</f>
        <v/>
      </c>
      <c r="AA598" s="1">
        <f>+($AA$600-$AA$3)/($A$600-$A$3)*(A598-$A$3)+$AA$3</f>
        <v/>
      </c>
    </row>
    <row r="599">
      <c r="A599" s="11" t="n">
        <v>11.92</v>
      </c>
      <c r="B599" s="11" t="n">
        <v>18.963</v>
      </c>
      <c r="C599" s="11" t="n">
        <v>26</v>
      </c>
      <c r="D599" s="11" t="n">
        <v>106</v>
      </c>
      <c r="E599" s="5">
        <f>+B599*1000+D599*(1-$F$1)</f>
        <v/>
      </c>
      <c r="F599" s="5">
        <f>+F598+1</f>
        <v/>
      </c>
      <c r="G599" s="5">
        <f>+G598</f>
        <v/>
      </c>
      <c r="H599" s="5">
        <f>+A599+G599/2</f>
        <v/>
      </c>
      <c r="I599" s="8">
        <f>9.81*(0.27*LOG(C599/E599*100)+0.36*LOG(E599/100)+1.236)</f>
        <v/>
      </c>
      <c r="J599" s="5">
        <f>+J598+I599*G599</f>
        <v/>
      </c>
      <c r="K599" s="5">
        <f>IF(H599&lt;$C$1,0,9.81*(H599-$C$1))</f>
        <v/>
      </c>
      <c r="L599" s="8">
        <f>+J599-K599</f>
        <v/>
      </c>
      <c r="M599" s="8">
        <f>AVERAGE(B599:B600)*1000</f>
        <v/>
      </c>
      <c r="N599" s="8">
        <f>AVERAGE(E599:E600)</f>
        <v/>
      </c>
      <c r="O599" s="8">
        <f>AVERAGE(F599:F600)</f>
        <v/>
      </c>
      <c r="P599" s="8">
        <f>AVERAGE(G599:G600)</f>
        <v/>
      </c>
      <c r="Q599" s="9">
        <f>(N599-J599)/L599</f>
        <v/>
      </c>
      <c r="R599" s="8">
        <f>+O599/(N599-J599)*100</f>
        <v/>
      </c>
      <c r="S599" s="8">
        <f>+SQRT((3.47-LOG(Q599))^2+(1.22+LOG(R599))^2)</f>
        <v/>
      </c>
      <c r="T599" s="1">
        <f>(IF(S599&lt;1.31, "gravelly sand to dense sand", IF(S599&lt;2.05, "sands", IF(S599&lt;2.6, "sand mixtures", IF(S599&lt;2.95, "silt mixtures", IF(S599&lt;3.6, "clays","organic clay"))))))</f>
        <v/>
      </c>
      <c r="U599" s="98">
        <f>IF(S599&lt;2.6,DEGREES(ATAN(0.373*(LOG(N599/L599)+0.29))),"")</f>
        <v/>
      </c>
      <c r="V599" s="98">
        <f>IF(S599&lt;2.6, 17.6+11*LOG(Q599),"")</f>
        <v/>
      </c>
      <c r="W599" s="98">
        <f>IF(S599&lt;2.6, IF(M599/100&lt;20, 30,IF(M599/100&lt;40,30+5/20*(M599/100-20),IF(M599/100&lt;120, 35+5/80*(M599/100-40), IF(M599/100&lt;200, 40+5/80*(M599/100-120),45)))),"")</f>
        <v/>
      </c>
      <c r="X599" s="98">
        <f>IF(S599&gt;2.59, (M599-J599)/$I$1,"")</f>
        <v/>
      </c>
      <c r="Y599" s="1">
        <f>+($Y$600-$Y$3)/($A$600-$A$3)*(A599-$A$3)+$Y$3</f>
        <v/>
      </c>
      <c r="Z599" s="99">
        <f>+B599*4</f>
        <v/>
      </c>
      <c r="AA599" s="1">
        <f>+($AA$600-$AA$3)/($A$600-$A$3)*(A599-$A$3)+$AA$3</f>
        <v/>
      </c>
    </row>
    <row r="600">
      <c r="A600" s="11" t="n">
        <v>11.94</v>
      </c>
      <c r="B600" s="11" t="n">
        <v>18.736</v>
      </c>
      <c r="C600" s="11" t="n">
        <v>25</v>
      </c>
      <c r="D600" s="11" t="n">
        <v>105</v>
      </c>
      <c r="E600" s="5">
        <f>+B600*1000+D600*(1-$F$1)</f>
        <v/>
      </c>
      <c r="F600" s="5">
        <f>+F599+1</f>
        <v/>
      </c>
      <c r="G600" s="5">
        <f>+G599</f>
        <v/>
      </c>
      <c r="H600" s="5">
        <f>+A600+G600/2</f>
        <v/>
      </c>
      <c r="I600" s="8">
        <f>9.81*(0.27*LOG(C600/E600*100)+0.36*LOG(E600/100)+1.236)</f>
        <v/>
      </c>
      <c r="J600" s="5">
        <f>+J599+I600*G600</f>
        <v/>
      </c>
      <c r="K600" s="5">
        <f>IF(H600&lt;$C$1,0,9.81*(H600-$C$1))</f>
        <v/>
      </c>
      <c r="L600" s="8">
        <f>+J600-K600</f>
        <v/>
      </c>
      <c r="M600" s="8">
        <f>AVERAGE(B600:B601)*1000</f>
        <v/>
      </c>
      <c r="N600" s="8">
        <f>AVERAGE(E600:E601)</f>
        <v/>
      </c>
      <c r="O600" s="8">
        <f>AVERAGE(F600:F601)</f>
        <v/>
      </c>
      <c r="P600" s="8">
        <f>AVERAGE(G600:G601)</f>
        <v/>
      </c>
      <c r="Q600" s="9">
        <f>(N600-J600)/L600</f>
        <v/>
      </c>
      <c r="R600" s="8">
        <f>+O600/(N600-J600)*100</f>
        <v/>
      </c>
      <c r="S600" s="8">
        <f>+SQRT((3.47-LOG(Q600))^2+(1.22+LOG(R600))^2)</f>
        <v/>
      </c>
      <c r="T600" s="1">
        <f>(IF(S600&lt;1.31, "gravelly sand to dense sand", IF(S600&lt;2.05, "sands", IF(S600&lt;2.6, "sand mixtures", IF(S600&lt;2.95, "silt mixtures", IF(S600&lt;3.6, "clays","organic clay"))))))</f>
        <v/>
      </c>
      <c r="U600" s="98">
        <f>IF(S600&lt;2.6,DEGREES(ATAN(0.373*(LOG(N600/L600)+0.29))),"")</f>
        <v/>
      </c>
      <c r="V600" s="98">
        <f>IF(S600&lt;2.6, 17.6+11*LOG(Q600),"")</f>
        <v/>
      </c>
      <c r="W600" s="98">
        <f>IF(S600&lt;2.6, IF(M600/100&lt;20, 30,IF(M600/100&lt;40,30+5/20*(M600/100-20),IF(M600/100&lt;120, 35+5/80*(M600/100-40), IF(M600/100&lt;200, 40+5/80*(M600/100-120),45)))),"")</f>
        <v/>
      </c>
      <c r="X600" s="98">
        <f>IF(S600&gt;2.59, (M600-J600)/$I$1,"")</f>
        <v/>
      </c>
      <c r="Y600" s="1" t="n">
        <v>12</v>
      </c>
      <c r="Z600" s="99">
        <f>+B600*4</f>
        <v/>
      </c>
      <c r="AA600" s="1" t="n">
        <v>2</v>
      </c>
    </row>
    <row r="601">
      <c r="A601" t="n">
        <v>11.96</v>
      </c>
      <c r="B601" t="n">
        <v>18.262</v>
      </c>
      <c r="C601" t="n">
        <v>31</v>
      </c>
      <c r="D601" t="n">
        <v>104</v>
      </c>
      <c r="L601" s="8" t="n"/>
      <c r="M601" s="8" t="n"/>
      <c r="N601" s="8" t="n"/>
      <c r="O601" s="8" t="n"/>
      <c r="P601" s="8" t="n"/>
      <c r="Q601" s="9" t="n"/>
      <c r="R601" s="8" t="n"/>
      <c r="S601" s="8" t="n"/>
      <c r="U601" s="98" t="n"/>
      <c r="V601" s="98" t="n"/>
      <c r="W601" s="98" t="n"/>
    </row>
    <row r="602">
      <c r="A602" t="n">
        <v>11.98</v>
      </c>
      <c r="B602" t="n">
        <v>18.452</v>
      </c>
      <c r="C602" t="n">
        <v>36</v>
      </c>
      <c r="D602" t="n">
        <v>106</v>
      </c>
      <c r="L602" s="8" t="n"/>
      <c r="M602" s="8" t="n"/>
      <c r="N602" s="8" t="n"/>
      <c r="O602" s="8" t="n"/>
      <c r="P602" s="8" t="n"/>
      <c r="Q602" s="9" t="n"/>
      <c r="R602" s="8" t="n"/>
      <c r="S602" s="8" t="n"/>
      <c r="U602" s="98" t="n"/>
      <c r="V602" s="98" t="n"/>
      <c r="W602" s="98" t="n"/>
    </row>
    <row r="603">
      <c r="A603" t="n">
        <v>12</v>
      </c>
      <c r="B603" t="n">
        <v>19.304</v>
      </c>
      <c r="C603" t="n">
        <v>43</v>
      </c>
      <c r="D603" t="n">
        <v>108</v>
      </c>
      <c r="L603" s="8" t="n"/>
      <c r="M603" s="8" t="n"/>
      <c r="N603" s="8" t="n"/>
      <c r="O603" s="8" t="n"/>
      <c r="P603" s="8" t="n"/>
      <c r="Q603" s="9" t="n"/>
      <c r="R603" s="8" t="n"/>
      <c r="S603" s="8" t="n"/>
      <c r="U603" s="98" t="n"/>
      <c r="V603" s="98" t="n"/>
      <c r="W603" s="98" t="n"/>
    </row>
    <row r="604">
      <c r="A604" t="n">
        <v>12.02</v>
      </c>
      <c r="B604" t="n">
        <v>19.683</v>
      </c>
      <c r="C604" t="n">
        <v>43</v>
      </c>
      <c r="D604" t="n">
        <v>108</v>
      </c>
      <c r="L604" s="8" t="n"/>
      <c r="M604" s="8" t="n"/>
      <c r="N604" s="8" t="n"/>
      <c r="O604" s="8" t="n"/>
      <c r="P604" s="8" t="n"/>
      <c r="Q604" s="9" t="n"/>
      <c r="R604" s="8" t="n"/>
      <c r="S604" s="8" t="n"/>
      <c r="U604" s="98" t="n"/>
      <c r="V604" s="98" t="n"/>
      <c r="W604" s="98" t="n"/>
    </row>
    <row r="605">
      <c r="A605" t="n">
        <v>12.04</v>
      </c>
      <c r="B605" t="n">
        <v>19.797</v>
      </c>
      <c r="C605" t="n">
        <v>40</v>
      </c>
      <c r="D605" t="n">
        <v>109</v>
      </c>
      <c r="L605" s="8" t="n"/>
      <c r="M605" s="8" t="n"/>
      <c r="N605" s="8" t="n"/>
      <c r="O605" s="8" t="n"/>
      <c r="P605" s="8" t="n"/>
      <c r="Q605" s="9" t="n"/>
      <c r="R605" s="8" t="n"/>
      <c r="S605" s="8" t="n"/>
      <c r="U605" s="98" t="n"/>
      <c r="V605" s="98" t="n"/>
      <c r="W605" s="98" t="n"/>
    </row>
    <row r="606">
      <c r="A606" t="n">
        <v>12.06</v>
      </c>
      <c r="B606" t="n">
        <v>19.778</v>
      </c>
      <c r="C606" t="n">
        <v>46</v>
      </c>
      <c r="D606" t="n">
        <v>108</v>
      </c>
      <c r="L606" s="8" t="n"/>
      <c r="M606" s="8" t="n"/>
      <c r="N606" s="8" t="n"/>
      <c r="O606" s="8" t="n"/>
      <c r="P606" s="8" t="n"/>
      <c r="Q606" s="9" t="n"/>
      <c r="R606" s="8" t="n"/>
      <c r="S606" s="8" t="n"/>
      <c r="U606" s="98" t="n"/>
      <c r="V606" s="98" t="n"/>
      <c r="W606" s="98" t="n"/>
    </row>
    <row r="607">
      <c r="A607" t="n">
        <v>12.08</v>
      </c>
      <c r="B607" t="n">
        <v>19.531</v>
      </c>
      <c r="C607" t="n">
        <v>45</v>
      </c>
      <c r="D607" t="n">
        <v>107</v>
      </c>
      <c r="L607" s="8" t="n"/>
      <c r="M607" s="8" t="n"/>
      <c r="N607" s="8" t="n"/>
      <c r="O607" s="8" t="n"/>
      <c r="P607" s="8" t="n"/>
      <c r="Q607" s="9" t="n"/>
      <c r="R607" s="8" t="n"/>
      <c r="S607" s="8" t="n"/>
      <c r="U607" s="98" t="n"/>
      <c r="V607" s="98" t="n"/>
      <c r="W607" s="98" t="n"/>
    </row>
    <row r="608">
      <c r="A608" t="n">
        <v>12.1</v>
      </c>
      <c r="B608" t="n">
        <v>19.323</v>
      </c>
      <c r="C608" t="n">
        <v>48</v>
      </c>
      <c r="D608" t="n">
        <v>106</v>
      </c>
      <c r="L608" s="8" t="n"/>
      <c r="M608" s="8" t="n"/>
      <c r="N608" s="8" t="n"/>
      <c r="O608" s="8" t="n"/>
      <c r="P608" s="8" t="n"/>
      <c r="Q608" s="9" t="n"/>
      <c r="R608" s="8" t="n"/>
      <c r="S608" s="8" t="n"/>
      <c r="U608" s="98" t="n"/>
      <c r="V608" s="98" t="n"/>
      <c r="W608" s="98" t="n"/>
    </row>
    <row r="609">
      <c r="A609" t="n">
        <v>12.12</v>
      </c>
      <c r="B609" t="n">
        <v>19.001</v>
      </c>
      <c r="C609" t="n">
        <v>52</v>
      </c>
      <c r="D609" t="n">
        <v>107</v>
      </c>
      <c r="L609" s="8" t="n"/>
      <c r="M609" s="8" t="n"/>
      <c r="N609" s="8" t="n"/>
      <c r="O609" s="8" t="n"/>
      <c r="P609" s="8" t="n"/>
      <c r="Q609" s="9" t="n"/>
      <c r="R609" s="8" t="n"/>
      <c r="S609" s="8" t="n"/>
      <c r="U609" s="98" t="n"/>
      <c r="V609" s="98" t="n"/>
      <c r="W609" s="98" t="n"/>
    </row>
    <row r="610">
      <c r="A610" t="n">
        <v>12.14</v>
      </c>
      <c r="B610" t="n">
        <v>17.485</v>
      </c>
      <c r="C610" t="n">
        <v>47</v>
      </c>
      <c r="D610" t="n">
        <v>98</v>
      </c>
      <c r="L610" s="8" t="n"/>
      <c r="M610" s="8" t="n"/>
      <c r="N610" s="8" t="n"/>
      <c r="O610" s="8" t="n"/>
      <c r="P610" s="8" t="n"/>
      <c r="Q610" s="9" t="n"/>
      <c r="R610" s="8" t="n"/>
      <c r="S610" s="8" t="n"/>
      <c r="U610" s="98" t="n"/>
      <c r="V610" s="98" t="n"/>
      <c r="W610" s="98" t="n"/>
    </row>
    <row r="611">
      <c r="A611" t="n">
        <v>12.16</v>
      </c>
      <c r="B611" t="n">
        <v>18.3</v>
      </c>
      <c r="C611" t="n">
        <v>52</v>
      </c>
      <c r="D611" t="n">
        <v>100</v>
      </c>
      <c r="L611" s="8" t="n"/>
      <c r="M611" s="8" t="n"/>
      <c r="N611" s="8" t="n"/>
      <c r="O611" s="8" t="n"/>
      <c r="P611" s="8" t="n"/>
      <c r="Q611" s="9" t="n"/>
      <c r="R611" s="8" t="n"/>
      <c r="S611" s="8" t="n"/>
      <c r="U611" s="98" t="n"/>
      <c r="V611" s="98" t="n"/>
      <c r="W611" s="98" t="n"/>
    </row>
    <row r="612">
      <c r="A612" t="n">
        <v>12.18</v>
      </c>
      <c r="B612" t="n">
        <v>18.319</v>
      </c>
      <c r="C612" t="n">
        <v>55</v>
      </c>
      <c r="D612" t="n">
        <v>100</v>
      </c>
      <c r="L612" s="8" t="n"/>
      <c r="M612" s="8" t="n"/>
      <c r="N612" s="8" t="n"/>
      <c r="O612" s="8" t="n"/>
      <c r="P612" s="8" t="n"/>
      <c r="Q612" s="9" t="n"/>
      <c r="R612" s="8" t="n"/>
      <c r="S612" s="8" t="n"/>
      <c r="U612" s="98" t="n"/>
      <c r="V612" s="98" t="n"/>
      <c r="W612" s="98" t="n"/>
    </row>
    <row r="613">
      <c r="A613" t="n">
        <v>12.2</v>
      </c>
      <c r="B613" t="n">
        <v>18.414</v>
      </c>
      <c r="C613" t="n">
        <v>52</v>
      </c>
      <c r="D613" t="n">
        <v>103</v>
      </c>
      <c r="L613" s="8" t="n"/>
      <c r="M613" s="8" t="n"/>
      <c r="N613" s="8" t="n"/>
      <c r="O613" s="8" t="n"/>
      <c r="P613" s="8" t="n"/>
      <c r="Q613" s="9" t="n"/>
      <c r="R613" s="8" t="n"/>
      <c r="S613" s="8" t="n"/>
      <c r="U613" s="98" t="n"/>
      <c r="V613" s="98" t="n"/>
      <c r="W613" s="98" t="n"/>
    </row>
    <row r="614">
      <c r="A614" t="n">
        <v>12.22</v>
      </c>
      <c r="B614" t="n">
        <v>19.38</v>
      </c>
      <c r="C614" t="n">
        <v>45</v>
      </c>
      <c r="D614" t="n">
        <v>104</v>
      </c>
      <c r="L614" s="8" t="n"/>
      <c r="M614" s="8" t="n"/>
      <c r="N614" s="8" t="n"/>
      <c r="O614" s="8" t="n"/>
      <c r="P614" s="8" t="n"/>
      <c r="Q614" s="9" t="n"/>
      <c r="R614" s="8" t="n"/>
      <c r="S614" s="8" t="n"/>
      <c r="U614" s="98" t="n"/>
      <c r="V614" s="98" t="n"/>
      <c r="W614" s="98" t="n"/>
    </row>
    <row r="615">
      <c r="A615" t="n">
        <v>12.24</v>
      </c>
      <c r="B615" t="n">
        <v>20.365</v>
      </c>
      <c r="C615" t="n">
        <v>46</v>
      </c>
      <c r="D615" t="n">
        <v>105</v>
      </c>
    </row>
    <row r="616">
      <c r="A616" t="n">
        <v>12.26</v>
      </c>
      <c r="B616" t="n">
        <v>21.483</v>
      </c>
      <c r="C616" t="n">
        <v>42</v>
      </c>
      <c r="D616" t="n">
        <v>110</v>
      </c>
    </row>
    <row r="617">
      <c r="A617" t="n">
        <v>12.28</v>
      </c>
      <c r="B617" t="n">
        <v>22.373</v>
      </c>
      <c r="C617" t="n">
        <v>43</v>
      </c>
      <c r="D617" t="n">
        <v>113</v>
      </c>
    </row>
    <row r="618">
      <c r="A618" t="n">
        <v>12.3</v>
      </c>
      <c r="B618" t="n">
        <v>22.392</v>
      </c>
      <c r="C618" t="n">
        <v>40</v>
      </c>
      <c r="D618" t="n">
        <v>114</v>
      </c>
    </row>
    <row r="619">
      <c r="A619" t="n">
        <v>12.32</v>
      </c>
      <c r="B619" t="n">
        <v>22.676</v>
      </c>
      <c r="C619" t="n">
        <v>41</v>
      </c>
      <c r="D619" t="n">
        <v>115</v>
      </c>
    </row>
    <row r="620">
      <c r="A620" t="n">
        <v>12.34</v>
      </c>
      <c r="B620" t="n">
        <v>23.623</v>
      </c>
      <c r="C620" t="n">
        <v>48</v>
      </c>
      <c r="D620" t="n">
        <v>117</v>
      </c>
    </row>
    <row r="621">
      <c r="A621" t="n">
        <v>12.36</v>
      </c>
      <c r="B621" t="n">
        <v>23.718</v>
      </c>
      <c r="C621" t="n">
        <v>51</v>
      </c>
      <c r="D621" t="n">
        <v>114</v>
      </c>
    </row>
    <row r="622">
      <c r="A622" t="n">
        <v>12.38</v>
      </c>
      <c r="B622" t="n">
        <v>23.339</v>
      </c>
      <c r="C622" t="n">
        <v>44</v>
      </c>
      <c r="D622" t="n">
        <v>115</v>
      </c>
    </row>
    <row r="623">
      <c r="A623" t="n">
        <v>12.4</v>
      </c>
      <c r="B623" t="n">
        <v>24.078</v>
      </c>
      <c r="C623" t="n">
        <v>52</v>
      </c>
      <c r="D623" t="n">
        <v>119</v>
      </c>
    </row>
    <row r="624">
      <c r="A624" t="n">
        <v>12.42</v>
      </c>
      <c r="B624" t="n">
        <v>23.889</v>
      </c>
      <c r="C624" t="n">
        <v>56</v>
      </c>
      <c r="D624" t="n">
        <v>106</v>
      </c>
    </row>
    <row r="625">
      <c r="A625" t="n">
        <v>12.44</v>
      </c>
      <c r="B625" t="n">
        <v>24.04</v>
      </c>
      <c r="C625" t="n">
        <v>53</v>
      </c>
      <c r="D625" t="n">
        <v>110</v>
      </c>
    </row>
    <row r="626">
      <c r="A626" t="n">
        <v>12.46</v>
      </c>
      <c r="B626" t="n">
        <v>23.491</v>
      </c>
      <c r="C626" t="n">
        <v>46</v>
      </c>
      <c r="D626" t="n">
        <v>109</v>
      </c>
    </row>
    <row r="627">
      <c r="A627" t="n">
        <v>12.48</v>
      </c>
      <c r="B627" t="n">
        <v>23.282</v>
      </c>
      <c r="C627" t="n">
        <v>50</v>
      </c>
      <c r="D627" t="n">
        <v>110</v>
      </c>
    </row>
    <row r="628">
      <c r="A628" t="n">
        <v>12.5</v>
      </c>
      <c r="B628" t="n">
        <v>22.828</v>
      </c>
      <c r="C628" t="n">
        <v>58</v>
      </c>
      <c r="D628" t="n">
        <v>112</v>
      </c>
    </row>
    <row r="629">
      <c r="A629" t="n">
        <v>12.52</v>
      </c>
      <c r="B629" t="n">
        <v>22.089</v>
      </c>
      <c r="C629" t="n">
        <v>60</v>
      </c>
      <c r="D629" t="n">
        <v>110</v>
      </c>
    </row>
    <row r="630">
      <c r="A630" t="n">
        <v>12.54</v>
      </c>
      <c r="B630" t="n">
        <v>22.6</v>
      </c>
      <c r="C630" t="n">
        <v>66</v>
      </c>
      <c r="D630" t="n">
        <v>112</v>
      </c>
    </row>
    <row r="631">
      <c r="A631" t="n">
        <v>12.56</v>
      </c>
      <c r="B631" t="n">
        <v>24.23</v>
      </c>
      <c r="C631" t="n">
        <v>67</v>
      </c>
      <c r="D631" t="n">
        <v>113</v>
      </c>
    </row>
    <row r="632">
      <c r="A632" t="n">
        <v>12.58</v>
      </c>
      <c r="B632" t="n">
        <v>24.495</v>
      </c>
      <c r="C632" t="n">
        <v>62</v>
      </c>
      <c r="D632" t="n">
        <v>116</v>
      </c>
    </row>
    <row r="633">
      <c r="A633" t="n">
        <v>12.6</v>
      </c>
      <c r="B633" t="n">
        <v>24.078</v>
      </c>
      <c r="C633" t="n">
        <v>61</v>
      </c>
      <c r="D633" t="n">
        <v>115</v>
      </c>
    </row>
    <row r="634">
      <c r="A634" t="n">
        <v>12.62</v>
      </c>
      <c r="B634" t="n">
        <v>22.998</v>
      </c>
      <c r="C634" t="n">
        <v>56</v>
      </c>
      <c r="D634" t="n">
        <v>114</v>
      </c>
    </row>
    <row r="635">
      <c r="A635" t="n">
        <v>12.64</v>
      </c>
      <c r="B635" t="n">
        <v>22.165</v>
      </c>
      <c r="C635" t="n">
        <v>54</v>
      </c>
      <c r="D635" t="n">
        <v>112</v>
      </c>
    </row>
    <row r="636">
      <c r="A636" t="n">
        <v>12.66</v>
      </c>
      <c r="B636" t="n">
        <v>21.142</v>
      </c>
      <c r="C636" t="n">
        <v>51</v>
      </c>
      <c r="D636" t="n">
        <v>108</v>
      </c>
    </row>
    <row r="637">
      <c r="A637" t="n">
        <v>12.68</v>
      </c>
      <c r="B637" t="n">
        <v>19.058</v>
      </c>
      <c r="C637" t="n">
        <v>53</v>
      </c>
      <c r="D637" t="n">
        <v>104</v>
      </c>
    </row>
    <row r="638">
      <c r="A638" t="n">
        <v>12.7</v>
      </c>
      <c r="B638" t="n">
        <v>17.997</v>
      </c>
      <c r="C638" t="n">
        <v>55</v>
      </c>
      <c r="D638" t="n">
        <v>97</v>
      </c>
    </row>
    <row r="639">
      <c r="A639" t="n">
        <v>12.72</v>
      </c>
      <c r="B639" t="n">
        <v>16.614</v>
      </c>
      <c r="C639" t="n">
        <v>67</v>
      </c>
      <c r="D639" t="n">
        <v>91</v>
      </c>
    </row>
    <row r="640">
      <c r="A640" t="n">
        <v>12.74</v>
      </c>
      <c r="B640" t="n">
        <v>13.109</v>
      </c>
      <c r="C640" t="n">
        <v>68</v>
      </c>
      <c r="D640" t="n">
        <v>89</v>
      </c>
    </row>
    <row r="641">
      <c r="A641" t="n">
        <v>12.76</v>
      </c>
      <c r="B641" t="n">
        <v>11.12</v>
      </c>
      <c r="C641" t="n">
        <v>64</v>
      </c>
      <c r="D641" t="n">
        <v>86</v>
      </c>
    </row>
    <row r="642">
      <c r="A642" t="n">
        <v>12.78</v>
      </c>
      <c r="B642" t="n">
        <v>9.207000000000001</v>
      </c>
      <c r="C642" t="n">
        <v>57</v>
      </c>
      <c r="D642" t="n">
        <v>86</v>
      </c>
    </row>
    <row r="643">
      <c r="A643" t="n">
        <v>12.8</v>
      </c>
      <c r="B643" t="n">
        <v>7.445</v>
      </c>
      <c r="C643" t="n">
        <v>51</v>
      </c>
      <c r="D643" t="n">
        <v>89</v>
      </c>
    </row>
    <row r="644">
      <c r="A644" t="n">
        <v>12.82</v>
      </c>
      <c r="B644" t="n">
        <v>5.418</v>
      </c>
      <c r="C644" t="n">
        <v>47</v>
      </c>
      <c r="D644" t="n">
        <v>93</v>
      </c>
    </row>
    <row r="645">
      <c r="A645" t="n">
        <v>12.84</v>
      </c>
      <c r="B645" t="n">
        <v>5.02</v>
      </c>
      <c r="C645" t="n">
        <v>36</v>
      </c>
      <c r="D645" t="n">
        <v>99</v>
      </c>
    </row>
    <row r="646">
      <c r="A646" t="n">
        <v>12.86</v>
      </c>
      <c r="B646" t="n">
        <v>5.001</v>
      </c>
      <c r="C646" t="n">
        <v>34</v>
      </c>
      <c r="D646" t="n">
        <v>103</v>
      </c>
    </row>
    <row r="647">
      <c r="A647" t="n">
        <v>12.88</v>
      </c>
      <c r="B647" t="n">
        <v>5.551</v>
      </c>
      <c r="C647" t="n">
        <v>32</v>
      </c>
      <c r="D647" t="n">
        <v>106</v>
      </c>
    </row>
    <row r="648">
      <c r="A648" t="n">
        <v>12.9</v>
      </c>
      <c r="B648" t="n">
        <v>5.721</v>
      </c>
      <c r="C648" t="n">
        <v>34</v>
      </c>
      <c r="D648" t="n">
        <v>110</v>
      </c>
    </row>
    <row r="649">
      <c r="A649" t="n">
        <v>12.92</v>
      </c>
      <c r="B649" t="n">
        <v>5.835</v>
      </c>
      <c r="C649" t="n">
        <v>27</v>
      </c>
      <c r="D649" t="n">
        <v>112</v>
      </c>
    </row>
    <row r="650">
      <c r="A650" t="n">
        <v>12.94</v>
      </c>
      <c r="B650" t="n">
        <v>5.702</v>
      </c>
      <c r="C650" t="n">
        <v>20</v>
      </c>
      <c r="D650" t="n">
        <v>114</v>
      </c>
    </row>
    <row r="651">
      <c r="A651" t="n">
        <v>12.96</v>
      </c>
      <c r="B651" t="n">
        <v>5.664</v>
      </c>
      <c r="C651" t="n">
        <v>18</v>
      </c>
      <c r="D651" t="n">
        <v>114</v>
      </c>
    </row>
    <row r="652">
      <c r="A652" t="n">
        <v>12.98</v>
      </c>
      <c r="B652" t="n">
        <v>5.607</v>
      </c>
      <c r="C652" t="n">
        <v>25</v>
      </c>
      <c r="D652" t="n">
        <v>104</v>
      </c>
    </row>
    <row r="653">
      <c r="A653" t="n">
        <v>13</v>
      </c>
      <c r="B653" t="n">
        <v>4.982</v>
      </c>
      <c r="C653" t="n">
        <v>26</v>
      </c>
      <c r="D653" t="n">
        <v>100</v>
      </c>
    </row>
    <row r="654">
      <c r="A654" t="n">
        <v>13.02</v>
      </c>
      <c r="B654" t="n">
        <v>4.755</v>
      </c>
      <c r="C654" t="n">
        <v>23</v>
      </c>
      <c r="D654" t="n">
        <v>96</v>
      </c>
    </row>
    <row r="655">
      <c r="A655" t="n">
        <v>13.04</v>
      </c>
      <c r="B655" t="n">
        <v>4.717</v>
      </c>
      <c r="C655" t="n">
        <v>16</v>
      </c>
      <c r="D655" t="n">
        <v>88</v>
      </c>
    </row>
    <row r="656">
      <c r="A656" t="n">
        <v>13.06</v>
      </c>
      <c r="B656" t="n">
        <v>4.736</v>
      </c>
      <c r="C656" t="n">
        <v>18</v>
      </c>
      <c r="D656" t="n">
        <v>89</v>
      </c>
    </row>
    <row r="657">
      <c r="A657" t="n">
        <v>13.08</v>
      </c>
      <c r="B657" t="n">
        <v>4.831</v>
      </c>
      <c r="C657" t="n">
        <v>13</v>
      </c>
      <c r="D657" t="n">
        <v>89</v>
      </c>
    </row>
    <row r="658">
      <c r="A658" t="n">
        <v>13.1</v>
      </c>
      <c r="B658" t="n">
        <v>4.812</v>
      </c>
      <c r="C658" t="n">
        <v>12</v>
      </c>
      <c r="D658" t="n">
        <v>85</v>
      </c>
    </row>
    <row r="659">
      <c r="A659" t="n">
        <v>13.12</v>
      </c>
      <c r="B659" t="n">
        <v>4.812</v>
      </c>
      <c r="C659" t="n">
        <v>13</v>
      </c>
      <c r="D659" t="n">
        <v>85</v>
      </c>
    </row>
    <row r="660">
      <c r="A660" t="n">
        <v>13.14</v>
      </c>
      <c r="B660" t="n">
        <v>3.561</v>
      </c>
      <c r="C660" t="n">
        <v>16</v>
      </c>
      <c r="D660" t="n">
        <v>95</v>
      </c>
    </row>
    <row r="661">
      <c r="A661" t="n">
        <v>13.16</v>
      </c>
      <c r="B661" t="n">
        <v>4.774</v>
      </c>
      <c r="C661" t="n">
        <v>16</v>
      </c>
      <c r="D661" t="n">
        <v>91</v>
      </c>
    </row>
    <row r="662">
      <c r="A662" t="n">
        <v>13.18</v>
      </c>
      <c r="B662" t="n">
        <v>4.736</v>
      </c>
      <c r="C662" t="n">
        <v>22</v>
      </c>
      <c r="D662" t="n">
        <v>85</v>
      </c>
    </row>
    <row r="663">
      <c r="A663" t="n">
        <v>13.2</v>
      </c>
      <c r="B663" t="n">
        <v>4.717</v>
      </c>
      <c r="C663" t="n">
        <v>24</v>
      </c>
      <c r="D663" t="n">
        <v>84</v>
      </c>
    </row>
    <row r="664">
      <c r="A664" t="n">
        <v>13.22</v>
      </c>
      <c r="B664" t="n">
        <v>3.978</v>
      </c>
      <c r="C664" t="n">
        <v>21</v>
      </c>
      <c r="D664" t="n">
        <v>82</v>
      </c>
    </row>
    <row r="665">
      <c r="A665" t="n">
        <v>13.24</v>
      </c>
      <c r="B665" t="n">
        <v>3.467</v>
      </c>
      <c r="C665" t="n">
        <v>16</v>
      </c>
      <c r="D665" t="n">
        <v>78</v>
      </c>
    </row>
    <row r="666">
      <c r="A666" t="n">
        <v>13.26</v>
      </c>
      <c r="B666" t="n">
        <v>2.936</v>
      </c>
      <c r="C666" t="n">
        <v>14</v>
      </c>
      <c r="D666" t="n">
        <v>80</v>
      </c>
    </row>
    <row r="667">
      <c r="A667" t="n">
        <v>13.28</v>
      </c>
      <c r="B667" t="n">
        <v>2.766</v>
      </c>
      <c r="C667" t="n">
        <v>16</v>
      </c>
      <c r="D667" t="n">
        <v>80</v>
      </c>
    </row>
    <row r="668">
      <c r="A668" t="n">
        <v>13.3</v>
      </c>
      <c r="B668" t="n">
        <v>3.069</v>
      </c>
      <c r="C668" t="n">
        <v>23</v>
      </c>
      <c r="D668" t="n">
        <v>86</v>
      </c>
    </row>
    <row r="669">
      <c r="A669" t="n">
        <v>13.32</v>
      </c>
      <c r="B669" t="n">
        <v>3.353</v>
      </c>
      <c r="C669" t="n">
        <v>24</v>
      </c>
      <c r="D669" t="n">
        <v>86</v>
      </c>
    </row>
    <row r="670">
      <c r="A670" t="n">
        <v>13.34</v>
      </c>
      <c r="B670" t="n">
        <v>3.088</v>
      </c>
      <c r="C670" t="n">
        <v>24</v>
      </c>
      <c r="D670" t="n">
        <v>86</v>
      </c>
    </row>
    <row r="671">
      <c r="A671" t="n">
        <v>13.36</v>
      </c>
      <c r="B671" t="n">
        <v>2.955</v>
      </c>
      <c r="C671" t="n">
        <v>21</v>
      </c>
      <c r="D671" t="n">
        <v>86</v>
      </c>
    </row>
    <row r="672">
      <c r="A672" t="n">
        <v>13.38</v>
      </c>
      <c r="B672" t="n">
        <v>2.955</v>
      </c>
      <c r="C672" t="n">
        <v>22</v>
      </c>
      <c r="D672" t="n">
        <v>88</v>
      </c>
    </row>
    <row r="673">
      <c r="A673" t="n">
        <v>13.4</v>
      </c>
      <c r="B673" t="n">
        <v>3.277</v>
      </c>
      <c r="C673" t="n">
        <v>23</v>
      </c>
      <c r="D673" t="n">
        <v>91</v>
      </c>
    </row>
    <row r="674">
      <c r="A674" t="n">
        <v>13.42</v>
      </c>
      <c r="B674" t="n">
        <v>3.41</v>
      </c>
      <c r="C674" t="n">
        <v>20</v>
      </c>
      <c r="D674" t="n">
        <v>97</v>
      </c>
    </row>
    <row r="675">
      <c r="A675" t="n">
        <v>13.44</v>
      </c>
      <c r="B675" t="n">
        <v>3.467</v>
      </c>
      <c r="C675" t="n">
        <v>14</v>
      </c>
      <c r="D675" t="n">
        <v>99</v>
      </c>
    </row>
    <row r="676">
      <c r="A676" t="n">
        <v>13.46</v>
      </c>
      <c r="B676" t="n">
        <v>3.505</v>
      </c>
      <c r="C676" t="n">
        <v>12</v>
      </c>
      <c r="D676" t="n">
        <v>103</v>
      </c>
    </row>
    <row r="677">
      <c r="A677" t="n">
        <v>13.48</v>
      </c>
      <c r="B677" t="n">
        <v>3.391</v>
      </c>
      <c r="C677" t="n">
        <v>12</v>
      </c>
      <c r="D677" t="n">
        <v>105</v>
      </c>
    </row>
    <row r="678">
      <c r="A678" t="n">
        <v>13.5</v>
      </c>
      <c r="B678" t="n">
        <v>3.164</v>
      </c>
      <c r="C678" t="n">
        <v>8</v>
      </c>
      <c r="D678" t="n">
        <v>111</v>
      </c>
    </row>
    <row r="679">
      <c r="A679" t="n">
        <v>13.52</v>
      </c>
      <c r="B679" t="n">
        <v>3.05</v>
      </c>
      <c r="C679" t="n">
        <v>6</v>
      </c>
      <c r="D679" t="n">
        <v>115</v>
      </c>
    </row>
    <row r="680">
      <c r="A680" t="n">
        <v>13.54</v>
      </c>
      <c r="B680" t="n">
        <v>3.126</v>
      </c>
      <c r="C680" t="n">
        <v>6</v>
      </c>
      <c r="D680" t="n">
        <v>119</v>
      </c>
    </row>
    <row r="681">
      <c r="A681" t="n">
        <v>13.56</v>
      </c>
      <c r="B681" t="n">
        <v>3.088</v>
      </c>
      <c r="C681" t="n">
        <v>8</v>
      </c>
      <c r="D681" t="n">
        <v>125</v>
      </c>
    </row>
    <row r="682">
      <c r="A682" t="n">
        <v>13.58</v>
      </c>
      <c r="B682" t="n">
        <v>2.993</v>
      </c>
      <c r="C682" t="n">
        <v>8</v>
      </c>
      <c r="D682" t="n">
        <v>127</v>
      </c>
    </row>
    <row r="683">
      <c r="A683" t="n">
        <v>13.6</v>
      </c>
      <c r="B683" t="n">
        <v>3.012</v>
      </c>
      <c r="C683" t="n">
        <v>10</v>
      </c>
      <c r="D683" t="n">
        <v>131</v>
      </c>
    </row>
    <row r="684">
      <c r="A684" t="n">
        <v>13.62</v>
      </c>
      <c r="B684" t="n">
        <v>2.974</v>
      </c>
      <c r="C684" t="n">
        <v>14</v>
      </c>
      <c r="D684" t="n">
        <v>137</v>
      </c>
    </row>
    <row r="685">
      <c r="A685" t="n">
        <v>13.64</v>
      </c>
      <c r="B685" t="n">
        <v>2.898</v>
      </c>
      <c r="C685" t="n">
        <v>14</v>
      </c>
      <c r="D685" t="n">
        <v>139</v>
      </c>
    </row>
    <row r="686">
      <c r="A686" t="n">
        <v>13.66</v>
      </c>
      <c r="B686" t="n">
        <v>2.633</v>
      </c>
      <c r="C686" t="n">
        <v>12</v>
      </c>
      <c r="D686" t="n">
        <v>142</v>
      </c>
    </row>
    <row r="687">
      <c r="A687" t="n">
        <v>13.68</v>
      </c>
      <c r="B687" t="n">
        <v>2.482</v>
      </c>
      <c r="C687" t="n">
        <v>9</v>
      </c>
      <c r="D687" t="n">
        <v>149</v>
      </c>
    </row>
    <row r="688">
      <c r="A688" t="n">
        <v>13.7</v>
      </c>
      <c r="B688" t="n">
        <v>2.311</v>
      </c>
      <c r="C688" t="n">
        <v>8</v>
      </c>
      <c r="D688" t="n">
        <v>153</v>
      </c>
    </row>
    <row r="689">
      <c r="A689" t="n">
        <v>13.72</v>
      </c>
      <c r="B689" t="n">
        <v>1.932</v>
      </c>
      <c r="C689" t="n">
        <v>7</v>
      </c>
      <c r="D689" t="n">
        <v>156</v>
      </c>
    </row>
    <row r="690">
      <c r="A690" t="n">
        <v>13.74</v>
      </c>
      <c r="B690" t="n">
        <v>1.838</v>
      </c>
      <c r="C690" t="n">
        <v>4</v>
      </c>
      <c r="D690" t="n">
        <v>166</v>
      </c>
    </row>
    <row r="691">
      <c r="A691" t="n">
        <v>13.76</v>
      </c>
      <c r="B691" t="n">
        <v>1.819</v>
      </c>
      <c r="C691" t="n">
        <v>2</v>
      </c>
      <c r="D691" t="n">
        <v>173</v>
      </c>
    </row>
    <row r="692">
      <c r="A692" t="n">
        <v>13.78</v>
      </c>
      <c r="B692" t="n">
        <v>2.046</v>
      </c>
      <c r="C692" t="n">
        <v>4</v>
      </c>
      <c r="D692" t="n">
        <v>181</v>
      </c>
    </row>
    <row r="693">
      <c r="A693" t="n">
        <v>13.8</v>
      </c>
      <c r="B693" t="n">
        <v>2.122</v>
      </c>
      <c r="C693" t="n">
        <v>8</v>
      </c>
      <c r="D693" t="n">
        <v>185</v>
      </c>
    </row>
    <row r="694">
      <c r="A694" t="n">
        <v>13.82</v>
      </c>
      <c r="B694" t="n">
        <v>2.103</v>
      </c>
      <c r="C694" t="n">
        <v>8</v>
      </c>
      <c r="D694" t="n">
        <v>186</v>
      </c>
    </row>
    <row r="695">
      <c r="A695" t="n">
        <v>13.84</v>
      </c>
      <c r="B695" t="n">
        <v>1.743</v>
      </c>
      <c r="C695" t="n">
        <v>6</v>
      </c>
      <c r="D695" t="n">
        <v>185</v>
      </c>
    </row>
    <row r="696">
      <c r="A696" t="n">
        <v>13.86</v>
      </c>
      <c r="B696" t="n">
        <v>1.591</v>
      </c>
      <c r="C696" t="n">
        <v>5</v>
      </c>
      <c r="D696" t="n">
        <v>184</v>
      </c>
    </row>
    <row r="697">
      <c r="A697" t="n">
        <v>13.88</v>
      </c>
      <c r="B697" t="n">
        <v>1.44</v>
      </c>
      <c r="C697" t="n">
        <v>5</v>
      </c>
      <c r="D697" t="n">
        <v>191</v>
      </c>
    </row>
    <row r="698">
      <c r="A698" t="n">
        <v>13.9</v>
      </c>
      <c r="B698" t="n">
        <v>1.269</v>
      </c>
      <c r="C698" t="n">
        <v>6</v>
      </c>
      <c r="D698" t="n">
        <v>195</v>
      </c>
    </row>
    <row r="699">
      <c r="A699" t="n">
        <v>13.92</v>
      </c>
      <c r="B699" t="n">
        <v>1.193</v>
      </c>
      <c r="C699" t="n">
        <v>5</v>
      </c>
      <c r="D699" t="n">
        <v>202</v>
      </c>
    </row>
    <row r="700">
      <c r="A700" t="n">
        <v>13.94</v>
      </c>
      <c r="B700" t="n">
        <v>1.156</v>
      </c>
      <c r="C700" t="n">
        <v>8</v>
      </c>
      <c r="D700" t="n">
        <v>222</v>
      </c>
    </row>
    <row r="701">
      <c r="A701" t="n">
        <v>13.96</v>
      </c>
      <c r="B701" t="n">
        <v>1.288</v>
      </c>
      <c r="C701" t="n">
        <v>10</v>
      </c>
      <c r="D701" t="n">
        <v>233</v>
      </c>
    </row>
    <row r="702">
      <c r="A702" t="n">
        <v>13.98</v>
      </c>
      <c r="B702" t="n">
        <v>1.8</v>
      </c>
      <c r="C702" t="n">
        <v>13</v>
      </c>
      <c r="D702" t="n">
        <v>241</v>
      </c>
    </row>
    <row r="703">
      <c r="A703" t="n">
        <v>14</v>
      </c>
      <c r="B703" t="n">
        <v>2.198</v>
      </c>
      <c r="C703" t="n">
        <v>8</v>
      </c>
      <c r="D703" t="n">
        <v>213</v>
      </c>
    </row>
    <row r="704">
      <c r="A704" t="n">
        <v>14.02</v>
      </c>
      <c r="B704" t="n">
        <v>2.425</v>
      </c>
      <c r="C704" t="n">
        <v>7</v>
      </c>
      <c r="D704" t="n">
        <v>199</v>
      </c>
    </row>
    <row r="705">
      <c r="A705" t="n">
        <v>14.04</v>
      </c>
      <c r="B705" t="n">
        <v>2.254</v>
      </c>
      <c r="C705" t="n">
        <v>9</v>
      </c>
      <c r="D705" t="n">
        <v>184</v>
      </c>
    </row>
    <row r="706">
      <c r="A706" t="n">
        <v>14.06</v>
      </c>
      <c r="B706" t="n">
        <v>2.103</v>
      </c>
      <c r="C706" t="n">
        <v>8</v>
      </c>
      <c r="D706" t="n">
        <v>178</v>
      </c>
    </row>
    <row r="707">
      <c r="A707" t="n">
        <v>14.08</v>
      </c>
      <c r="B707" t="n">
        <v>1.838</v>
      </c>
      <c r="C707" t="n">
        <v>9</v>
      </c>
      <c r="D707" t="n">
        <v>181</v>
      </c>
    </row>
    <row r="708">
      <c r="A708" t="n">
        <v>14.1</v>
      </c>
      <c r="B708" t="n">
        <v>1.572</v>
      </c>
      <c r="C708" t="n">
        <v>12</v>
      </c>
      <c r="D708" t="n">
        <v>184</v>
      </c>
    </row>
    <row r="709">
      <c r="A709" t="n">
        <v>14.12</v>
      </c>
      <c r="B709" t="n">
        <v>1.497</v>
      </c>
      <c r="C709" t="n">
        <v>17</v>
      </c>
      <c r="D709" t="n">
        <v>198</v>
      </c>
    </row>
    <row r="710">
      <c r="A710" t="n">
        <v>14.14</v>
      </c>
      <c r="B710" t="n">
        <v>0.947</v>
      </c>
      <c r="C710" t="n">
        <v>20</v>
      </c>
      <c r="D710" t="n">
        <v>155</v>
      </c>
    </row>
    <row r="711">
      <c r="A711" t="n">
        <v>14.16</v>
      </c>
      <c r="B711" t="n">
        <v>1.288</v>
      </c>
      <c r="C711" t="n">
        <v>13</v>
      </c>
      <c r="D711" t="n">
        <v>164</v>
      </c>
    </row>
    <row r="712">
      <c r="A712" t="n">
        <v>14.18</v>
      </c>
      <c r="B712" t="n">
        <v>1.459</v>
      </c>
      <c r="C712" t="n">
        <v>12</v>
      </c>
      <c r="D712" t="n">
        <v>177</v>
      </c>
    </row>
    <row r="713">
      <c r="A713" t="n">
        <v>14.2</v>
      </c>
      <c r="B713" t="n">
        <v>1.648</v>
      </c>
      <c r="C713" t="n">
        <v>18</v>
      </c>
      <c r="D713" t="n">
        <v>193</v>
      </c>
    </row>
    <row r="714">
      <c r="A714" t="n">
        <v>14.22</v>
      </c>
      <c r="B714" t="n">
        <v>1.857</v>
      </c>
      <c r="C714" t="n">
        <v>19</v>
      </c>
      <c r="D714" t="n">
        <v>193</v>
      </c>
    </row>
    <row r="715">
      <c r="A715" t="n">
        <v>14.24</v>
      </c>
      <c r="B715" t="n">
        <v>1.838</v>
      </c>
      <c r="C715" t="n">
        <v>19</v>
      </c>
      <c r="D715" t="n">
        <v>189</v>
      </c>
    </row>
    <row r="716">
      <c r="A716" t="n">
        <v>14.26</v>
      </c>
      <c r="B716" t="n">
        <v>1.724</v>
      </c>
      <c r="C716" t="n">
        <v>16</v>
      </c>
      <c r="D716" t="n">
        <v>180</v>
      </c>
    </row>
    <row r="717">
      <c r="A717" t="n">
        <v>14.28</v>
      </c>
      <c r="B717" t="n">
        <v>1.326</v>
      </c>
      <c r="C717" t="n">
        <v>14</v>
      </c>
      <c r="D717" t="n">
        <v>180</v>
      </c>
    </row>
    <row r="718">
      <c r="A718" t="n">
        <v>14.3</v>
      </c>
      <c r="B718" t="n">
        <v>1.212</v>
      </c>
      <c r="C718" t="n">
        <v>12</v>
      </c>
      <c r="D718" t="n">
        <v>185</v>
      </c>
    </row>
    <row r="719">
      <c r="A719" t="n">
        <v>14.32</v>
      </c>
      <c r="B719" t="n">
        <v>1.099</v>
      </c>
      <c r="C719" t="n">
        <v>10</v>
      </c>
      <c r="D719" t="n">
        <v>199</v>
      </c>
    </row>
    <row r="720">
      <c r="A720" t="n">
        <v>14.34</v>
      </c>
      <c r="B720" t="n">
        <v>1.023</v>
      </c>
      <c r="C720" t="n">
        <v>11</v>
      </c>
      <c r="D720" t="n">
        <v>209</v>
      </c>
    </row>
    <row r="721">
      <c r="A721" t="n">
        <v>14.36</v>
      </c>
      <c r="B721" t="n">
        <v>1.08</v>
      </c>
      <c r="C721" t="n">
        <v>12</v>
      </c>
      <c r="D721" t="n">
        <v>222</v>
      </c>
    </row>
    <row r="722">
      <c r="A722" t="n">
        <v>14.38</v>
      </c>
      <c r="B722" t="n">
        <v>1.061</v>
      </c>
      <c r="C722" t="n">
        <v>7</v>
      </c>
      <c r="D722" t="n">
        <v>242</v>
      </c>
    </row>
    <row r="723">
      <c r="A723" t="n">
        <v>14.4</v>
      </c>
      <c r="B723" t="n">
        <v>0.966</v>
      </c>
      <c r="C723" t="n">
        <v>9</v>
      </c>
      <c r="D723" t="n">
        <v>246</v>
      </c>
    </row>
    <row r="724">
      <c r="A724" t="n">
        <v>14.42</v>
      </c>
      <c r="B724" t="n">
        <v>1.061</v>
      </c>
      <c r="C724" t="n">
        <v>7</v>
      </c>
      <c r="D724" t="n">
        <v>253</v>
      </c>
    </row>
    <row r="725">
      <c r="A725" t="n">
        <v>14.44</v>
      </c>
      <c r="B725" t="n">
        <v>1.402</v>
      </c>
      <c r="C725" t="n">
        <v>12</v>
      </c>
      <c r="D725" t="n">
        <v>288</v>
      </c>
    </row>
    <row r="726">
      <c r="A726" t="n">
        <v>14.46</v>
      </c>
      <c r="B726" t="n">
        <v>1.667</v>
      </c>
      <c r="C726" t="n">
        <v>8</v>
      </c>
      <c r="D726" t="n">
        <v>261</v>
      </c>
    </row>
    <row r="727">
      <c r="A727" t="n">
        <v>14.48</v>
      </c>
      <c r="B727" t="n">
        <v>1.402</v>
      </c>
      <c r="C727" t="n">
        <v>8</v>
      </c>
      <c r="D727" t="n">
        <v>214</v>
      </c>
    </row>
    <row r="728">
      <c r="A728" t="n">
        <v>14.5</v>
      </c>
      <c r="B728" t="n">
        <v>1.193</v>
      </c>
      <c r="C728" t="n">
        <v>16</v>
      </c>
      <c r="D728" t="n">
        <v>209</v>
      </c>
    </row>
    <row r="729">
      <c r="A729" t="n">
        <v>14.52</v>
      </c>
      <c r="B729" t="n">
        <v>0.985</v>
      </c>
      <c r="C729" t="n">
        <v>22</v>
      </c>
      <c r="D729" t="n">
        <v>217</v>
      </c>
    </row>
    <row r="730">
      <c r="A730" t="n">
        <v>14.54</v>
      </c>
      <c r="B730" t="n">
        <v>0.909</v>
      </c>
      <c r="C730" t="n">
        <v>24</v>
      </c>
      <c r="D730" t="n">
        <v>226</v>
      </c>
    </row>
    <row r="731">
      <c r="A731" t="n">
        <v>14.56</v>
      </c>
      <c r="B731" t="n">
        <v>0.928</v>
      </c>
      <c r="C731" t="n">
        <v>20</v>
      </c>
      <c r="D731" t="n">
        <v>258</v>
      </c>
    </row>
    <row r="732">
      <c r="A732" t="n">
        <v>14.58</v>
      </c>
      <c r="B732" t="n">
        <v>1.137</v>
      </c>
      <c r="C732" t="n">
        <v>19</v>
      </c>
      <c r="D732" t="n">
        <v>273</v>
      </c>
    </row>
    <row r="733">
      <c r="A733" t="n">
        <v>14.6</v>
      </c>
      <c r="B733" t="n">
        <v>1.118</v>
      </c>
      <c r="C733" t="n">
        <v>20</v>
      </c>
      <c r="D733" t="n">
        <v>283</v>
      </c>
    </row>
    <row r="734">
      <c r="A734" t="n">
        <v>14.62</v>
      </c>
      <c r="B734" t="n">
        <v>0.947</v>
      </c>
      <c r="C734" t="n">
        <v>14</v>
      </c>
      <c r="D734" t="n">
        <v>281</v>
      </c>
    </row>
    <row r="735">
      <c r="A735" t="n">
        <v>14.64</v>
      </c>
      <c r="B735" t="n">
        <v>0.871</v>
      </c>
      <c r="C735" t="n">
        <v>13</v>
      </c>
      <c r="D735" t="n">
        <v>288</v>
      </c>
    </row>
    <row r="736">
      <c r="A736" t="n">
        <v>14.66</v>
      </c>
      <c r="B736" t="n">
        <v>0.871</v>
      </c>
      <c r="C736" t="n">
        <v>10</v>
      </c>
      <c r="D736" t="n">
        <v>303</v>
      </c>
    </row>
    <row r="737">
      <c r="A737" t="n">
        <v>14.68</v>
      </c>
      <c r="B737" t="n">
        <v>0.834</v>
      </c>
      <c r="C737" t="n">
        <v>8</v>
      </c>
      <c r="D737" t="n">
        <v>313</v>
      </c>
    </row>
    <row r="738">
      <c r="A738" t="n">
        <v>14.7</v>
      </c>
      <c r="B738" t="n">
        <v>0.796</v>
      </c>
      <c r="C738" t="n">
        <v>9</v>
      </c>
      <c r="D738" t="n">
        <v>323</v>
      </c>
    </row>
    <row r="739">
      <c r="A739" t="n">
        <v>14.72</v>
      </c>
      <c r="B739" t="n">
        <v>0.909</v>
      </c>
      <c r="C739" t="n">
        <v>9</v>
      </c>
      <c r="D739" t="n">
        <v>346</v>
      </c>
    </row>
    <row r="740">
      <c r="A740" t="n">
        <v>14.74</v>
      </c>
      <c r="B740" t="n">
        <v>1.042</v>
      </c>
      <c r="C740" t="n">
        <v>8</v>
      </c>
      <c r="D740" t="n">
        <v>374</v>
      </c>
    </row>
    <row r="741">
      <c r="A741" t="n">
        <v>14.76</v>
      </c>
      <c r="B741" t="n">
        <v>1.269</v>
      </c>
      <c r="C741" t="n">
        <v>8</v>
      </c>
      <c r="D741" t="n">
        <v>371</v>
      </c>
    </row>
    <row r="742">
      <c r="A742" t="n">
        <v>14.78</v>
      </c>
      <c r="B742" t="n">
        <v>1.534</v>
      </c>
      <c r="C742" t="n">
        <v>11</v>
      </c>
      <c r="D742" t="n">
        <v>377</v>
      </c>
    </row>
    <row r="743">
      <c r="A743" t="n">
        <v>14.8</v>
      </c>
      <c r="B743" t="n">
        <v>1.459</v>
      </c>
      <c r="C743" t="n">
        <v>5</v>
      </c>
      <c r="D743" t="n">
        <v>297</v>
      </c>
    </row>
    <row r="744">
      <c r="A744" t="n">
        <v>14.82</v>
      </c>
      <c r="B744" t="n">
        <v>1.326</v>
      </c>
      <c r="C744" t="n">
        <v>10</v>
      </c>
      <c r="D744" t="n">
        <v>277</v>
      </c>
    </row>
    <row r="745">
      <c r="A745" t="n">
        <v>14.84</v>
      </c>
      <c r="B745" t="n">
        <v>1.118</v>
      </c>
      <c r="C745" t="n">
        <v>15</v>
      </c>
      <c r="D745" t="n">
        <v>284</v>
      </c>
    </row>
    <row r="746">
      <c r="A746" t="n">
        <v>14.86</v>
      </c>
      <c r="B746" t="n">
        <v>1.023</v>
      </c>
      <c r="C746" t="n">
        <v>18</v>
      </c>
      <c r="D746" t="n">
        <v>292</v>
      </c>
    </row>
    <row r="747">
      <c r="A747" t="n">
        <v>14.88</v>
      </c>
      <c r="B747" t="n">
        <v>0.928</v>
      </c>
      <c r="C747" t="n">
        <v>13</v>
      </c>
      <c r="D747" t="n">
        <v>319</v>
      </c>
    </row>
    <row r="748">
      <c r="A748" t="n">
        <v>14.9</v>
      </c>
      <c r="B748" t="n">
        <v>0.89</v>
      </c>
      <c r="C748" t="n">
        <v>16</v>
      </c>
      <c r="D748" t="n">
        <v>337</v>
      </c>
    </row>
    <row r="749">
      <c r="A749" t="n">
        <v>14.92</v>
      </c>
      <c r="B749" t="n">
        <v>1.08</v>
      </c>
      <c r="C749" t="n">
        <v>16</v>
      </c>
      <c r="D749" t="n">
        <v>364</v>
      </c>
    </row>
    <row r="750">
      <c r="A750" t="n">
        <v>14.94</v>
      </c>
      <c r="B750" t="n">
        <v>1.175</v>
      </c>
      <c r="C750" t="n">
        <v>10</v>
      </c>
      <c r="D750" t="n">
        <v>368</v>
      </c>
    </row>
    <row r="751">
      <c r="A751" t="n">
        <v>14.96</v>
      </c>
      <c r="B751" t="n">
        <v>1.193</v>
      </c>
      <c r="C751" t="n">
        <v>10</v>
      </c>
      <c r="D751" t="n">
        <v>364</v>
      </c>
    </row>
    <row r="752">
      <c r="A752" t="n">
        <v>14.98</v>
      </c>
      <c r="B752" t="n">
        <v>1.023</v>
      </c>
      <c r="C752" t="n">
        <v>11</v>
      </c>
      <c r="D752" t="n">
        <v>369</v>
      </c>
    </row>
    <row r="753">
      <c r="A753" t="n">
        <v>15</v>
      </c>
      <c r="B753" t="n">
        <v>0.947</v>
      </c>
      <c r="C753" t="n">
        <v>10</v>
      </c>
      <c r="D753" t="n">
        <v>375</v>
      </c>
    </row>
    <row r="754">
      <c r="A754" t="n">
        <v>15.02</v>
      </c>
      <c r="B754" t="n">
        <v>0.871</v>
      </c>
      <c r="C754" t="n">
        <v>8</v>
      </c>
      <c r="D754" t="n">
        <v>400</v>
      </c>
    </row>
    <row r="755">
      <c r="A755" t="n">
        <v>15.04</v>
      </c>
      <c r="B755" t="n">
        <v>1.061</v>
      </c>
      <c r="C755" t="n">
        <v>7</v>
      </c>
      <c r="D755" t="n">
        <v>434</v>
      </c>
    </row>
    <row r="756">
      <c r="A756" t="n">
        <v>15.06</v>
      </c>
      <c r="B756" t="n">
        <v>1.193</v>
      </c>
      <c r="C756" t="n">
        <v>7</v>
      </c>
      <c r="D756" t="n">
        <v>457</v>
      </c>
    </row>
    <row r="757">
      <c r="A757" t="n">
        <v>15.08</v>
      </c>
      <c r="B757" t="n">
        <v>1.345</v>
      </c>
      <c r="C757" t="n">
        <v>10</v>
      </c>
      <c r="D757" t="n">
        <v>390</v>
      </c>
    </row>
    <row r="758">
      <c r="A758" t="n">
        <v>15.1</v>
      </c>
      <c r="B758" t="n">
        <v>1.156</v>
      </c>
      <c r="C758" t="n">
        <v>4</v>
      </c>
      <c r="D758" t="n">
        <v>357</v>
      </c>
    </row>
    <row r="759">
      <c r="A759" t="n">
        <v>15.12</v>
      </c>
      <c r="B759" t="n">
        <v>1.004</v>
      </c>
      <c r="C759" t="n">
        <v>7</v>
      </c>
      <c r="D759" t="n">
        <v>359</v>
      </c>
    </row>
    <row r="760">
      <c r="A760" t="n">
        <v>15.14</v>
      </c>
      <c r="B760" t="n">
        <v>0.928</v>
      </c>
      <c r="C760" t="n">
        <v>24</v>
      </c>
      <c r="D760" t="n">
        <v>298</v>
      </c>
    </row>
    <row r="761">
      <c r="A761" t="n">
        <v>15.16</v>
      </c>
      <c r="B761" t="n">
        <v>0.909</v>
      </c>
      <c r="C761" t="n">
        <v>10</v>
      </c>
      <c r="D761" t="n">
        <v>352</v>
      </c>
    </row>
    <row r="762">
      <c r="A762" t="n">
        <v>15.18</v>
      </c>
      <c r="B762" t="n">
        <v>0.928</v>
      </c>
      <c r="C762" t="n">
        <v>12</v>
      </c>
      <c r="D762" t="n">
        <v>378</v>
      </c>
    </row>
    <row r="763">
      <c r="A763" t="n">
        <v>15.2</v>
      </c>
      <c r="B763" t="n">
        <v>0.928</v>
      </c>
      <c r="C763" t="n">
        <v>13</v>
      </c>
      <c r="D763" t="n">
        <v>393</v>
      </c>
    </row>
    <row r="764">
      <c r="A764" t="n">
        <v>15.22</v>
      </c>
      <c r="B764" t="n">
        <v>0.89</v>
      </c>
      <c r="C764" t="n">
        <v>13</v>
      </c>
      <c r="D764" t="n">
        <v>421</v>
      </c>
    </row>
    <row r="765">
      <c r="A765" t="n">
        <v>15.24</v>
      </c>
      <c r="B765" t="n">
        <v>0.852</v>
      </c>
      <c r="C765" t="n">
        <v>12</v>
      </c>
      <c r="D765" t="n">
        <v>442</v>
      </c>
    </row>
    <row r="766">
      <c r="A766" t="n">
        <v>15.26</v>
      </c>
      <c r="B766" t="n">
        <v>0.909</v>
      </c>
      <c r="C766" t="n">
        <v>8</v>
      </c>
      <c r="D766" t="n">
        <v>469</v>
      </c>
    </row>
    <row r="767">
      <c r="A767" t="n">
        <v>15.28</v>
      </c>
      <c r="B767" t="n">
        <v>0.852</v>
      </c>
      <c r="C767" t="n">
        <v>7</v>
      </c>
      <c r="D767" t="n">
        <v>478</v>
      </c>
    </row>
    <row r="768">
      <c r="A768" t="n">
        <v>15.3</v>
      </c>
      <c r="B768" t="n">
        <v>0.852</v>
      </c>
      <c r="C768" t="n">
        <v>7</v>
      </c>
      <c r="D768" t="n">
        <v>484</v>
      </c>
    </row>
    <row r="769">
      <c r="A769" t="n">
        <v>15.32</v>
      </c>
      <c r="B769" t="n">
        <v>0.834</v>
      </c>
      <c r="C769" t="n">
        <v>7</v>
      </c>
      <c r="D769" t="n">
        <v>492</v>
      </c>
    </row>
    <row r="770">
      <c r="A770" t="n">
        <v>15.34</v>
      </c>
      <c r="B770" t="n">
        <v>0.852</v>
      </c>
      <c r="C770" t="n">
        <v>8</v>
      </c>
      <c r="D770" t="n">
        <v>495</v>
      </c>
    </row>
    <row r="771">
      <c r="A771" t="n">
        <v>15.36</v>
      </c>
      <c r="B771" t="n">
        <v>0.8149999999999999</v>
      </c>
      <c r="C771" t="n">
        <v>7</v>
      </c>
      <c r="D771" t="n">
        <v>520</v>
      </c>
    </row>
    <row r="772">
      <c r="A772" t="n">
        <v>15.38</v>
      </c>
      <c r="B772" t="n">
        <v>0.796</v>
      </c>
      <c r="C772" t="n">
        <v>7</v>
      </c>
      <c r="D772" t="n">
        <v>522</v>
      </c>
    </row>
    <row r="773">
      <c r="A773" t="n">
        <v>15.4</v>
      </c>
      <c r="B773" t="n">
        <v>0.777</v>
      </c>
      <c r="C773" t="n">
        <v>8</v>
      </c>
      <c r="D773" t="n">
        <v>514</v>
      </c>
    </row>
    <row r="774">
      <c r="A774" t="n">
        <v>15.42</v>
      </c>
      <c r="B774" t="n">
        <v>0.796</v>
      </c>
      <c r="C774" t="n">
        <v>7</v>
      </c>
      <c r="D774" t="n">
        <v>535</v>
      </c>
    </row>
    <row r="775">
      <c r="A775" t="n">
        <v>15.44</v>
      </c>
      <c r="B775" t="n">
        <v>0.871</v>
      </c>
      <c r="C775" t="n">
        <v>6</v>
      </c>
      <c r="D775" t="n">
        <v>559</v>
      </c>
    </row>
    <row r="776">
      <c r="A776" t="n">
        <v>15.46</v>
      </c>
      <c r="B776" t="n">
        <v>0.909</v>
      </c>
      <c r="C776" t="n">
        <v>5</v>
      </c>
      <c r="D776" t="n">
        <v>577</v>
      </c>
    </row>
    <row r="777">
      <c r="A777" t="n">
        <v>15.48</v>
      </c>
      <c r="B777" t="n">
        <v>0.966</v>
      </c>
      <c r="C777" t="n">
        <v>4</v>
      </c>
      <c r="D777" t="n">
        <v>536</v>
      </c>
    </row>
    <row r="778">
      <c r="A778" t="n">
        <v>15.5</v>
      </c>
      <c r="B778" t="n">
        <v>1.004</v>
      </c>
      <c r="C778" t="n">
        <v>5</v>
      </c>
      <c r="D778" t="n">
        <v>541</v>
      </c>
    </row>
    <row r="779">
      <c r="A779" t="n">
        <v>15.52</v>
      </c>
      <c r="B779" t="n">
        <v>1.762</v>
      </c>
      <c r="C779" t="n">
        <v>5</v>
      </c>
      <c r="D779" t="n">
        <v>598</v>
      </c>
    </row>
    <row r="780">
      <c r="A780" t="n">
        <v>15.54</v>
      </c>
      <c r="B780" t="n">
        <v>1.989</v>
      </c>
      <c r="C780" t="n">
        <v>2</v>
      </c>
      <c r="D780" t="n">
        <v>301</v>
      </c>
    </row>
    <row r="781">
      <c r="A781" t="n">
        <v>15.56</v>
      </c>
      <c r="B781" t="n">
        <v>1.8</v>
      </c>
      <c r="C781" t="n">
        <v>5</v>
      </c>
      <c r="D781" t="n">
        <v>279</v>
      </c>
    </row>
    <row r="782">
      <c r="A782" t="n">
        <v>15.58</v>
      </c>
      <c r="B782" t="n">
        <v>1.421</v>
      </c>
      <c r="C782" t="n">
        <v>13</v>
      </c>
      <c r="D782" t="n">
        <v>291</v>
      </c>
    </row>
    <row r="783">
      <c r="A783" t="n">
        <v>15.6</v>
      </c>
      <c r="B783" t="n">
        <v>1.402</v>
      </c>
      <c r="C783" t="n">
        <v>20</v>
      </c>
      <c r="D783" t="n">
        <v>301</v>
      </c>
    </row>
    <row r="784">
      <c r="A784" t="n">
        <v>15.62</v>
      </c>
      <c r="B784" t="n">
        <v>1.307</v>
      </c>
      <c r="C784" t="n">
        <v>17</v>
      </c>
      <c r="D784" t="n">
        <v>311</v>
      </c>
    </row>
    <row r="785">
      <c r="A785" t="n">
        <v>15.64</v>
      </c>
      <c r="B785" t="n">
        <v>0.966</v>
      </c>
      <c r="C785" t="n">
        <v>25</v>
      </c>
      <c r="D785" t="n">
        <v>316</v>
      </c>
    </row>
    <row r="786">
      <c r="A786" t="n">
        <v>15.66</v>
      </c>
      <c r="B786" t="n">
        <v>0.947</v>
      </c>
      <c r="C786" t="n">
        <v>28</v>
      </c>
      <c r="D786" t="n">
        <v>335</v>
      </c>
    </row>
    <row r="787">
      <c r="A787" t="n">
        <v>15.68</v>
      </c>
      <c r="B787" t="n">
        <v>0.947</v>
      </c>
      <c r="C787" t="n">
        <v>29</v>
      </c>
      <c r="D787" t="n">
        <v>413</v>
      </c>
    </row>
    <row r="788">
      <c r="A788" t="n">
        <v>15.7</v>
      </c>
      <c r="B788" t="n">
        <v>0.928</v>
      </c>
      <c r="C788" t="n">
        <v>28</v>
      </c>
      <c r="D788" t="n">
        <v>468</v>
      </c>
    </row>
    <row r="789">
      <c r="A789" t="n">
        <v>15.72</v>
      </c>
      <c r="B789" t="n">
        <v>0.909</v>
      </c>
      <c r="C789" t="n">
        <v>23</v>
      </c>
      <c r="D789" t="n">
        <v>484</v>
      </c>
    </row>
    <row r="790">
      <c r="A790" t="n">
        <v>15.74</v>
      </c>
      <c r="B790" t="n">
        <v>0.909</v>
      </c>
      <c r="C790" t="n">
        <v>17</v>
      </c>
      <c r="D790" t="n">
        <v>534</v>
      </c>
    </row>
    <row r="791">
      <c r="A791" t="n">
        <v>15.76</v>
      </c>
      <c r="B791" t="n">
        <v>0.909</v>
      </c>
      <c r="C791" t="n">
        <v>11</v>
      </c>
      <c r="D791" t="n">
        <v>546</v>
      </c>
    </row>
    <row r="792">
      <c r="A792" t="n">
        <v>15.78</v>
      </c>
      <c r="B792" t="n">
        <v>0.909</v>
      </c>
      <c r="C792" t="n">
        <v>6</v>
      </c>
      <c r="D792" t="n">
        <v>559</v>
      </c>
    </row>
    <row r="793">
      <c r="A793" t="n">
        <v>15.8</v>
      </c>
      <c r="B793" t="n">
        <v>0.909</v>
      </c>
      <c r="C793" t="n">
        <v>6</v>
      </c>
      <c r="D793" t="n">
        <v>563</v>
      </c>
    </row>
    <row r="794">
      <c r="A794" t="n">
        <v>15.82</v>
      </c>
      <c r="B794" t="n">
        <v>0.909</v>
      </c>
      <c r="C794" t="n">
        <v>6</v>
      </c>
      <c r="D794" t="n">
        <v>571</v>
      </c>
    </row>
    <row r="795">
      <c r="A795" t="n">
        <v>15.84</v>
      </c>
      <c r="B795" t="n">
        <v>0.89</v>
      </c>
      <c r="C795" t="n">
        <v>6</v>
      </c>
      <c r="D795" t="n">
        <v>582</v>
      </c>
    </row>
    <row r="796">
      <c r="A796" t="n">
        <v>15.86</v>
      </c>
      <c r="B796" t="n">
        <v>0.89</v>
      </c>
      <c r="C796" t="n">
        <v>6</v>
      </c>
      <c r="D796" t="n">
        <v>592</v>
      </c>
    </row>
    <row r="797">
      <c r="A797" t="n">
        <v>15.88</v>
      </c>
      <c r="B797" t="n">
        <v>0.89</v>
      </c>
      <c r="C797" t="n">
        <v>6</v>
      </c>
      <c r="D797" t="n">
        <v>602</v>
      </c>
    </row>
    <row r="798">
      <c r="A798" t="n">
        <v>15.9</v>
      </c>
      <c r="B798" t="n">
        <v>0.89</v>
      </c>
      <c r="C798" t="n">
        <v>6</v>
      </c>
      <c r="D798" t="n">
        <v>607</v>
      </c>
    </row>
    <row r="799">
      <c r="A799" t="n">
        <v>15.92</v>
      </c>
      <c r="B799" t="n">
        <v>0.928</v>
      </c>
      <c r="C799" t="n">
        <v>7</v>
      </c>
      <c r="D799" t="n">
        <v>613</v>
      </c>
    </row>
    <row r="800">
      <c r="A800" t="n">
        <v>15.94</v>
      </c>
      <c r="B800" t="n">
        <v>0.928</v>
      </c>
      <c r="C800" t="n">
        <v>7</v>
      </c>
      <c r="D800" t="n">
        <v>613</v>
      </c>
    </row>
    <row r="801">
      <c r="A801" t="n">
        <v>15.96</v>
      </c>
      <c r="B801" t="n">
        <v>0.947</v>
      </c>
      <c r="C801" t="n">
        <v>8</v>
      </c>
      <c r="D801" t="n">
        <v>601</v>
      </c>
    </row>
    <row r="802">
      <c r="A802" t="n">
        <v>15.98</v>
      </c>
      <c r="B802" t="n">
        <v>1.023</v>
      </c>
      <c r="C802" t="n">
        <v>8</v>
      </c>
      <c r="D802" t="n">
        <v>619</v>
      </c>
    </row>
    <row r="803">
      <c r="A803" t="n">
        <v>16</v>
      </c>
      <c r="B803" t="n">
        <v>1.383</v>
      </c>
      <c r="C803" t="n">
        <v>8</v>
      </c>
      <c r="D803" t="n">
        <v>659</v>
      </c>
    </row>
    <row r="804">
      <c r="A804" t="n">
        <v>16.02</v>
      </c>
      <c r="B804" t="n">
        <v>1.857</v>
      </c>
      <c r="C804" t="n">
        <v>6</v>
      </c>
      <c r="D804" t="n">
        <v>495</v>
      </c>
    </row>
    <row r="805">
      <c r="A805" t="n">
        <v>16.04</v>
      </c>
      <c r="B805" t="n">
        <v>2.539</v>
      </c>
      <c r="C805" t="n">
        <v>11</v>
      </c>
      <c r="D805" t="n">
        <v>284</v>
      </c>
    </row>
    <row r="806">
      <c r="A806" t="n">
        <v>16.06</v>
      </c>
      <c r="B806" t="n">
        <v>2.898</v>
      </c>
      <c r="C806" t="n">
        <v>21</v>
      </c>
      <c r="D806" t="n">
        <v>263</v>
      </c>
    </row>
    <row r="807">
      <c r="A807" t="n">
        <v>16.08</v>
      </c>
      <c r="B807" t="n">
        <v>2.917</v>
      </c>
      <c r="C807" t="n">
        <v>10</v>
      </c>
      <c r="D807" t="n">
        <v>227</v>
      </c>
    </row>
    <row r="808">
      <c r="A808" t="n">
        <v>16.1</v>
      </c>
      <c r="B808" t="n">
        <v>2.747</v>
      </c>
      <c r="C808" t="n">
        <v>18</v>
      </c>
      <c r="D808" t="n">
        <v>191</v>
      </c>
    </row>
    <row r="809">
      <c r="A809" t="n">
        <v>16.12</v>
      </c>
      <c r="B809" t="n">
        <v>1.838</v>
      </c>
      <c r="C809" t="n">
        <v>24</v>
      </c>
      <c r="D809" t="n">
        <v>187</v>
      </c>
    </row>
    <row r="810">
      <c r="A810" t="n">
        <v>16.14</v>
      </c>
      <c r="B810" t="n">
        <v>1.326</v>
      </c>
      <c r="C810" t="n">
        <v>36</v>
      </c>
      <c r="D810" t="n">
        <v>172</v>
      </c>
    </row>
    <row r="811">
      <c r="A811" t="n">
        <v>16.16</v>
      </c>
      <c r="B811" t="n">
        <v>1.326</v>
      </c>
      <c r="C811" t="n">
        <v>39</v>
      </c>
      <c r="D811" t="n">
        <v>185</v>
      </c>
    </row>
    <row r="812">
      <c r="A812" t="n">
        <v>16.18</v>
      </c>
      <c r="B812" t="n">
        <v>1.25</v>
      </c>
      <c r="C812" t="n">
        <v>36</v>
      </c>
      <c r="D812" t="n">
        <v>232</v>
      </c>
    </row>
    <row r="813">
      <c r="A813" t="n">
        <v>16.2</v>
      </c>
      <c r="B813" t="n">
        <v>1.364</v>
      </c>
      <c r="C813" t="n">
        <v>34</v>
      </c>
      <c r="D813" t="n">
        <v>263</v>
      </c>
    </row>
    <row r="814">
      <c r="A814" t="n">
        <v>16.22</v>
      </c>
      <c r="B814" t="n">
        <v>2.008</v>
      </c>
      <c r="C814" t="n">
        <v>26</v>
      </c>
      <c r="D814" t="n">
        <v>287</v>
      </c>
    </row>
    <row r="815">
      <c r="A815" t="n">
        <v>16.24</v>
      </c>
      <c r="B815" t="n">
        <v>1.819</v>
      </c>
      <c r="C815" t="n">
        <v>19</v>
      </c>
      <c r="D815" t="n">
        <v>298</v>
      </c>
    </row>
    <row r="816">
      <c r="A816" t="n">
        <v>16.26</v>
      </c>
      <c r="B816" t="n">
        <v>1.534</v>
      </c>
      <c r="C816" t="n">
        <v>19</v>
      </c>
      <c r="D816" t="n">
        <v>281</v>
      </c>
    </row>
    <row r="817">
      <c r="A817" t="n">
        <v>16.28</v>
      </c>
      <c r="B817" t="n">
        <v>1.061</v>
      </c>
      <c r="C817" t="n">
        <v>25</v>
      </c>
      <c r="D817" t="n">
        <v>283</v>
      </c>
    </row>
    <row r="818">
      <c r="A818" t="n">
        <v>16.3</v>
      </c>
      <c r="B818" t="n">
        <v>1.004</v>
      </c>
      <c r="C818" t="n">
        <v>24</v>
      </c>
      <c r="D818" t="n">
        <v>301</v>
      </c>
    </row>
    <row r="819">
      <c r="A819" t="n">
        <v>16.32</v>
      </c>
      <c r="B819" t="n">
        <v>1.004</v>
      </c>
      <c r="C819" t="n">
        <v>21</v>
      </c>
      <c r="D819" t="n">
        <v>358</v>
      </c>
    </row>
    <row r="820">
      <c r="A820" t="n">
        <v>16.34</v>
      </c>
      <c r="B820" t="n">
        <v>1.193</v>
      </c>
      <c r="C820" t="n">
        <v>22</v>
      </c>
      <c r="D820" t="n">
        <v>392</v>
      </c>
    </row>
    <row r="821">
      <c r="A821" t="n">
        <v>16.36</v>
      </c>
      <c r="B821" t="n">
        <v>1.762</v>
      </c>
      <c r="C821" t="n">
        <v>22</v>
      </c>
      <c r="D821" t="n">
        <v>430</v>
      </c>
    </row>
    <row r="822">
      <c r="A822" t="n">
        <v>16.38</v>
      </c>
      <c r="B822" t="n">
        <v>2.52</v>
      </c>
      <c r="C822" t="n">
        <v>24</v>
      </c>
      <c r="D822" t="n">
        <v>476</v>
      </c>
    </row>
    <row r="823">
      <c r="A823" t="n">
        <v>16.4</v>
      </c>
      <c r="B823" t="n">
        <v>2.52</v>
      </c>
      <c r="C823" t="n">
        <v>20</v>
      </c>
      <c r="D823" t="n">
        <v>290</v>
      </c>
    </row>
    <row r="824">
      <c r="A824" t="n">
        <v>16.42</v>
      </c>
      <c r="B824" t="n">
        <v>2.103</v>
      </c>
      <c r="C824" t="n">
        <v>8</v>
      </c>
      <c r="D824" t="n">
        <v>201</v>
      </c>
    </row>
    <row r="825">
      <c r="A825" t="n">
        <v>16.44</v>
      </c>
      <c r="B825" t="n">
        <v>1.857</v>
      </c>
      <c r="C825" t="n">
        <v>22</v>
      </c>
      <c r="D825" t="n">
        <v>207</v>
      </c>
    </row>
    <row r="826">
      <c r="A826" t="n">
        <v>16.46</v>
      </c>
      <c r="B826" t="n">
        <v>1.516</v>
      </c>
      <c r="C826" t="n">
        <v>30</v>
      </c>
      <c r="D826" t="n">
        <v>221</v>
      </c>
    </row>
    <row r="827">
      <c r="A827" t="n">
        <v>16.48</v>
      </c>
      <c r="B827" t="n">
        <v>1.497</v>
      </c>
      <c r="C827" t="n">
        <v>30</v>
      </c>
      <c r="D827" t="n">
        <v>240</v>
      </c>
    </row>
    <row r="828">
      <c r="A828" t="n">
        <v>16.5</v>
      </c>
      <c r="B828" t="n">
        <v>2.33</v>
      </c>
      <c r="C828" t="n">
        <v>39</v>
      </c>
      <c r="D828" t="n">
        <v>324</v>
      </c>
    </row>
    <row r="829">
      <c r="A829" t="n">
        <v>16.52</v>
      </c>
      <c r="B829" t="n">
        <v>3.618</v>
      </c>
      <c r="C829" t="n">
        <v>45</v>
      </c>
      <c r="D829" t="n">
        <v>345</v>
      </c>
    </row>
    <row r="830">
      <c r="A830" t="n">
        <v>16.54</v>
      </c>
      <c r="B830" t="n">
        <v>4.414</v>
      </c>
      <c r="C830" t="n">
        <v>32</v>
      </c>
      <c r="D830" t="n">
        <v>191</v>
      </c>
    </row>
    <row r="831">
      <c r="A831" t="n">
        <v>16.56</v>
      </c>
      <c r="B831" t="n">
        <v>4.243</v>
      </c>
      <c r="C831" t="n">
        <v>32</v>
      </c>
      <c r="D831" t="n">
        <v>139</v>
      </c>
    </row>
    <row r="832">
      <c r="A832" t="n">
        <v>16.58</v>
      </c>
      <c r="B832" t="n">
        <v>3.77</v>
      </c>
      <c r="C832" t="n">
        <v>36</v>
      </c>
      <c r="D832" t="n">
        <v>123</v>
      </c>
    </row>
    <row r="833">
      <c r="A833" t="n">
        <v>16.6</v>
      </c>
      <c r="B833" t="n">
        <v>3.012</v>
      </c>
      <c r="C833" t="n">
        <v>39</v>
      </c>
      <c r="D833" t="n">
        <v>126</v>
      </c>
    </row>
    <row r="834">
      <c r="A834" t="n">
        <v>16.62</v>
      </c>
      <c r="B834" t="n">
        <v>4.736</v>
      </c>
      <c r="C834" t="n">
        <v>52</v>
      </c>
      <c r="D834" t="n">
        <v>145</v>
      </c>
    </row>
    <row r="835">
      <c r="A835" t="n">
        <v>16.64</v>
      </c>
      <c r="B835" t="n">
        <v>7.616</v>
      </c>
      <c r="C835" t="n">
        <v>65</v>
      </c>
      <c r="D835" t="n">
        <v>221</v>
      </c>
    </row>
    <row r="836">
      <c r="A836" t="n">
        <v>16.66</v>
      </c>
      <c r="B836" t="n">
        <v>12.617</v>
      </c>
      <c r="C836" t="n">
        <v>52</v>
      </c>
      <c r="D836" t="n">
        <v>235</v>
      </c>
    </row>
    <row r="837">
      <c r="A837" t="n">
        <v>16.68</v>
      </c>
      <c r="B837" t="n">
        <v>14.322</v>
      </c>
      <c r="C837" t="n">
        <v>42</v>
      </c>
      <c r="D837" t="n">
        <v>138</v>
      </c>
    </row>
    <row r="838">
      <c r="A838" t="n">
        <v>16.7</v>
      </c>
      <c r="B838" t="n">
        <v>15.288</v>
      </c>
      <c r="C838" t="n">
        <v>41</v>
      </c>
      <c r="D838" t="n">
        <v>69</v>
      </c>
    </row>
    <row r="839">
      <c r="A839" t="n">
        <v>16.72</v>
      </c>
      <c r="B839" t="n">
        <v>15.875</v>
      </c>
      <c r="C839" t="n">
        <v>45</v>
      </c>
      <c r="D839" t="n">
        <v>60</v>
      </c>
    </row>
    <row r="840">
      <c r="A840" t="n">
        <v>16.74</v>
      </c>
      <c r="B840" t="n">
        <v>15.875</v>
      </c>
      <c r="C840" t="n">
        <v>46</v>
      </c>
      <c r="D840" t="n">
        <v>57</v>
      </c>
    </row>
    <row r="841">
      <c r="A841" t="n">
        <v>16.76</v>
      </c>
      <c r="B841" t="n">
        <v>15.818</v>
      </c>
      <c r="C841" t="n">
        <v>46</v>
      </c>
      <c r="D841" t="n">
        <v>60</v>
      </c>
    </row>
    <row r="842">
      <c r="A842" t="n">
        <v>16.78</v>
      </c>
      <c r="B842" t="n">
        <v>16.065</v>
      </c>
      <c r="C842" t="n">
        <v>47</v>
      </c>
      <c r="D842" t="n">
        <v>63</v>
      </c>
    </row>
    <row r="843">
      <c r="A843" t="n">
        <v>16.8</v>
      </c>
      <c r="B843" t="n">
        <v>16.406</v>
      </c>
      <c r="C843" t="n">
        <v>38</v>
      </c>
      <c r="D843" t="n">
        <v>72</v>
      </c>
    </row>
    <row r="844">
      <c r="A844" t="n">
        <v>16.82</v>
      </c>
      <c r="B844" t="n">
        <v>17.107</v>
      </c>
      <c r="C844" t="n">
        <v>46</v>
      </c>
      <c r="D844" t="n">
        <v>78</v>
      </c>
    </row>
    <row r="845">
      <c r="A845" t="n">
        <v>16.84</v>
      </c>
      <c r="B845" t="n">
        <v>18.963</v>
      </c>
      <c r="C845" t="n">
        <v>57</v>
      </c>
      <c r="D845" t="n">
        <v>84</v>
      </c>
    </row>
    <row r="846">
      <c r="A846" t="n">
        <v>16.86</v>
      </c>
      <c r="B846" t="n">
        <v>19.853</v>
      </c>
      <c r="C846" t="n">
        <v>80</v>
      </c>
      <c r="D846" t="n">
        <v>99</v>
      </c>
    </row>
    <row r="847">
      <c r="A847" t="n">
        <v>16.88</v>
      </c>
      <c r="B847" t="n">
        <v>20.46</v>
      </c>
      <c r="C847" t="n">
        <v>93</v>
      </c>
      <c r="D847" t="n">
        <v>105</v>
      </c>
    </row>
    <row r="848">
      <c r="A848" t="n">
        <v>16.9</v>
      </c>
      <c r="B848" t="n">
        <v>21.369</v>
      </c>
      <c r="C848" t="n">
        <v>104</v>
      </c>
      <c r="D848" t="n">
        <v>110</v>
      </c>
    </row>
    <row r="849">
      <c r="A849" t="n">
        <v>16.92</v>
      </c>
      <c r="B849" t="n">
        <v>21.805</v>
      </c>
      <c r="C849" t="n">
        <v>110</v>
      </c>
      <c r="D849" t="n">
        <v>117</v>
      </c>
    </row>
    <row r="850">
      <c r="A850" t="n">
        <v>16.94</v>
      </c>
      <c r="B850" t="n">
        <v>22.43</v>
      </c>
      <c r="C850" t="n">
        <v>112</v>
      </c>
      <c r="D850" t="n">
        <v>121</v>
      </c>
    </row>
    <row r="851">
      <c r="A851" t="n">
        <v>16.96</v>
      </c>
      <c r="B851" t="n">
        <v>22.411</v>
      </c>
      <c r="C851" t="n">
        <v>122</v>
      </c>
      <c r="D851" t="n">
        <v>124</v>
      </c>
    </row>
    <row r="852">
      <c r="A852" t="n">
        <v>16.98</v>
      </c>
      <c r="B852" t="n">
        <v>22.184</v>
      </c>
      <c r="C852" t="n">
        <v>105</v>
      </c>
      <c r="D852" t="n">
        <v>126</v>
      </c>
    </row>
    <row r="853">
      <c r="A853" t="n">
        <v>17</v>
      </c>
      <c r="B853" t="n">
        <v>22.506</v>
      </c>
      <c r="C853" t="n">
        <v>99</v>
      </c>
      <c r="D853" t="n">
        <v>128</v>
      </c>
    </row>
    <row r="854">
      <c r="A854" t="n">
        <v>17.02</v>
      </c>
      <c r="B854" t="n">
        <v>23.32</v>
      </c>
      <c r="C854" t="n">
        <v>129</v>
      </c>
      <c r="D854" t="n">
        <v>136</v>
      </c>
    </row>
    <row r="855">
      <c r="A855" t="n">
        <v>17.04</v>
      </c>
      <c r="B855" t="n">
        <v>21.975</v>
      </c>
      <c r="C855" t="n">
        <v>86</v>
      </c>
      <c r="D855" t="n">
        <v>134</v>
      </c>
    </row>
    <row r="856">
      <c r="A856" t="n">
        <v>17.06</v>
      </c>
      <c r="B856" t="n">
        <v>16.14</v>
      </c>
      <c r="C856" t="n">
        <v>34</v>
      </c>
      <c r="D856" t="n">
        <v>129</v>
      </c>
    </row>
    <row r="857">
      <c r="A857" t="n">
        <v>17.08</v>
      </c>
      <c r="B857" t="n">
        <v>13.356</v>
      </c>
      <c r="C857" t="n">
        <v>25</v>
      </c>
      <c r="D857" t="n">
        <v>128</v>
      </c>
    </row>
    <row r="858">
      <c r="A858" t="n">
        <v>17.1</v>
      </c>
      <c r="B858" t="n">
        <v>11.594</v>
      </c>
      <c r="C858" t="n">
        <v>28</v>
      </c>
      <c r="D858" t="n">
        <v>133</v>
      </c>
    </row>
    <row r="859">
      <c r="A859" t="n">
        <v>17.12</v>
      </c>
      <c r="B859" t="n">
        <v>7.862</v>
      </c>
      <c r="C859" t="n">
        <v>38</v>
      </c>
      <c r="D859" t="n">
        <v>133</v>
      </c>
    </row>
    <row r="860">
      <c r="A860" t="n">
        <v>17.14</v>
      </c>
      <c r="B860" t="n">
        <v>6.479</v>
      </c>
      <c r="C860" t="n">
        <v>47</v>
      </c>
      <c r="D860" t="n">
        <v>155</v>
      </c>
    </row>
    <row r="861">
      <c r="A861" t="n">
        <v>17.16</v>
      </c>
      <c r="B861" t="n">
        <v>5.854</v>
      </c>
      <c r="C861" t="n">
        <v>47</v>
      </c>
      <c r="D861" t="n">
        <v>154</v>
      </c>
    </row>
    <row r="862">
      <c r="A862" t="n">
        <v>17.18</v>
      </c>
      <c r="B862" t="n">
        <v>5.115</v>
      </c>
      <c r="C862" t="n">
        <v>65</v>
      </c>
      <c r="D862" t="n">
        <v>176</v>
      </c>
    </row>
    <row r="863">
      <c r="A863" t="n">
        <v>17.2</v>
      </c>
      <c r="B863" t="n">
        <v>4.509</v>
      </c>
      <c r="C863" t="n">
        <v>67</v>
      </c>
      <c r="D863" t="n">
        <v>189</v>
      </c>
    </row>
    <row r="864">
      <c r="A864" t="n">
        <v>17.22</v>
      </c>
      <c r="B864" t="n">
        <v>4.13</v>
      </c>
      <c r="C864" t="n">
        <v>60</v>
      </c>
      <c r="D864" t="n">
        <v>191</v>
      </c>
    </row>
    <row r="865">
      <c r="A865" t="n">
        <v>17.24</v>
      </c>
      <c r="B865" t="n">
        <v>3.77</v>
      </c>
      <c r="C865" t="n">
        <v>61</v>
      </c>
      <c r="D865" t="n">
        <v>230</v>
      </c>
    </row>
    <row r="866">
      <c r="A866" t="n">
        <v>17.26</v>
      </c>
      <c r="B866" t="n">
        <v>3.145</v>
      </c>
      <c r="C866" t="n">
        <v>50</v>
      </c>
      <c r="D866" t="n">
        <v>263</v>
      </c>
    </row>
    <row r="867">
      <c r="A867" t="n">
        <v>17.28</v>
      </c>
      <c r="B867" t="n">
        <v>2.425</v>
      </c>
      <c r="C867" t="n">
        <v>50</v>
      </c>
      <c r="D867" t="n">
        <v>100</v>
      </c>
    </row>
    <row r="868">
      <c r="A868" t="n">
        <v>17.3</v>
      </c>
      <c r="B868" t="n">
        <v>2.539</v>
      </c>
      <c r="C868" t="n">
        <v>45</v>
      </c>
      <c r="D868" t="n">
        <v>73</v>
      </c>
    </row>
    <row r="869">
      <c r="A869" t="n">
        <v>17.32</v>
      </c>
      <c r="B869" t="n">
        <v>2.387</v>
      </c>
      <c r="C869" t="n">
        <v>42</v>
      </c>
      <c r="D869" t="n">
        <v>40</v>
      </c>
    </row>
    <row r="870">
      <c r="A870" t="n">
        <v>17.34</v>
      </c>
      <c r="B870" t="n">
        <v>2.406</v>
      </c>
      <c r="C870" t="n">
        <v>33</v>
      </c>
      <c r="D870" t="n">
        <v>44</v>
      </c>
    </row>
    <row r="871">
      <c r="A871" t="n">
        <v>17.36</v>
      </c>
      <c r="B871" t="n">
        <v>2.747</v>
      </c>
      <c r="C871" t="n">
        <v>32</v>
      </c>
      <c r="D871" t="n">
        <v>104</v>
      </c>
    </row>
    <row r="872">
      <c r="A872" t="n">
        <v>17.38</v>
      </c>
      <c r="B872" t="n">
        <v>3.258</v>
      </c>
      <c r="C872" t="n">
        <v>47</v>
      </c>
      <c r="D872" t="n">
        <v>150</v>
      </c>
    </row>
    <row r="873">
      <c r="A873" t="n">
        <v>17.4</v>
      </c>
      <c r="B873" t="n">
        <v>3.486</v>
      </c>
      <c r="C873" t="n">
        <v>60</v>
      </c>
      <c r="D873" t="n">
        <v>220</v>
      </c>
    </row>
    <row r="874">
      <c r="A874" t="n">
        <v>17.42</v>
      </c>
      <c r="B874" t="n">
        <v>3.22</v>
      </c>
      <c r="C874" t="n">
        <v>70</v>
      </c>
      <c r="D874" t="n">
        <v>427</v>
      </c>
    </row>
    <row r="875">
      <c r="A875" t="n">
        <v>17.44</v>
      </c>
      <c r="B875" t="n">
        <v>2.936</v>
      </c>
      <c r="C875" t="n">
        <v>61</v>
      </c>
      <c r="D875" t="n">
        <v>518</v>
      </c>
    </row>
    <row r="876">
      <c r="A876" t="n">
        <v>17.46</v>
      </c>
      <c r="B876" t="n">
        <v>3.561</v>
      </c>
      <c r="C876" t="n">
        <v>46</v>
      </c>
      <c r="D876" t="n">
        <v>676</v>
      </c>
    </row>
    <row r="877">
      <c r="A877" t="n">
        <v>17.48</v>
      </c>
      <c r="B877" t="n">
        <v>3.94</v>
      </c>
      <c r="C877" t="n">
        <v>36</v>
      </c>
      <c r="D877" t="n">
        <v>991</v>
      </c>
    </row>
    <row r="878">
      <c r="A878" t="n">
        <v>17.5</v>
      </c>
      <c r="B878" t="n">
        <v>3.865</v>
      </c>
      <c r="C878" t="n">
        <v>36</v>
      </c>
      <c r="D878" t="n">
        <v>1054</v>
      </c>
    </row>
    <row r="879">
      <c r="A879" t="n">
        <v>17.52</v>
      </c>
      <c r="B879" t="n">
        <v>4.073</v>
      </c>
      <c r="C879" t="n">
        <v>40</v>
      </c>
      <c r="D879" t="n">
        <v>1199</v>
      </c>
    </row>
    <row r="880">
      <c r="A880" t="n">
        <v>17.54</v>
      </c>
      <c r="B880" t="n">
        <v>4.111</v>
      </c>
      <c r="C880" t="n">
        <v>49</v>
      </c>
      <c r="D880" t="n">
        <v>1521</v>
      </c>
    </row>
    <row r="881">
      <c r="A881" t="n">
        <v>17.56</v>
      </c>
      <c r="B881" t="n">
        <v>4.187</v>
      </c>
      <c r="C881" t="n">
        <v>59</v>
      </c>
      <c r="D881" t="n">
        <v>1681</v>
      </c>
    </row>
    <row r="882">
      <c r="A882" t="n">
        <v>17.58</v>
      </c>
      <c r="B882" t="n">
        <v>4.13</v>
      </c>
      <c r="C882" t="n">
        <v>68</v>
      </c>
      <c r="D882" t="n">
        <v>1830</v>
      </c>
    </row>
    <row r="883">
      <c r="A883" t="n">
        <v>17.6</v>
      </c>
      <c r="B883" t="n">
        <v>4.073</v>
      </c>
      <c r="C883" t="n">
        <v>87</v>
      </c>
      <c r="D883" t="n">
        <v>2177</v>
      </c>
    </row>
    <row r="884">
      <c r="A884" t="n">
        <v>17.62</v>
      </c>
      <c r="B884" t="n">
        <v>4.073</v>
      </c>
      <c r="C884" t="n">
        <v>94</v>
      </c>
      <c r="D884" t="n">
        <v>2316</v>
      </c>
    </row>
    <row r="885">
      <c r="A885" t="n">
        <v>17.64</v>
      </c>
      <c r="B885" t="n">
        <v>4.206</v>
      </c>
      <c r="C885" t="n">
        <v>101</v>
      </c>
      <c r="D885" t="n">
        <v>2391</v>
      </c>
    </row>
    <row r="886">
      <c r="A886" t="n">
        <v>17.66</v>
      </c>
      <c r="B886" t="n">
        <v>4.187</v>
      </c>
      <c r="C886" t="n">
        <v>113</v>
      </c>
      <c r="D886" t="n">
        <v>2454</v>
      </c>
    </row>
    <row r="887">
      <c r="A887" t="n">
        <v>17.68</v>
      </c>
      <c r="B887" t="n">
        <v>4.168</v>
      </c>
      <c r="C887" t="n">
        <v>114</v>
      </c>
      <c r="D887" t="n">
        <v>2509</v>
      </c>
    </row>
    <row r="888">
      <c r="A888" t="n">
        <v>17.7</v>
      </c>
      <c r="B888" t="n">
        <v>4.262</v>
      </c>
      <c r="C888" t="n">
        <v>116</v>
      </c>
      <c r="D888" t="n">
        <v>2515</v>
      </c>
    </row>
    <row r="889">
      <c r="A889" t="n">
        <v>17.72</v>
      </c>
      <c r="B889" t="n">
        <v>4.243</v>
      </c>
      <c r="C889" t="n">
        <v>119</v>
      </c>
      <c r="D889" t="n">
        <v>2564</v>
      </c>
    </row>
    <row r="890">
      <c r="A890" t="n">
        <v>17.74</v>
      </c>
      <c r="B890" t="n">
        <v>4.168</v>
      </c>
      <c r="C890" t="n">
        <v>120</v>
      </c>
      <c r="D890" t="n">
        <v>2572</v>
      </c>
    </row>
    <row r="891">
      <c r="A891" t="n">
        <v>17.76</v>
      </c>
      <c r="B891" t="n">
        <v>4.111</v>
      </c>
      <c r="C891" t="n">
        <v>120</v>
      </c>
      <c r="D891" t="n">
        <v>2538</v>
      </c>
    </row>
    <row r="892">
      <c r="A892" t="n">
        <v>17.78</v>
      </c>
      <c r="B892" t="n">
        <v>4.111</v>
      </c>
      <c r="C892" t="n">
        <v>117</v>
      </c>
      <c r="D892" t="n">
        <v>2536</v>
      </c>
    </row>
    <row r="893">
      <c r="A893" t="n">
        <v>17.8</v>
      </c>
      <c r="B893" t="n">
        <v>4.111</v>
      </c>
      <c r="C893" t="n">
        <v>114</v>
      </c>
      <c r="D893" t="n">
        <v>2571</v>
      </c>
    </row>
    <row r="894">
      <c r="A894" t="n">
        <v>17.82</v>
      </c>
      <c r="B894" t="n">
        <v>4.225</v>
      </c>
      <c r="C894" t="n">
        <v>114</v>
      </c>
      <c r="D894" t="n">
        <v>2608</v>
      </c>
    </row>
    <row r="895">
      <c r="A895" t="n">
        <v>17.84</v>
      </c>
      <c r="B895" t="n">
        <v>4.3</v>
      </c>
      <c r="C895" t="n">
        <v>114</v>
      </c>
      <c r="D895" t="n">
        <v>2736</v>
      </c>
    </row>
    <row r="896">
      <c r="A896" t="n">
        <v>17.86</v>
      </c>
      <c r="B896" t="n">
        <v>4.319</v>
      </c>
      <c r="C896" t="n">
        <v>113</v>
      </c>
      <c r="D896" t="n">
        <v>2736</v>
      </c>
    </row>
    <row r="897">
      <c r="A897" t="n">
        <v>17.88</v>
      </c>
      <c r="B897" t="n">
        <v>4.414</v>
      </c>
      <c r="C897" t="n">
        <v>108</v>
      </c>
      <c r="D897" t="n">
        <v>2687</v>
      </c>
    </row>
    <row r="898">
      <c r="A898" t="n">
        <v>17.9</v>
      </c>
      <c r="B898" t="n">
        <v>4.452</v>
      </c>
      <c r="C898" t="n">
        <v>105</v>
      </c>
      <c r="D898" t="n">
        <v>2714</v>
      </c>
    </row>
    <row r="899">
      <c r="A899" t="n">
        <v>17.92</v>
      </c>
      <c r="B899" t="n">
        <v>4.49</v>
      </c>
      <c r="C899" t="n">
        <v>106</v>
      </c>
      <c r="D899" t="n">
        <v>2671</v>
      </c>
    </row>
    <row r="900">
      <c r="A900" t="n">
        <v>17.94</v>
      </c>
      <c r="B900" t="n">
        <v>4.433</v>
      </c>
      <c r="C900" t="n">
        <v>107</v>
      </c>
      <c r="D900" t="n">
        <v>2700</v>
      </c>
    </row>
    <row r="901">
      <c r="A901" t="n">
        <v>17.96</v>
      </c>
      <c r="B901" t="n">
        <v>4.433</v>
      </c>
      <c r="C901" t="n">
        <v>107</v>
      </c>
      <c r="D901" t="n">
        <v>2614</v>
      </c>
    </row>
    <row r="902">
      <c r="A902" t="n">
        <v>17.98</v>
      </c>
      <c r="B902" t="n">
        <v>4.49</v>
      </c>
      <c r="C902" t="n">
        <v>107</v>
      </c>
      <c r="D902" t="n">
        <v>2585</v>
      </c>
    </row>
    <row r="903">
      <c r="A903" t="n">
        <v>18</v>
      </c>
      <c r="B903" t="n">
        <v>4.49</v>
      </c>
      <c r="C903" t="n">
        <v>108</v>
      </c>
      <c r="D903" t="n">
        <v>2556</v>
      </c>
    </row>
    <row r="904">
      <c r="A904" t="n">
        <v>18.02</v>
      </c>
      <c r="B904" t="n">
        <v>4.584</v>
      </c>
      <c r="C904" t="n">
        <v>108</v>
      </c>
      <c r="D904" t="n">
        <v>2588</v>
      </c>
    </row>
    <row r="905">
      <c r="A905" t="n">
        <v>18.04</v>
      </c>
      <c r="B905" t="n">
        <v>4.566</v>
      </c>
      <c r="C905" t="n">
        <v>109</v>
      </c>
      <c r="D905" t="n">
        <v>2581</v>
      </c>
    </row>
    <row r="906">
      <c r="A906" t="n">
        <v>18.06</v>
      </c>
      <c r="B906" t="n">
        <v>4.433</v>
      </c>
      <c r="C906" t="n">
        <v>111</v>
      </c>
      <c r="D906" t="n">
        <v>2605</v>
      </c>
    </row>
    <row r="907">
      <c r="A907" t="n">
        <v>18.08</v>
      </c>
      <c r="B907" t="n">
        <v>4.414</v>
      </c>
      <c r="C907" t="n">
        <v>112</v>
      </c>
      <c r="D907" t="n">
        <v>2608</v>
      </c>
    </row>
    <row r="908">
      <c r="A908" t="n">
        <v>18.1</v>
      </c>
      <c r="B908" t="n">
        <v>4.376</v>
      </c>
      <c r="C908" t="n">
        <v>110</v>
      </c>
      <c r="D908" t="n">
        <v>2620</v>
      </c>
    </row>
  </sheetData>
  <conditionalFormatting sqref="R1">
    <cfRule type="containsText" priority="31" operator="containsText" dxfId="8" text="organic">
      <formula>NOT(ISERROR(SEARCH("organic",R1)))</formula>
    </cfRule>
    <cfRule type="containsText" priority="32" operator="containsText" dxfId="7" text="organic">
      <formula>NOT(ISERROR(SEARCH("organic",R1)))</formula>
    </cfRule>
    <cfRule type="containsText" priority="33" operator="containsText" dxfId="6" text="clay">
      <formula>NOT(ISERROR(SEARCH("clay",R1)))</formula>
    </cfRule>
    <cfRule type="containsText" priority="34" operator="containsText" dxfId="5" text="Silt mixtures">
      <formula>NOT(ISERROR(SEARCH("Silt mixtures",R1)))</formula>
    </cfRule>
    <cfRule type="containsText" priority="35" operator="containsText" dxfId="0" text="sand mixtures">
      <formula>NOT(ISERROR(SEARCH("sand mixtures",R1)))</formula>
    </cfRule>
    <cfRule type="containsText" priority="36" operator="containsText" dxfId="3" text="gravelly">
      <formula>NOT(ISERROR(SEARCH("gravelly",R1)))</formula>
    </cfRule>
    <cfRule type="containsText" priority="37" operator="containsText" dxfId="2" text="sands mixtures">
      <formula>NOT(ISERROR(SEARCH("sands mixtures",R1)))</formula>
    </cfRule>
    <cfRule type="containsText" priority="38" operator="containsText" dxfId="1" text="sands">
      <formula>NOT(ISERROR(SEARCH("sands",R1)))</formula>
    </cfRule>
    <cfRule type="containsText" priority="39" operator="containsText" dxfId="0" text="gravelly">
      <formula>NOT(ISERROR(SEARCH("gravelly",R1)))</formula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ntainsText" priority="41" operator="containsText" dxfId="8" text="organic">
      <formula>NOT(ISERROR(SEARCH("organic",T1)))</formula>
    </cfRule>
    <cfRule type="containsText" priority="42" operator="containsText" dxfId="7" text="organic">
      <formula>NOT(ISERROR(SEARCH("organic",T1)))</formula>
    </cfRule>
    <cfRule type="containsText" priority="43" operator="containsText" dxfId="6" text="clay">
      <formula>NOT(ISERROR(SEARCH("clay",T1)))</formula>
    </cfRule>
    <cfRule type="containsText" priority="44" operator="containsText" dxfId="5" text="Silt mixtures">
      <formula>NOT(ISERROR(SEARCH("Silt mixtures",T1)))</formula>
    </cfRule>
    <cfRule type="containsText" priority="45" operator="containsText" dxfId="0" text="sand mixtures">
      <formula>NOT(ISERROR(SEARCH("sand mixtures",T1)))</formula>
    </cfRule>
    <cfRule type="containsText" priority="46" operator="containsText" dxfId="3" text="gravelly">
      <formula>NOT(ISERROR(SEARCH("gravelly",T1)))</formula>
    </cfRule>
    <cfRule type="containsText" priority="47" operator="containsText" dxfId="2" text="sands mixtures">
      <formula>NOT(ISERROR(SEARCH("sands mixtures",T1)))</formula>
    </cfRule>
    <cfRule type="containsText" priority="48" operator="containsText" dxfId="1" text="sands">
      <formula>NOT(ISERROR(SEARCH("sands",T1)))</formula>
    </cfRule>
    <cfRule type="containsText" priority="49" operator="containsText" dxfId="0" text="gravelly">
      <formula>NOT(ISERROR(SEARCH("gravelly",T1)))</formula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600"/>
  <sheetViews>
    <sheetView tabSelected="1" workbookViewId="0">
      <pane ySplit="2" topLeftCell="A3" activePane="bottomLeft" state="frozen"/>
      <selection pane="bottomLeft" activeCell="L9" sqref="L9"/>
    </sheetView>
  </sheetViews>
  <sheetFormatPr baseColWidth="10" defaultColWidth="9.1640625" defaultRowHeight="14"/>
  <cols>
    <col width="9.1640625" customWidth="1" style="19" min="1" max="1"/>
    <col width="11.33203125" bestFit="1" customWidth="1" style="19" min="2" max="2"/>
    <col width="10.1640625" bestFit="1" customWidth="1" style="19" min="3" max="3"/>
    <col width="10.5" bestFit="1" customWidth="1" style="19" min="4" max="4"/>
    <col width="9.1640625" customWidth="1" style="19" min="5" max="8"/>
    <col width="10" bestFit="1" customWidth="1" style="19" min="9" max="9"/>
    <col width="9.1640625" customWidth="1" style="19" min="10" max="16384"/>
  </cols>
  <sheetData>
    <row r="1" ht="32.25" customFormat="1" customHeight="1" s="20" thickBot="1">
      <c r="A1" s="21" t="inlineStr">
        <is>
          <t>Pile diameter</t>
        </is>
      </c>
      <c r="B1" s="22" t="inlineStr">
        <is>
          <t>B (m)=</t>
        </is>
      </c>
      <c r="C1" s="23">
        <f>20*0.0254</f>
        <v/>
      </c>
      <c r="D1" s="21" t="inlineStr">
        <is>
          <t>No. of increment</t>
        </is>
      </c>
      <c r="E1" s="22" t="inlineStr">
        <is>
          <t>NB=</t>
        </is>
      </c>
      <c r="F1" s="23">
        <f>+C1*1.5/'CPT data reduction'!G3</f>
        <v/>
      </c>
      <c r="G1" s="22" t="inlineStr">
        <is>
          <t>6B (m)=</t>
        </is>
      </c>
      <c r="H1" s="24">
        <f>+C1*6</f>
        <v/>
      </c>
      <c r="I1" s="21" t="inlineStr">
        <is>
          <t>Wall thickness</t>
        </is>
      </c>
      <c r="J1" s="22" t="inlineStr">
        <is>
          <t>t (m)=</t>
        </is>
      </c>
      <c r="K1" s="23">
        <f>0.5*0.0254</f>
        <v/>
      </c>
      <c r="L1" s="21" t="inlineStr">
        <is>
          <t>Cross-sectional area</t>
        </is>
      </c>
      <c r="M1" s="22" t="inlineStr">
        <is>
          <t>Ap (m2)=</t>
        </is>
      </c>
      <c r="N1" s="23">
        <f>PI()/4*(C1^2-(C1-K1*2)^2)</f>
        <v/>
      </c>
      <c r="O1" s="21" t="inlineStr">
        <is>
          <t>Moment of inertia</t>
        </is>
      </c>
      <c r="P1" s="22" t="inlineStr">
        <is>
          <t>Ip (m4)=</t>
        </is>
      </c>
      <c r="Q1" s="23">
        <f>PI()/64*(C1^4-(C1-K1*2)^4)</f>
        <v/>
      </c>
      <c r="R1" s="21" t="inlineStr">
        <is>
          <t>Elastic modulus</t>
        </is>
      </c>
      <c r="S1" s="21" t="inlineStr">
        <is>
          <t>Ep (Gpa)=</t>
        </is>
      </c>
      <c r="T1" s="23" t="n">
        <v>200</v>
      </c>
      <c r="U1" s="22" t="inlineStr">
        <is>
          <t>FS=</t>
        </is>
      </c>
      <c r="V1" s="23" t="n">
        <v>3</v>
      </c>
      <c r="W1" s="22" t="inlineStr">
        <is>
          <t>P (kips)=</t>
        </is>
      </c>
      <c r="X1" s="23" t="n">
        <v>6</v>
      </c>
      <c r="Y1" s="20" t="inlineStr">
        <is>
          <t>AE (KN)</t>
        </is>
      </c>
      <c r="Z1" s="20">
        <f>T1*10^6*N1</f>
        <v/>
      </c>
    </row>
    <row r="2" ht="18" customHeight="1">
      <c r="A2" s="19">
        <f>+'CPT data reduction'!A2</f>
        <v/>
      </c>
      <c r="B2" s="19">
        <f>+'CPT data reduction'!M2</f>
        <v/>
      </c>
      <c r="C2" s="19" t="inlineStr">
        <is>
          <t>qca' (kPa)</t>
        </is>
      </c>
      <c r="D2" s="19" t="inlineStr">
        <is>
          <t>1.3qca'</t>
        </is>
      </c>
      <c r="E2" s="19" t="inlineStr">
        <is>
          <t>0.7qca'</t>
        </is>
      </c>
      <c r="F2" s="19" t="inlineStr">
        <is>
          <t>qca (kPa)</t>
        </is>
      </c>
      <c r="G2" s="19" t="inlineStr">
        <is>
          <t>Group</t>
        </is>
      </c>
      <c r="H2" s="19" t="inlineStr">
        <is>
          <t>kt</t>
        </is>
      </c>
      <c r="I2" s="19" t="inlineStr">
        <is>
          <t>qt (kPa)</t>
        </is>
      </c>
      <c r="J2" s="19" t="inlineStr">
        <is>
          <t>Category</t>
        </is>
      </c>
      <c r="K2" s="19">
        <f>'CPT data reduction'!S2</f>
        <v/>
      </c>
      <c r="L2" s="19" t="inlineStr">
        <is>
          <t>ks</t>
        </is>
      </c>
      <c r="M2" s="19" t="inlineStr">
        <is>
          <t>fs' (kPa)</t>
        </is>
      </c>
      <c r="N2" s="19" t="inlineStr">
        <is>
          <t>fn(kPa)</t>
        </is>
      </c>
      <c r="O2" s="19" t="inlineStr">
        <is>
          <t>fs (kPa)</t>
        </is>
      </c>
      <c r="Q2" s="19" t="inlineStr">
        <is>
          <t>Qb (kN)</t>
        </is>
      </c>
      <c r="R2" s="19" t="inlineStr">
        <is>
          <t>Fs (kN)</t>
        </is>
      </c>
      <c r="T2" s="19" t="inlineStr">
        <is>
          <t>Qult (Kn)</t>
        </is>
      </c>
      <c r="V2" s="19" t="inlineStr">
        <is>
          <t>Qa (Kn)</t>
        </is>
      </c>
      <c r="X2" s="19" t="inlineStr">
        <is>
          <t>P (Kn)</t>
        </is>
      </c>
    </row>
    <row r="3">
      <c r="A3" s="19">
        <f>+'CPT data reduction'!A3</f>
        <v/>
      </c>
      <c r="B3" s="19">
        <f>+'CPT data reduction'!M3</f>
        <v/>
      </c>
      <c r="C3" s="25">
        <f>IF(A3&gt;$H$1,AVERAGE(OFFSET(B3,$F$1,0,1,1):OFFSET(B3,-$F$1,0,1,1)),0)</f>
        <v/>
      </c>
      <c r="F3" s="100">
        <f>AVERAGE(E3:E600)</f>
        <v/>
      </c>
      <c r="G3" s="19" t="inlineStr">
        <is>
          <t>II</t>
        </is>
      </c>
      <c r="H3" s="19">
        <f>0.5</f>
        <v/>
      </c>
      <c r="I3" s="100">
        <f>+H3*F3</f>
        <v/>
      </c>
      <c r="J3" s="19" t="inlineStr">
        <is>
          <t>IIB</t>
        </is>
      </c>
      <c r="K3" s="25">
        <f>+'CPT data reduction'!S3</f>
        <v/>
      </c>
      <c r="L3" s="19">
        <f>IF(K3&lt;2.6, IF(B3&lt;5000, 120, 200),IF(B3&lt;1000,30,IF(B3&lt;5000,80,120)))</f>
        <v/>
      </c>
      <c r="M3" s="19">
        <f>B3/L3</f>
        <v/>
      </c>
      <c r="N3" s="19">
        <f>IF(K3&lt;2.6, IF(B3&lt;5000, 35,IF(B3&lt;1200, 80, 120)),IF(B3&lt;1000,15,IF(B3&lt;5000,35,35)))</f>
        <v/>
      </c>
      <c r="O3" s="101">
        <f>+IF(M3&gt;N3,N3,M3)</f>
        <v/>
      </c>
      <c r="Q3" s="101">
        <f>I3*PI()/4*C1^2</f>
        <v/>
      </c>
      <c r="R3" s="19">
        <f>+O3*0.02*$C$1*PI()</f>
        <v/>
      </c>
      <c r="T3" s="101">
        <f>Q3+R368</f>
        <v/>
      </c>
      <c r="V3" s="102">
        <f>+T3/V1</f>
        <v/>
      </c>
      <c r="W3" s="19" t="inlineStr">
        <is>
          <t>&gt;</t>
        </is>
      </c>
      <c r="X3" s="101">
        <f>+X1*4.448</f>
        <v/>
      </c>
    </row>
    <row r="4">
      <c r="A4" s="19">
        <f>+'CPT data reduction'!A4</f>
        <v/>
      </c>
      <c r="B4" s="19">
        <f>+'CPT data reduction'!M4</f>
        <v/>
      </c>
      <c r="C4" s="25">
        <f>IF(A4&gt;$H$1,AVERAGE(OFFSET(B4,$F$1,0,1,1):OFFSET(B4,-$F$1,0,1,1)),0)</f>
        <v/>
      </c>
      <c r="K4" s="25">
        <f>+'CPT data reduction'!S4</f>
        <v/>
      </c>
      <c r="L4" s="19">
        <f>IF(K4&lt;2.6, IF(B4&lt;5000, 120, 200),IF(B4&lt;1000,30,IF(B4&lt;5000,80,120)))</f>
        <v/>
      </c>
      <c r="M4" s="19">
        <f>B4/L4</f>
        <v/>
      </c>
      <c r="N4" s="19">
        <f>IF(K4&lt;2.6, IF(B4&lt;5000, 35,IF(B4&lt;1200, 80, 120)),IF(B4&lt;1000,15,IF(B4&lt;5000,35,35)))</f>
        <v/>
      </c>
      <c r="O4" s="101">
        <f>+IF(M4&gt;N4,N4,M4)</f>
        <v/>
      </c>
      <c r="R4" s="19">
        <f>+O4*0.02*$C$1*PI()+R3</f>
        <v/>
      </c>
    </row>
    <row r="5">
      <c r="A5" s="19">
        <f>+'CPT data reduction'!A5</f>
        <v/>
      </c>
      <c r="B5" s="19">
        <f>+'CPT data reduction'!M5</f>
        <v/>
      </c>
      <c r="C5" s="25">
        <f>IF(A5&gt;$H$1,AVERAGE(OFFSET(B5,$F$1,0,1,1):OFFSET(B5,-$F$1,0,1,1)),0)</f>
        <v/>
      </c>
      <c r="K5" s="25">
        <f>+'CPT data reduction'!S5</f>
        <v/>
      </c>
      <c r="L5" s="19">
        <f>IF(K5&lt;2.6, IF(B5&lt;5000, 120, 200),IF(B5&lt;1000,30,IF(B5&lt;5000,80,120)))</f>
        <v/>
      </c>
      <c r="M5" s="19">
        <f>B5/L5</f>
        <v/>
      </c>
      <c r="N5" s="19">
        <f>IF(K5&lt;2.6, IF(B5&lt;5000, 35,IF(B5&lt;1200, 80, 120)),IF(B5&lt;1000,15,IF(B5&lt;5000,35,35)))</f>
        <v/>
      </c>
      <c r="O5" s="101">
        <f>+IF(M5&gt;N5,N5,M5)</f>
        <v/>
      </c>
      <c r="R5" s="19">
        <f>+O5*0.02*$C$1*PI()+R4</f>
        <v/>
      </c>
    </row>
    <row r="6">
      <c r="A6" s="19">
        <f>+'CPT data reduction'!A6</f>
        <v/>
      </c>
      <c r="B6" s="19">
        <f>+'CPT data reduction'!M6</f>
        <v/>
      </c>
      <c r="C6" s="25">
        <f>IF(A6&gt;$H$1,AVERAGE(OFFSET(B6,$F$1,0,1,1):OFFSET(B6,-$F$1,0,1,1)),0)</f>
        <v/>
      </c>
      <c r="K6" s="25">
        <f>+'CPT data reduction'!S6</f>
        <v/>
      </c>
      <c r="L6" s="19">
        <f>IF(K6&lt;2.6, IF(B6&lt;5000, 120, 200),IF(B6&lt;1000,30,IF(B6&lt;5000,80,120)))</f>
        <v/>
      </c>
      <c r="M6" s="19">
        <f>B6/L6</f>
        <v/>
      </c>
      <c r="N6" s="19">
        <f>IF(K6&lt;2.6, IF(B6&lt;5000, 35,IF(B6&lt;1200, 80, 120)),IF(B6&lt;1000,15,IF(B6&lt;5000,35,35)))</f>
        <v/>
      </c>
      <c r="O6" s="101">
        <f>+IF(M6&gt;N6,N6,M6)</f>
        <v/>
      </c>
      <c r="R6" s="19">
        <f>+O6*0.02*$C$1*PI()+R5</f>
        <v/>
      </c>
    </row>
    <row r="7">
      <c r="A7" s="19">
        <f>+'CPT data reduction'!A7</f>
        <v/>
      </c>
      <c r="B7" s="19">
        <f>+'CPT data reduction'!M7</f>
        <v/>
      </c>
      <c r="C7" s="25">
        <f>IF(A7&gt;$H$1,AVERAGE(OFFSET(B7,$F$1,0,1,1):OFFSET(B7,-$F$1,0,1,1)),0)</f>
        <v/>
      </c>
      <c r="K7" s="25">
        <f>+'CPT data reduction'!S7</f>
        <v/>
      </c>
      <c r="L7" s="19">
        <f>IF(K7&lt;2.6, IF(B7&lt;5000, 120, 200),IF(B7&lt;1000,30,IF(B7&lt;5000,80,120)))</f>
        <v/>
      </c>
      <c r="M7" s="19">
        <f>B7/L7</f>
        <v/>
      </c>
      <c r="N7" s="19">
        <f>IF(K7&lt;2.6, IF(B7&lt;5000, 35,IF(B7&lt;1200, 80, 120)),IF(B7&lt;1000,15,IF(B7&lt;5000,35,35)))</f>
        <v/>
      </c>
      <c r="O7" s="101">
        <f>+IF(M7&gt;N7,N7,M7)</f>
        <v/>
      </c>
      <c r="R7" s="19">
        <f>+O7*0.02*$C$1*PI()+R6</f>
        <v/>
      </c>
    </row>
    <row r="8">
      <c r="A8" s="19">
        <f>+'CPT data reduction'!A8</f>
        <v/>
      </c>
      <c r="B8" s="19">
        <f>+'CPT data reduction'!M8</f>
        <v/>
      </c>
      <c r="C8" s="25">
        <f>IF(A8&gt;$H$1,AVERAGE(OFFSET(B8,$F$1,0,1,1):OFFSET(B8,-$F$1,0,1,1)),0)</f>
        <v/>
      </c>
      <c r="K8" s="25">
        <f>+'CPT data reduction'!S8</f>
        <v/>
      </c>
      <c r="L8" s="19">
        <f>IF(K8&lt;2.6, IF(B8&lt;5000, 120, 200),IF(B8&lt;1000,30,IF(B8&lt;5000,80,120)))</f>
        <v/>
      </c>
      <c r="M8" s="19">
        <f>B8/L8</f>
        <v/>
      </c>
      <c r="N8" s="19">
        <f>IF(K8&lt;2.6, IF(B8&lt;5000, 35,IF(B8&lt;1200, 80, 120)),IF(B8&lt;1000,15,IF(B8&lt;5000,35,35)))</f>
        <v/>
      </c>
      <c r="O8" s="101">
        <f>+IF(M8&gt;N8,N8,M8)</f>
        <v/>
      </c>
      <c r="R8" s="19">
        <f>+O8*0.02*$C$1*PI()+R7</f>
        <v/>
      </c>
    </row>
    <row r="9">
      <c r="A9" s="19">
        <f>+'CPT data reduction'!A9</f>
        <v/>
      </c>
      <c r="B9" s="19">
        <f>+'CPT data reduction'!M9</f>
        <v/>
      </c>
      <c r="C9" s="25">
        <f>IF(A9&gt;$H$1,AVERAGE(OFFSET(B9,$F$1,0,1,1):OFFSET(B9,-$F$1,0,1,1)),0)</f>
        <v/>
      </c>
      <c r="K9" s="25">
        <f>+'CPT data reduction'!S9</f>
        <v/>
      </c>
      <c r="L9" s="19">
        <f>IF(K9&lt;2.6, IF(B9&lt;5000, 120, 200),IF(B9&lt;1000,30,IF(B9&lt;5000,80,120)))</f>
        <v/>
      </c>
      <c r="M9" s="19">
        <f>B9/L9</f>
        <v/>
      </c>
      <c r="N9" s="19">
        <f>IF(K9&lt;2.6, IF(B9&lt;5000, 35,IF(B9&lt;1200, 80, 120)),IF(B9&lt;1000,15,IF(B9&lt;5000,35,35)))</f>
        <v/>
      </c>
      <c r="O9" s="101">
        <f>+IF(M9&gt;N9,N9,M9)</f>
        <v/>
      </c>
      <c r="R9" s="19">
        <f>+O9*0.02*$C$1*PI()+R8</f>
        <v/>
      </c>
    </row>
    <row r="10">
      <c r="A10" s="19">
        <f>+'CPT data reduction'!A10</f>
        <v/>
      </c>
      <c r="B10" s="19">
        <f>+'CPT data reduction'!M10</f>
        <v/>
      </c>
      <c r="C10" s="25">
        <f>IF(A10&gt;$H$1,AVERAGE(OFFSET(B10,$F$1,0,1,1):OFFSET(B10,-$F$1,0,1,1)),0)</f>
        <v/>
      </c>
      <c r="K10" s="25">
        <f>+'CPT data reduction'!S10</f>
        <v/>
      </c>
      <c r="L10" s="19">
        <f>IF(K10&lt;2.6, IF(B10&lt;5000, 120, 200),IF(B10&lt;1000,30,IF(B10&lt;5000,80,120)))</f>
        <v/>
      </c>
      <c r="M10" s="19">
        <f>B10/L10</f>
        <v/>
      </c>
      <c r="N10" s="19">
        <f>IF(K10&lt;2.6, IF(B10&lt;5000, 35,IF(B10&lt;1200, 80, 120)),IF(B10&lt;1000,15,IF(B10&lt;5000,35,35)))</f>
        <v/>
      </c>
      <c r="O10" s="101">
        <f>+IF(M10&gt;N10,N10,M10)</f>
        <v/>
      </c>
      <c r="R10" s="19">
        <f>+O10*0.02*$C$1*PI()+R9</f>
        <v/>
      </c>
    </row>
    <row r="11">
      <c r="A11" s="19">
        <f>+'CPT data reduction'!A11</f>
        <v/>
      </c>
      <c r="B11" s="19">
        <f>+'CPT data reduction'!M11</f>
        <v/>
      </c>
      <c r="C11" s="25">
        <f>IF(A11&gt;$H$1,AVERAGE(OFFSET(B11,$F$1,0,1,1):OFFSET(B11,-$F$1,0,1,1)),0)</f>
        <v/>
      </c>
      <c r="K11" s="25">
        <f>+'CPT data reduction'!S11</f>
        <v/>
      </c>
      <c r="L11" s="19">
        <f>IF(K11&lt;2.6, IF(B11&lt;5000, 120, 200),IF(B11&lt;1000,30,IF(B11&lt;5000,80,120)))</f>
        <v/>
      </c>
      <c r="M11" s="19">
        <f>B11/L11</f>
        <v/>
      </c>
      <c r="N11" s="19">
        <f>IF(K11&lt;2.6, IF(B11&lt;5000, 35,IF(B11&lt;1200, 80, 120)),IF(B11&lt;1000,15,IF(B11&lt;5000,35,35)))</f>
        <v/>
      </c>
      <c r="O11" s="101">
        <f>+IF(M11&gt;N11,N11,M11)</f>
        <v/>
      </c>
      <c r="R11" s="19">
        <f>+O11*0.02*$C$1*PI()+R10</f>
        <v/>
      </c>
    </row>
    <row r="12">
      <c r="A12" s="19">
        <f>+'CPT data reduction'!A12</f>
        <v/>
      </c>
      <c r="B12" s="19">
        <f>+'CPT data reduction'!M12</f>
        <v/>
      </c>
      <c r="C12" s="25">
        <f>IF(A12&gt;$H$1,AVERAGE(OFFSET(B12,$F$1,0,1,1):OFFSET(B12,-$F$1,0,1,1)),0)</f>
        <v/>
      </c>
      <c r="K12" s="25">
        <f>+'CPT data reduction'!S12</f>
        <v/>
      </c>
      <c r="L12" s="19">
        <f>IF(K12&lt;2.6, IF(B12&lt;5000, 120, 200),IF(B12&lt;1000,30,IF(B12&lt;5000,80,120)))</f>
        <v/>
      </c>
      <c r="M12" s="19">
        <f>B12/L12</f>
        <v/>
      </c>
      <c r="N12" s="19">
        <f>IF(K12&lt;2.6, IF(B12&lt;5000, 35,IF(B12&lt;1200, 80, 120)),IF(B12&lt;1000,15,IF(B12&lt;5000,35,35)))</f>
        <v/>
      </c>
      <c r="O12" s="101">
        <f>+IF(M12&gt;N12,N12,M12)</f>
        <v/>
      </c>
      <c r="R12" s="19">
        <f>+O12*0.02*$C$1*PI()+R11</f>
        <v/>
      </c>
    </row>
    <row r="13">
      <c r="A13" s="19">
        <f>+'CPT data reduction'!A13</f>
        <v/>
      </c>
      <c r="B13" s="19">
        <f>+'CPT data reduction'!M13</f>
        <v/>
      </c>
      <c r="C13" s="25">
        <f>IF(A13&gt;$H$1,AVERAGE(OFFSET(B13,$F$1,0,1,1):OFFSET(B13,-$F$1,0,1,1)),0)</f>
        <v/>
      </c>
      <c r="K13" s="25">
        <f>+'CPT data reduction'!S13</f>
        <v/>
      </c>
      <c r="L13" s="19">
        <f>IF(K13&lt;2.6, IF(B13&lt;5000, 120, 200),IF(B13&lt;1000,30,IF(B13&lt;5000,80,120)))</f>
        <v/>
      </c>
      <c r="M13" s="19">
        <f>B13/L13</f>
        <v/>
      </c>
      <c r="N13" s="19">
        <f>IF(K13&lt;2.6, IF(B13&lt;5000, 35,IF(B13&lt;1200, 80, 120)),IF(B13&lt;1000,15,IF(B13&lt;5000,35,35)))</f>
        <v/>
      </c>
      <c r="O13" s="101">
        <f>+IF(M13&gt;N13,N13,M13)</f>
        <v/>
      </c>
      <c r="R13" s="19">
        <f>+O13*0.02*$C$1*PI()+R12</f>
        <v/>
      </c>
    </row>
    <row r="14">
      <c r="A14" s="19">
        <f>+'CPT data reduction'!A14</f>
        <v/>
      </c>
      <c r="B14" s="19">
        <f>+'CPT data reduction'!M14</f>
        <v/>
      </c>
      <c r="C14" s="25">
        <f>IF(A14&gt;$H$1,AVERAGE(OFFSET(B14,$F$1,0,1,1):OFFSET(B14,-$F$1,0,1,1)),0)</f>
        <v/>
      </c>
      <c r="K14" s="25">
        <f>+'CPT data reduction'!S14</f>
        <v/>
      </c>
      <c r="L14" s="19">
        <f>IF(K14&lt;2.6, IF(B14&lt;5000, 120, 200),IF(B14&lt;1000,30,IF(B14&lt;5000,80,120)))</f>
        <v/>
      </c>
      <c r="M14" s="19">
        <f>B14/L14</f>
        <v/>
      </c>
      <c r="N14" s="19">
        <f>IF(K14&lt;2.6, IF(B14&lt;5000, 35,IF(B14&lt;1200, 80, 120)),IF(B14&lt;1000,15,IF(B14&lt;5000,35,35)))</f>
        <v/>
      </c>
      <c r="O14" s="101">
        <f>+IF(M14&gt;N14,N14,M14)</f>
        <v/>
      </c>
      <c r="R14" s="19">
        <f>+O14*0.02*$C$1*PI()+R13</f>
        <v/>
      </c>
    </row>
    <row r="15">
      <c r="A15" s="19">
        <f>+'CPT data reduction'!A15</f>
        <v/>
      </c>
      <c r="B15" s="19">
        <f>+'CPT data reduction'!M15</f>
        <v/>
      </c>
      <c r="C15" s="25">
        <f>IF(A15&gt;$H$1,AVERAGE(OFFSET(B15,$F$1,0,1,1):OFFSET(B15,-$F$1,0,1,1)),0)</f>
        <v/>
      </c>
      <c r="K15" s="25">
        <f>+'CPT data reduction'!S15</f>
        <v/>
      </c>
      <c r="L15" s="19">
        <f>IF(K15&lt;2.6, IF(B15&lt;5000, 120, 200),IF(B15&lt;1000,30,IF(B15&lt;5000,80,120)))</f>
        <v/>
      </c>
      <c r="M15" s="19">
        <f>B15/L15</f>
        <v/>
      </c>
      <c r="N15" s="19">
        <f>IF(K15&lt;2.6, IF(B15&lt;5000, 35,IF(B15&lt;1200, 80, 120)),IF(B15&lt;1000,15,IF(B15&lt;5000,35,35)))</f>
        <v/>
      </c>
      <c r="O15" s="101">
        <f>+IF(M15&gt;N15,N15,M15)</f>
        <v/>
      </c>
      <c r="R15" s="19">
        <f>+O15*0.02*$C$1*PI()+R14</f>
        <v/>
      </c>
    </row>
    <row r="16">
      <c r="A16" s="19">
        <f>+'CPT data reduction'!A16</f>
        <v/>
      </c>
      <c r="B16" s="19">
        <f>+'CPT data reduction'!M16</f>
        <v/>
      </c>
      <c r="C16" s="25">
        <f>IF(A16&gt;$H$1,AVERAGE(OFFSET(B16,$F$1,0,1,1):OFFSET(B16,-$F$1,0,1,1)),0)</f>
        <v/>
      </c>
      <c r="K16" s="25">
        <f>+'CPT data reduction'!S16</f>
        <v/>
      </c>
      <c r="L16" s="19">
        <f>IF(K16&lt;2.6, IF(B16&lt;5000, 120, 200),IF(B16&lt;1000,30,IF(B16&lt;5000,80,120)))</f>
        <v/>
      </c>
      <c r="M16" s="19">
        <f>B16/L16</f>
        <v/>
      </c>
      <c r="N16" s="19">
        <f>IF(K16&lt;2.6, IF(B16&lt;5000, 35,IF(B16&lt;1200, 80, 120)),IF(B16&lt;1000,15,IF(B16&lt;5000,35,35)))</f>
        <v/>
      </c>
      <c r="O16" s="101">
        <f>+IF(M16&gt;N16,N16,M16)</f>
        <v/>
      </c>
      <c r="R16" s="19">
        <f>+O16*0.02*$C$1*PI()+R15</f>
        <v/>
      </c>
    </row>
    <row r="17">
      <c r="A17" s="19">
        <f>+'CPT data reduction'!A17</f>
        <v/>
      </c>
      <c r="B17" s="19">
        <f>+'CPT data reduction'!M17</f>
        <v/>
      </c>
      <c r="C17" s="25">
        <f>IF(A17&gt;$H$1,AVERAGE(OFFSET(B17,$F$1,0,1,1):OFFSET(B17,-$F$1,0,1,1)),0)</f>
        <v/>
      </c>
      <c r="K17" s="25">
        <f>+'CPT data reduction'!S17</f>
        <v/>
      </c>
      <c r="L17" s="19">
        <f>IF(K17&lt;2.6, IF(B17&lt;5000, 120, 200),IF(B17&lt;1000,30,IF(B17&lt;5000,80,120)))</f>
        <v/>
      </c>
      <c r="M17" s="19">
        <f>B17/L17</f>
        <v/>
      </c>
      <c r="N17" s="19">
        <f>IF(K17&lt;2.6, IF(B17&lt;5000, 35,IF(B17&lt;1200, 80, 120)),IF(B17&lt;1000,15,IF(B17&lt;5000,35,35)))</f>
        <v/>
      </c>
      <c r="O17" s="101">
        <f>+IF(M17&gt;N17,N17,M17)</f>
        <v/>
      </c>
      <c r="R17" s="19">
        <f>+O17*0.02*$C$1*PI()+R16</f>
        <v/>
      </c>
    </row>
    <row r="18">
      <c r="A18" s="19">
        <f>+'CPT data reduction'!A18</f>
        <v/>
      </c>
      <c r="B18" s="19">
        <f>+'CPT data reduction'!M18</f>
        <v/>
      </c>
      <c r="C18" s="25">
        <f>IF(A18&gt;$H$1,AVERAGE(OFFSET(B18,$F$1,0,1,1):OFFSET(B18,-$F$1,0,1,1)),0)</f>
        <v/>
      </c>
      <c r="K18" s="25">
        <f>+'CPT data reduction'!S18</f>
        <v/>
      </c>
      <c r="L18" s="19">
        <f>IF(K18&lt;2.6, IF(B18&lt;5000, 120, 200),IF(B18&lt;1000,30,IF(B18&lt;5000,80,120)))</f>
        <v/>
      </c>
      <c r="M18" s="19">
        <f>B18/L18</f>
        <v/>
      </c>
      <c r="N18" s="19">
        <f>IF(K18&lt;2.6, IF(B18&lt;5000, 35,IF(B18&lt;1200, 80, 120)),IF(B18&lt;1000,15,IF(B18&lt;5000,35,35)))</f>
        <v/>
      </c>
      <c r="O18" s="101">
        <f>+IF(M18&gt;N18,N18,M18)</f>
        <v/>
      </c>
      <c r="R18" s="19">
        <f>+O18*0.02*$C$1*PI()+R17</f>
        <v/>
      </c>
    </row>
    <row r="19">
      <c r="A19" s="19">
        <f>+'CPT data reduction'!A19</f>
        <v/>
      </c>
      <c r="B19" s="19">
        <f>+'CPT data reduction'!M19</f>
        <v/>
      </c>
      <c r="C19" s="25">
        <f>IF(A19&gt;$H$1,AVERAGE(OFFSET(B19,$F$1,0,1,1):OFFSET(B19,-$F$1,0,1,1)),0)</f>
        <v/>
      </c>
      <c r="K19" s="25">
        <f>+'CPT data reduction'!S19</f>
        <v/>
      </c>
      <c r="L19" s="19">
        <f>IF(K19&lt;2.6, IF(B19&lt;5000, 120, 200),IF(B19&lt;1000,30,IF(B19&lt;5000,80,120)))</f>
        <v/>
      </c>
      <c r="M19" s="19">
        <f>B19/L19</f>
        <v/>
      </c>
      <c r="N19" s="19">
        <f>IF(K19&lt;2.6, IF(B19&lt;5000, 35,IF(B19&lt;1200, 80, 120)),IF(B19&lt;1000,15,IF(B19&lt;5000,35,35)))</f>
        <v/>
      </c>
      <c r="O19" s="101">
        <f>+IF(M19&gt;N19,N19,M19)</f>
        <v/>
      </c>
      <c r="R19" s="19">
        <f>+O19*0.02*$C$1*PI()+R18</f>
        <v/>
      </c>
    </row>
    <row r="20">
      <c r="A20" s="19">
        <f>+'CPT data reduction'!A20</f>
        <v/>
      </c>
      <c r="B20" s="19">
        <f>+'CPT data reduction'!M20</f>
        <v/>
      </c>
      <c r="C20" s="25">
        <f>IF(A20&gt;$H$1,AVERAGE(OFFSET(B20,$F$1,0,1,1):OFFSET(B20,-$F$1,0,1,1)),0)</f>
        <v/>
      </c>
      <c r="K20" s="25">
        <f>+'CPT data reduction'!S20</f>
        <v/>
      </c>
      <c r="L20" s="19">
        <f>IF(K20&lt;2.6, IF(B20&lt;5000, 120, 200),IF(B20&lt;1000,30,IF(B20&lt;5000,80,120)))</f>
        <v/>
      </c>
      <c r="M20" s="19">
        <f>B20/L20</f>
        <v/>
      </c>
      <c r="N20" s="19">
        <f>IF(K20&lt;2.6, IF(B20&lt;5000, 35,IF(B20&lt;1200, 80, 120)),IF(B20&lt;1000,15,IF(B20&lt;5000,35,35)))</f>
        <v/>
      </c>
      <c r="O20" s="101">
        <f>+IF(M20&gt;N20,N20,M20)</f>
        <v/>
      </c>
      <c r="R20" s="19">
        <f>+O20*0.02*$C$1*PI()+R19</f>
        <v/>
      </c>
    </row>
    <row r="21">
      <c r="A21" s="19">
        <f>+'CPT data reduction'!A21</f>
        <v/>
      </c>
      <c r="B21" s="19">
        <f>+'CPT data reduction'!M21</f>
        <v/>
      </c>
      <c r="C21" s="25">
        <f>IF(A21&gt;$H$1,AVERAGE(OFFSET(B21,$F$1,0,1,1):OFFSET(B21,-$F$1,0,1,1)),0)</f>
        <v/>
      </c>
      <c r="K21" s="25">
        <f>+'CPT data reduction'!S21</f>
        <v/>
      </c>
      <c r="L21" s="19">
        <f>IF(K21&lt;2.6, IF(B21&lt;5000, 120, 200),IF(B21&lt;1000,30,IF(B21&lt;5000,80,120)))</f>
        <v/>
      </c>
      <c r="M21" s="19">
        <f>B21/L21</f>
        <v/>
      </c>
      <c r="N21" s="19">
        <f>IF(K21&lt;2.6, IF(B21&lt;5000, 35,IF(B21&lt;1200, 80, 120)),IF(B21&lt;1000,15,IF(B21&lt;5000,35,35)))</f>
        <v/>
      </c>
      <c r="O21" s="101">
        <f>+IF(M21&gt;N21,N21,M21)</f>
        <v/>
      </c>
      <c r="R21" s="19">
        <f>+O21*0.02*$C$1*PI()+R20</f>
        <v/>
      </c>
    </row>
    <row r="22">
      <c r="A22" s="19">
        <f>+'CPT data reduction'!A22</f>
        <v/>
      </c>
      <c r="B22" s="19">
        <f>+'CPT data reduction'!M22</f>
        <v/>
      </c>
      <c r="C22" s="25">
        <f>IF(A22&gt;$H$1,AVERAGE(OFFSET(B22,$F$1,0,1,1):OFFSET(B22,-$F$1,0,1,1)),0)</f>
        <v/>
      </c>
      <c r="K22" s="25">
        <f>+'CPT data reduction'!S22</f>
        <v/>
      </c>
      <c r="L22" s="19">
        <f>IF(K22&lt;2.6, IF(B22&lt;5000, 120, 200),IF(B22&lt;1000,30,IF(B22&lt;5000,80,120)))</f>
        <v/>
      </c>
      <c r="M22" s="19">
        <f>B22/L22</f>
        <v/>
      </c>
      <c r="N22" s="19">
        <f>IF(K22&lt;2.6, IF(B22&lt;5000, 35,IF(B22&lt;1200, 80, 120)),IF(B22&lt;1000,15,IF(B22&lt;5000,35,35)))</f>
        <v/>
      </c>
      <c r="O22" s="101">
        <f>+IF(M22&gt;N22,N22,M22)</f>
        <v/>
      </c>
      <c r="R22" s="19">
        <f>+O22*0.02*$C$1*PI()+R21</f>
        <v/>
      </c>
    </row>
    <row r="23">
      <c r="A23" s="19">
        <f>+'CPT data reduction'!A23</f>
        <v/>
      </c>
      <c r="B23" s="19">
        <f>+'CPT data reduction'!M23</f>
        <v/>
      </c>
      <c r="C23" s="25">
        <f>IF(A23&gt;$H$1,AVERAGE(OFFSET(B23,$F$1,0,1,1):OFFSET(B23,-$F$1,0,1,1)),0)</f>
        <v/>
      </c>
      <c r="K23" s="25">
        <f>+'CPT data reduction'!S23</f>
        <v/>
      </c>
      <c r="L23" s="19">
        <f>IF(K23&lt;2.6, IF(B23&lt;5000, 120, 200),IF(B23&lt;1000,30,IF(B23&lt;5000,80,120)))</f>
        <v/>
      </c>
      <c r="M23" s="19">
        <f>B23/L23</f>
        <v/>
      </c>
      <c r="N23" s="19">
        <f>IF(K23&lt;2.6, IF(B23&lt;5000, 35,IF(B23&lt;1200, 80, 120)),IF(B23&lt;1000,15,IF(B23&lt;5000,35,35)))</f>
        <v/>
      </c>
      <c r="O23" s="101">
        <f>+IF(M23&gt;N23,N23,M23)</f>
        <v/>
      </c>
      <c r="R23" s="19">
        <f>+O23*0.02*$C$1*PI()+R22</f>
        <v/>
      </c>
    </row>
    <row r="24">
      <c r="A24" s="19">
        <f>+'CPT data reduction'!A24</f>
        <v/>
      </c>
      <c r="B24" s="19">
        <f>+'CPT data reduction'!M24</f>
        <v/>
      </c>
      <c r="C24" s="25">
        <f>IF(A24&gt;$H$1,AVERAGE(OFFSET(B24,$F$1,0,1,1):OFFSET(B24,-$F$1,0,1,1)),0)</f>
        <v/>
      </c>
      <c r="K24" s="25">
        <f>+'CPT data reduction'!S24</f>
        <v/>
      </c>
      <c r="L24" s="19">
        <f>IF(K24&lt;2.6, IF(B24&lt;5000, 120, 200),IF(B24&lt;1000,30,IF(B24&lt;5000,80,120)))</f>
        <v/>
      </c>
      <c r="M24" s="19">
        <f>B24/L24</f>
        <v/>
      </c>
      <c r="N24" s="19">
        <f>IF(K24&lt;2.6, IF(B24&lt;5000, 35,IF(B24&lt;1200, 80, 120)),IF(B24&lt;1000,15,IF(B24&lt;5000,35,35)))</f>
        <v/>
      </c>
      <c r="O24" s="101">
        <f>+IF(M24&gt;N24,N24,M24)</f>
        <v/>
      </c>
      <c r="R24" s="19">
        <f>+O24*0.02*$C$1*PI()+R23</f>
        <v/>
      </c>
    </row>
    <row r="25">
      <c r="A25" s="19">
        <f>+'CPT data reduction'!A25</f>
        <v/>
      </c>
      <c r="B25" s="19">
        <f>+'CPT data reduction'!M25</f>
        <v/>
      </c>
      <c r="C25" s="25">
        <f>IF(A25&gt;$H$1,AVERAGE(OFFSET(B25,$F$1,0,1,1):OFFSET(B25,-$F$1,0,1,1)),0)</f>
        <v/>
      </c>
      <c r="K25" s="25">
        <f>+'CPT data reduction'!S25</f>
        <v/>
      </c>
      <c r="L25" s="19">
        <f>IF(K25&lt;2.6, IF(B25&lt;5000, 120, 200),IF(B25&lt;1000,30,IF(B25&lt;5000,80,120)))</f>
        <v/>
      </c>
      <c r="M25" s="19">
        <f>B25/L25</f>
        <v/>
      </c>
      <c r="N25" s="19">
        <f>IF(K25&lt;2.6, IF(B25&lt;5000, 35,IF(B25&lt;1200, 80, 120)),IF(B25&lt;1000,15,IF(B25&lt;5000,35,35)))</f>
        <v/>
      </c>
      <c r="O25" s="101">
        <f>+IF(M25&gt;N25,N25,M25)</f>
        <v/>
      </c>
      <c r="R25" s="19">
        <f>+O25*0.02*$C$1*PI()+R24</f>
        <v/>
      </c>
    </row>
    <row r="26">
      <c r="A26" s="19">
        <f>+'CPT data reduction'!A26</f>
        <v/>
      </c>
      <c r="B26" s="19">
        <f>+'CPT data reduction'!M26</f>
        <v/>
      </c>
      <c r="C26" s="25">
        <f>IF(A26&gt;$H$1,AVERAGE(OFFSET(B26,$F$1,0,1,1):OFFSET(B26,-$F$1,0,1,1)),0)</f>
        <v/>
      </c>
      <c r="K26" s="25">
        <f>+'CPT data reduction'!S26</f>
        <v/>
      </c>
      <c r="L26" s="19">
        <f>IF(K26&lt;2.6, IF(B26&lt;5000, 120, 200),IF(B26&lt;1000,30,IF(B26&lt;5000,80,120)))</f>
        <v/>
      </c>
      <c r="M26" s="19">
        <f>B26/L26</f>
        <v/>
      </c>
      <c r="N26" s="19">
        <f>IF(K26&lt;2.6, IF(B26&lt;5000, 35,IF(B26&lt;1200, 80, 120)),IF(B26&lt;1000,15,IF(B26&lt;5000,35,35)))</f>
        <v/>
      </c>
      <c r="O26" s="101">
        <f>+IF(M26&gt;N26,N26,M26)</f>
        <v/>
      </c>
      <c r="R26" s="19">
        <f>+O26*0.02*$C$1*PI()+R25</f>
        <v/>
      </c>
    </row>
    <row r="27">
      <c r="A27" s="19">
        <f>+'CPT data reduction'!A27</f>
        <v/>
      </c>
      <c r="B27" s="19">
        <f>+'CPT data reduction'!M27</f>
        <v/>
      </c>
      <c r="C27" s="25">
        <f>IF(A27&gt;$H$1,AVERAGE(OFFSET(B27,$F$1,0,1,1):OFFSET(B27,-$F$1,0,1,1)),0)</f>
        <v/>
      </c>
      <c r="K27" s="25">
        <f>+'CPT data reduction'!S27</f>
        <v/>
      </c>
      <c r="L27" s="19">
        <f>IF(K27&lt;2.6, IF(B27&lt;5000, 120, 200),IF(B27&lt;1000,30,IF(B27&lt;5000,80,120)))</f>
        <v/>
      </c>
      <c r="M27" s="19">
        <f>B27/L27</f>
        <v/>
      </c>
      <c r="N27" s="19">
        <f>IF(K27&lt;2.6, IF(B27&lt;5000, 35,IF(B27&lt;1200, 80, 120)),IF(B27&lt;1000,15,IF(B27&lt;5000,35,35)))</f>
        <v/>
      </c>
      <c r="O27" s="101">
        <f>+IF(M27&gt;N27,N27,M27)</f>
        <v/>
      </c>
      <c r="R27" s="19">
        <f>+O27*0.02*$C$1*PI()+R26</f>
        <v/>
      </c>
    </row>
    <row r="28">
      <c r="A28" s="19">
        <f>+'CPT data reduction'!A28</f>
        <v/>
      </c>
      <c r="B28" s="19">
        <f>+'CPT data reduction'!M28</f>
        <v/>
      </c>
      <c r="C28" s="25">
        <f>IF(A28&gt;$H$1,AVERAGE(OFFSET(B28,$F$1,0,1,1):OFFSET(B28,-$F$1,0,1,1)),0)</f>
        <v/>
      </c>
      <c r="K28" s="25">
        <f>+'CPT data reduction'!S28</f>
        <v/>
      </c>
      <c r="L28" s="19">
        <f>IF(K28&lt;2.6, IF(B28&lt;5000, 120, 200),IF(B28&lt;1000,30,IF(B28&lt;5000,80,120)))</f>
        <v/>
      </c>
      <c r="M28" s="19">
        <f>B28/L28</f>
        <v/>
      </c>
      <c r="N28" s="19">
        <f>IF(K28&lt;2.6, IF(B28&lt;5000, 35,IF(B28&lt;1200, 80, 120)),IF(B28&lt;1000,15,IF(B28&lt;5000,35,35)))</f>
        <v/>
      </c>
      <c r="O28" s="101">
        <f>+IF(M28&gt;N28,N28,M28)</f>
        <v/>
      </c>
      <c r="R28" s="19">
        <f>+O28*0.02*$C$1*PI()+R27</f>
        <v/>
      </c>
    </row>
    <row r="29">
      <c r="A29" s="19">
        <f>+'CPT data reduction'!A29</f>
        <v/>
      </c>
      <c r="B29" s="19">
        <f>+'CPT data reduction'!M29</f>
        <v/>
      </c>
      <c r="C29" s="25">
        <f>IF(A29&gt;$H$1,AVERAGE(OFFSET(B29,$F$1,0,1,1):OFFSET(B29,-$F$1,0,1,1)),0)</f>
        <v/>
      </c>
      <c r="K29" s="25">
        <f>+'CPT data reduction'!S29</f>
        <v/>
      </c>
      <c r="L29" s="19">
        <f>IF(K29&lt;2.6, IF(B29&lt;5000, 120, 200),IF(B29&lt;1000,30,IF(B29&lt;5000,80,120)))</f>
        <v/>
      </c>
      <c r="M29" s="19">
        <f>B29/L29</f>
        <v/>
      </c>
      <c r="N29" s="19">
        <f>IF(K29&lt;2.6, IF(B29&lt;5000, 35,IF(B29&lt;1200, 80, 120)),IF(B29&lt;1000,15,IF(B29&lt;5000,35,35)))</f>
        <v/>
      </c>
      <c r="O29" s="101">
        <f>+IF(M29&gt;N29,N29,M29)</f>
        <v/>
      </c>
      <c r="R29" s="19">
        <f>+O29*0.02*$C$1*PI()+R28</f>
        <v/>
      </c>
    </row>
    <row r="30">
      <c r="A30" s="19">
        <f>+'CPT data reduction'!A30</f>
        <v/>
      </c>
      <c r="B30" s="19">
        <f>+'CPT data reduction'!M30</f>
        <v/>
      </c>
      <c r="C30" s="25">
        <f>IF(A30&gt;$H$1,AVERAGE(OFFSET(B30,$F$1,0,1,1):OFFSET(B30,-$F$1,0,1,1)),0)</f>
        <v/>
      </c>
      <c r="K30" s="25">
        <f>+'CPT data reduction'!S30</f>
        <v/>
      </c>
      <c r="L30" s="19">
        <f>IF(K30&lt;2.6, IF(B30&lt;5000, 120, 200),IF(B30&lt;1000,30,IF(B30&lt;5000,80,120)))</f>
        <v/>
      </c>
      <c r="M30" s="19">
        <f>B30/L30</f>
        <v/>
      </c>
      <c r="N30" s="19">
        <f>IF(K30&lt;2.6, IF(B30&lt;5000, 35,IF(B30&lt;1200, 80, 120)),IF(B30&lt;1000,15,IF(B30&lt;5000,35,35)))</f>
        <v/>
      </c>
      <c r="O30" s="101">
        <f>+IF(M30&gt;N30,N30,M30)</f>
        <v/>
      </c>
      <c r="R30" s="19">
        <f>+O30*0.02*$C$1*PI()+R29</f>
        <v/>
      </c>
    </row>
    <row r="31">
      <c r="A31" s="19">
        <f>+'CPT data reduction'!A31</f>
        <v/>
      </c>
      <c r="B31" s="19">
        <f>+'CPT data reduction'!M31</f>
        <v/>
      </c>
      <c r="C31" s="25">
        <f>IF(A31&gt;$H$1,AVERAGE(OFFSET(B31,$F$1,0,1,1):OFFSET(B31,-$F$1,0,1,1)),0)</f>
        <v/>
      </c>
      <c r="K31" s="25">
        <f>+'CPT data reduction'!S31</f>
        <v/>
      </c>
      <c r="L31" s="19">
        <f>IF(K31&lt;2.6, IF(B31&lt;5000, 120, 200),IF(B31&lt;1000,30,IF(B31&lt;5000,80,120)))</f>
        <v/>
      </c>
      <c r="M31" s="19">
        <f>B31/L31</f>
        <v/>
      </c>
      <c r="N31" s="19">
        <f>IF(K31&lt;2.6, IF(B31&lt;5000, 35,IF(B31&lt;1200, 80, 120)),IF(B31&lt;1000,15,IF(B31&lt;5000,35,35)))</f>
        <v/>
      </c>
      <c r="O31" s="101">
        <f>+IF(M31&gt;N31,N31,M31)</f>
        <v/>
      </c>
      <c r="R31" s="19">
        <f>+O31*0.02*$C$1*PI()+R30</f>
        <v/>
      </c>
    </row>
    <row r="32">
      <c r="A32" s="19">
        <f>+'CPT data reduction'!A32</f>
        <v/>
      </c>
      <c r="B32" s="19">
        <f>+'CPT data reduction'!M32</f>
        <v/>
      </c>
      <c r="C32" s="25">
        <f>IF(A32&gt;$H$1,AVERAGE(OFFSET(B32,$F$1,0,1,1):OFFSET(B32,-$F$1,0,1,1)),0)</f>
        <v/>
      </c>
      <c r="K32" s="25">
        <f>+'CPT data reduction'!S32</f>
        <v/>
      </c>
      <c r="L32" s="19">
        <f>IF(K32&lt;2.6, IF(B32&lt;5000, 120, 200),IF(B32&lt;1000,30,IF(B32&lt;5000,80,120)))</f>
        <v/>
      </c>
      <c r="M32" s="19">
        <f>B32/L32</f>
        <v/>
      </c>
      <c r="N32" s="19">
        <f>IF(K32&lt;2.6, IF(B32&lt;5000, 35,IF(B32&lt;1200, 80, 120)),IF(B32&lt;1000,15,IF(B32&lt;5000,35,35)))</f>
        <v/>
      </c>
      <c r="O32" s="101">
        <f>+IF(M32&gt;N32,N32,M32)</f>
        <v/>
      </c>
      <c r="R32" s="19">
        <f>+O32*0.02*$C$1*PI()+R31</f>
        <v/>
      </c>
    </row>
    <row r="33">
      <c r="A33" s="19">
        <f>+'CPT data reduction'!A33</f>
        <v/>
      </c>
      <c r="B33" s="19">
        <f>+'CPT data reduction'!M33</f>
        <v/>
      </c>
      <c r="C33" s="25">
        <f>IF(A33&gt;$H$1,AVERAGE(OFFSET(B33,$F$1,0,1,1):OFFSET(B33,-$F$1,0,1,1)),0)</f>
        <v/>
      </c>
      <c r="K33" s="25">
        <f>+'CPT data reduction'!S33</f>
        <v/>
      </c>
      <c r="L33" s="19">
        <f>IF(K33&lt;2.6, IF(B33&lt;5000, 120, 200),IF(B33&lt;1000,30,IF(B33&lt;5000,80,120)))</f>
        <v/>
      </c>
      <c r="M33" s="19">
        <f>B33/L33</f>
        <v/>
      </c>
      <c r="N33" s="19">
        <f>IF(K33&lt;2.6, IF(B33&lt;5000, 35,IF(B33&lt;1200, 80, 120)),IF(B33&lt;1000,15,IF(B33&lt;5000,35,35)))</f>
        <v/>
      </c>
      <c r="O33" s="101">
        <f>+IF(M33&gt;N33,N33,M33)</f>
        <v/>
      </c>
      <c r="R33" s="19">
        <f>+O33*0.02*$C$1*PI()+R32</f>
        <v/>
      </c>
    </row>
    <row r="34">
      <c r="A34" s="19">
        <f>+'CPT data reduction'!A34</f>
        <v/>
      </c>
      <c r="B34" s="19">
        <f>+'CPT data reduction'!M34</f>
        <v/>
      </c>
      <c r="C34" s="25">
        <f>IF(A34&gt;$H$1,AVERAGE(OFFSET(B34,$F$1,0,1,1):OFFSET(B34,-$F$1,0,1,1)),0)</f>
        <v/>
      </c>
      <c r="K34" s="25">
        <f>+'CPT data reduction'!S34</f>
        <v/>
      </c>
      <c r="L34" s="19">
        <f>IF(K34&lt;2.6, IF(B34&lt;5000, 120, 200),IF(B34&lt;1000,30,IF(B34&lt;5000,80,120)))</f>
        <v/>
      </c>
      <c r="M34" s="19">
        <f>B34/L34</f>
        <v/>
      </c>
      <c r="N34" s="19">
        <f>IF(K34&lt;2.6, IF(B34&lt;5000, 35,IF(B34&lt;1200, 80, 120)),IF(B34&lt;1000,15,IF(B34&lt;5000,35,35)))</f>
        <v/>
      </c>
      <c r="O34" s="101">
        <f>+IF(M34&gt;N34,N34,M34)</f>
        <v/>
      </c>
      <c r="R34" s="19">
        <f>+O34*0.02*$C$1*PI()+R33</f>
        <v/>
      </c>
    </row>
    <row r="35">
      <c r="A35" s="19">
        <f>+'CPT data reduction'!A35</f>
        <v/>
      </c>
      <c r="B35" s="19">
        <f>+'CPT data reduction'!M35</f>
        <v/>
      </c>
      <c r="C35" s="25">
        <f>IF(A35&gt;$H$1,AVERAGE(OFFSET(B35,$F$1,0,1,1):OFFSET(B35,-$F$1,0,1,1)),0)</f>
        <v/>
      </c>
      <c r="K35" s="25">
        <f>+'CPT data reduction'!S35</f>
        <v/>
      </c>
      <c r="L35" s="19">
        <f>IF(K35&lt;2.6, IF(B35&lt;5000, 120, 200),IF(B35&lt;1000,30,IF(B35&lt;5000,80,120)))</f>
        <v/>
      </c>
      <c r="M35" s="19">
        <f>B35/L35</f>
        <v/>
      </c>
      <c r="N35" s="19">
        <f>IF(K35&lt;2.6, IF(B35&lt;5000, 35,IF(B35&lt;1200, 80, 120)),IF(B35&lt;1000,15,IF(B35&lt;5000,35,35)))</f>
        <v/>
      </c>
      <c r="O35" s="101">
        <f>+IF(M35&gt;N35,N35,M35)</f>
        <v/>
      </c>
      <c r="R35" s="19">
        <f>+O35*0.02*$C$1*PI()+R34</f>
        <v/>
      </c>
    </row>
    <row r="36">
      <c r="A36" s="19">
        <f>+'CPT data reduction'!A36</f>
        <v/>
      </c>
      <c r="B36" s="19">
        <f>+'CPT data reduction'!M36</f>
        <v/>
      </c>
      <c r="C36" s="25">
        <f>IF(A36&gt;$H$1,AVERAGE(OFFSET(B36,$F$1,0,1,1):OFFSET(B36,-$F$1,0,1,1)),0)</f>
        <v/>
      </c>
      <c r="K36" s="25">
        <f>+'CPT data reduction'!S36</f>
        <v/>
      </c>
      <c r="L36" s="19">
        <f>IF(K36&lt;2.6, IF(B36&lt;5000, 120, 200),IF(B36&lt;1000,30,IF(B36&lt;5000,80,120)))</f>
        <v/>
      </c>
      <c r="M36" s="19">
        <f>B36/L36</f>
        <v/>
      </c>
      <c r="N36" s="19">
        <f>IF(K36&lt;2.6, IF(B36&lt;5000, 35,IF(B36&lt;1200, 80, 120)),IF(B36&lt;1000,15,IF(B36&lt;5000,35,35)))</f>
        <v/>
      </c>
      <c r="O36" s="101">
        <f>+IF(M36&gt;N36,N36,M36)</f>
        <v/>
      </c>
      <c r="R36" s="19">
        <f>+O36*0.02*$C$1*PI()+R35</f>
        <v/>
      </c>
    </row>
    <row r="37">
      <c r="A37" s="19">
        <f>+'CPT data reduction'!A37</f>
        <v/>
      </c>
      <c r="B37" s="19">
        <f>+'CPT data reduction'!M37</f>
        <v/>
      </c>
      <c r="C37" s="25">
        <f>IF(A37&gt;$H$1,AVERAGE(OFFSET(B37,$F$1,0,1,1):OFFSET(B37,-$F$1,0,1,1)),0)</f>
        <v/>
      </c>
      <c r="K37" s="25">
        <f>+'CPT data reduction'!S37</f>
        <v/>
      </c>
      <c r="L37" s="19">
        <f>IF(K37&lt;2.6, IF(B37&lt;5000, 120, 200),IF(B37&lt;1000,30,IF(B37&lt;5000,80,120)))</f>
        <v/>
      </c>
      <c r="M37" s="19">
        <f>B37/L37</f>
        <v/>
      </c>
      <c r="N37" s="19">
        <f>IF(K37&lt;2.6, IF(B37&lt;5000, 35,IF(B37&lt;1200, 80, 120)),IF(B37&lt;1000,15,IF(B37&lt;5000,35,35)))</f>
        <v/>
      </c>
      <c r="O37" s="101">
        <f>+IF(M37&gt;N37,N37,M37)</f>
        <v/>
      </c>
      <c r="R37" s="19">
        <f>+O37*0.02*$C$1*PI()+R36</f>
        <v/>
      </c>
    </row>
    <row r="38">
      <c r="A38" s="19">
        <f>+'CPT data reduction'!A38</f>
        <v/>
      </c>
      <c r="B38" s="19">
        <f>+'CPT data reduction'!M38</f>
        <v/>
      </c>
      <c r="C38" s="25">
        <f>IF(A38&gt;$H$1,AVERAGE(OFFSET(B38,$F$1,0,1,1):OFFSET(B38,-$F$1,0,1,1)),0)</f>
        <v/>
      </c>
      <c r="K38" s="25">
        <f>+'CPT data reduction'!S38</f>
        <v/>
      </c>
      <c r="L38" s="19">
        <f>IF(K38&lt;2.6, IF(B38&lt;5000, 120, 200),IF(B38&lt;1000,30,IF(B38&lt;5000,80,120)))</f>
        <v/>
      </c>
      <c r="M38" s="19">
        <f>B38/L38</f>
        <v/>
      </c>
      <c r="N38" s="19">
        <f>IF(K38&lt;2.6, IF(B38&lt;5000, 35,IF(B38&lt;1200, 80, 120)),IF(B38&lt;1000,15,IF(B38&lt;5000,35,35)))</f>
        <v/>
      </c>
      <c r="O38" s="101">
        <f>+IF(M38&gt;N38,N38,M38)</f>
        <v/>
      </c>
      <c r="R38" s="19">
        <f>+O38*0.02*$C$1*PI()+R37</f>
        <v/>
      </c>
    </row>
    <row r="39">
      <c r="A39" s="19">
        <f>+'CPT data reduction'!A39</f>
        <v/>
      </c>
      <c r="B39" s="19">
        <f>+'CPT data reduction'!M39</f>
        <v/>
      </c>
      <c r="C39" s="25">
        <f>IF(A39&gt;$H$1,AVERAGE(OFFSET(B39,$F$1,0,1,1):OFFSET(B39,-$F$1,0,1,1)),0)</f>
        <v/>
      </c>
      <c r="K39" s="25">
        <f>+'CPT data reduction'!S39</f>
        <v/>
      </c>
      <c r="L39" s="19">
        <f>IF(K39&lt;2.6, IF(B39&lt;5000, 120, 200),IF(B39&lt;1000,30,IF(B39&lt;5000,80,120)))</f>
        <v/>
      </c>
      <c r="M39" s="19">
        <f>B39/L39</f>
        <v/>
      </c>
      <c r="N39" s="19">
        <f>IF(K39&lt;2.6, IF(B39&lt;5000, 35,IF(B39&lt;1200, 80, 120)),IF(B39&lt;1000,15,IF(B39&lt;5000,35,35)))</f>
        <v/>
      </c>
      <c r="O39" s="101">
        <f>+IF(M39&gt;N39,N39,M39)</f>
        <v/>
      </c>
      <c r="R39" s="19">
        <f>+O39*0.02*$C$1*PI()+R38</f>
        <v/>
      </c>
    </row>
    <row r="40">
      <c r="A40" s="19">
        <f>+'CPT data reduction'!A40</f>
        <v/>
      </c>
      <c r="B40" s="19">
        <f>+'CPT data reduction'!M40</f>
        <v/>
      </c>
      <c r="C40" s="25">
        <f>IF(A40&gt;$H$1,AVERAGE(OFFSET(B40,$F$1,0,1,1):OFFSET(B40,-$F$1,0,1,1)),0)</f>
        <v/>
      </c>
      <c r="K40" s="25">
        <f>+'CPT data reduction'!S40</f>
        <v/>
      </c>
      <c r="L40" s="19">
        <f>IF(K40&lt;2.6, IF(B40&lt;5000, 120, 200),IF(B40&lt;1000,30,IF(B40&lt;5000,80,120)))</f>
        <v/>
      </c>
      <c r="M40" s="19">
        <f>B40/L40</f>
        <v/>
      </c>
      <c r="N40" s="19">
        <f>IF(K40&lt;2.6, IF(B40&lt;5000, 35,IF(B40&lt;1200, 80, 120)),IF(B40&lt;1000,15,IF(B40&lt;5000,35,35)))</f>
        <v/>
      </c>
      <c r="O40" s="101">
        <f>+IF(M40&gt;N40,N40,M40)</f>
        <v/>
      </c>
      <c r="R40" s="19">
        <f>+O40*0.02*$C$1*PI()+R39</f>
        <v/>
      </c>
    </row>
    <row r="41">
      <c r="A41" s="19">
        <f>+'CPT data reduction'!A41</f>
        <v/>
      </c>
      <c r="B41" s="19">
        <f>+'CPT data reduction'!M41</f>
        <v/>
      </c>
      <c r="C41" s="25">
        <f>IF(A41&gt;$H$1,AVERAGE(OFFSET(B41,$F$1,0,1,1):OFFSET(B41,-$F$1,0,1,1)),0)</f>
        <v/>
      </c>
      <c r="K41" s="25">
        <f>+'CPT data reduction'!S41</f>
        <v/>
      </c>
      <c r="L41" s="19">
        <f>IF(K41&lt;2.6, IF(B41&lt;5000, 120, 200),IF(B41&lt;1000,30,IF(B41&lt;5000,80,120)))</f>
        <v/>
      </c>
      <c r="M41" s="19">
        <f>B41/L41</f>
        <v/>
      </c>
      <c r="N41" s="19">
        <f>IF(K41&lt;2.6, IF(B41&lt;5000, 35,IF(B41&lt;1200, 80, 120)),IF(B41&lt;1000,15,IF(B41&lt;5000,35,35)))</f>
        <v/>
      </c>
      <c r="O41" s="101">
        <f>+IF(M41&gt;N41,N41,M41)</f>
        <v/>
      </c>
      <c r="R41" s="19">
        <f>+O41*0.02*$C$1*PI()+R40</f>
        <v/>
      </c>
    </row>
    <row r="42">
      <c r="A42" s="19">
        <f>+'CPT data reduction'!A42</f>
        <v/>
      </c>
      <c r="B42" s="19">
        <f>+'CPT data reduction'!M42</f>
        <v/>
      </c>
      <c r="C42" s="25">
        <f>IF(A42&gt;$H$1,AVERAGE(OFFSET(B42,$F$1,0,1,1):OFFSET(B42,-$F$1,0,1,1)),0)</f>
        <v/>
      </c>
      <c r="K42" s="25">
        <f>+'CPT data reduction'!S42</f>
        <v/>
      </c>
      <c r="L42" s="19">
        <f>IF(K42&lt;2.6, IF(B42&lt;5000, 120, 200),IF(B42&lt;1000,30,IF(B42&lt;5000,80,120)))</f>
        <v/>
      </c>
      <c r="M42" s="19">
        <f>B42/L42</f>
        <v/>
      </c>
      <c r="N42" s="19">
        <f>IF(K42&lt;2.6, IF(B42&lt;5000, 35,IF(B42&lt;1200, 80, 120)),IF(B42&lt;1000,15,IF(B42&lt;5000,35,35)))</f>
        <v/>
      </c>
      <c r="O42" s="101">
        <f>+IF(M42&gt;N42,N42,M42)</f>
        <v/>
      </c>
      <c r="R42" s="19">
        <f>+O42*0.02*$C$1*PI()+R41</f>
        <v/>
      </c>
    </row>
    <row r="43">
      <c r="A43" s="19">
        <f>+'CPT data reduction'!A43</f>
        <v/>
      </c>
      <c r="B43" s="19">
        <f>+'CPT data reduction'!M43</f>
        <v/>
      </c>
      <c r="C43" s="25">
        <f>IF(A43&gt;$H$1,AVERAGE(OFFSET(B43,$F$1,0,1,1):OFFSET(B43,-$F$1,0,1,1)),0)</f>
        <v/>
      </c>
      <c r="K43" s="25">
        <f>+'CPT data reduction'!S43</f>
        <v/>
      </c>
      <c r="L43" s="19">
        <f>IF(K43&lt;2.6, IF(B43&lt;5000, 120, 200),IF(B43&lt;1000,30,IF(B43&lt;5000,80,120)))</f>
        <v/>
      </c>
      <c r="M43" s="19">
        <f>B43/L43</f>
        <v/>
      </c>
      <c r="N43" s="19">
        <f>IF(K43&lt;2.6, IF(B43&lt;5000, 35,IF(B43&lt;1200, 80, 120)),IF(B43&lt;1000,15,IF(B43&lt;5000,35,35)))</f>
        <v/>
      </c>
      <c r="O43" s="101">
        <f>+IF(M43&gt;N43,N43,M43)</f>
        <v/>
      </c>
      <c r="R43" s="19">
        <f>+O43*0.02*$C$1*PI()+R42</f>
        <v/>
      </c>
    </row>
    <row r="44">
      <c r="A44" s="19">
        <f>+'CPT data reduction'!A44</f>
        <v/>
      </c>
      <c r="B44" s="19">
        <f>+'CPT data reduction'!M44</f>
        <v/>
      </c>
      <c r="C44" s="25">
        <f>IF(A44&gt;$H$1,AVERAGE(OFFSET(B44,$F$1,0,1,1):OFFSET(B44,-$F$1,0,1,1)),0)</f>
        <v/>
      </c>
      <c r="K44" s="25">
        <f>+'CPT data reduction'!S44</f>
        <v/>
      </c>
      <c r="L44" s="19">
        <f>IF(K44&lt;2.6, IF(B44&lt;5000, 120, 200),IF(B44&lt;1000,30,IF(B44&lt;5000,80,120)))</f>
        <v/>
      </c>
      <c r="M44" s="19">
        <f>B44/L44</f>
        <v/>
      </c>
      <c r="N44" s="19">
        <f>IF(K44&lt;2.6, IF(B44&lt;5000, 35,IF(B44&lt;1200, 80, 120)),IF(B44&lt;1000,15,IF(B44&lt;5000,35,35)))</f>
        <v/>
      </c>
      <c r="O44" s="101">
        <f>+IF(M44&gt;N44,N44,M44)</f>
        <v/>
      </c>
      <c r="R44" s="19">
        <f>+O44*0.02*$C$1*PI()+R43</f>
        <v/>
      </c>
    </row>
    <row r="45">
      <c r="A45" s="19">
        <f>+'CPT data reduction'!A45</f>
        <v/>
      </c>
      <c r="B45" s="19">
        <f>+'CPT data reduction'!M45</f>
        <v/>
      </c>
      <c r="C45" s="25">
        <f>IF(A45&gt;$H$1,AVERAGE(OFFSET(B45,$F$1,0,1,1):OFFSET(B45,-$F$1,0,1,1)),0)</f>
        <v/>
      </c>
      <c r="K45" s="25">
        <f>+'CPT data reduction'!S45</f>
        <v/>
      </c>
      <c r="L45" s="19">
        <f>IF(K45&lt;2.6, IF(B45&lt;5000, 120, 200),IF(B45&lt;1000,30,IF(B45&lt;5000,80,120)))</f>
        <v/>
      </c>
      <c r="M45" s="19">
        <f>B45/L45</f>
        <v/>
      </c>
      <c r="N45" s="19">
        <f>IF(K45&lt;2.6, IF(B45&lt;5000, 35,IF(B45&lt;1200, 80, 120)),IF(B45&lt;1000,15,IF(B45&lt;5000,35,35)))</f>
        <v/>
      </c>
      <c r="O45" s="101">
        <f>+IF(M45&gt;N45,N45,M45)</f>
        <v/>
      </c>
      <c r="R45" s="19">
        <f>+O45*0.02*$C$1*PI()+R44</f>
        <v/>
      </c>
    </row>
    <row r="46">
      <c r="A46" s="19">
        <f>+'CPT data reduction'!A46</f>
        <v/>
      </c>
      <c r="B46" s="19">
        <f>+'CPT data reduction'!M46</f>
        <v/>
      </c>
      <c r="C46" s="25">
        <f>IF(A46&gt;$H$1,AVERAGE(OFFSET(B46,$F$1,0,1,1):OFFSET(B46,-$F$1,0,1,1)),0)</f>
        <v/>
      </c>
      <c r="K46" s="25">
        <f>+'CPT data reduction'!S46</f>
        <v/>
      </c>
      <c r="L46" s="19">
        <f>IF(K46&lt;2.6, IF(B46&lt;5000, 120, 200),IF(B46&lt;1000,30,IF(B46&lt;5000,80,120)))</f>
        <v/>
      </c>
      <c r="M46" s="19">
        <f>B46/L46</f>
        <v/>
      </c>
      <c r="N46" s="19">
        <f>IF(K46&lt;2.6, IF(B46&lt;5000, 35,IF(B46&lt;1200, 80, 120)),IF(B46&lt;1000,15,IF(B46&lt;5000,35,35)))</f>
        <v/>
      </c>
      <c r="O46" s="101">
        <f>+IF(M46&gt;N46,N46,M46)</f>
        <v/>
      </c>
      <c r="R46" s="19">
        <f>+O46*0.02*$C$1*PI()+R45</f>
        <v/>
      </c>
    </row>
    <row r="47">
      <c r="A47" s="19">
        <f>+'CPT data reduction'!A47</f>
        <v/>
      </c>
      <c r="B47" s="19">
        <f>+'CPT data reduction'!M47</f>
        <v/>
      </c>
      <c r="C47" s="25">
        <f>IF(A47&gt;$H$1,AVERAGE(OFFSET(B47,$F$1,0,1,1):OFFSET(B47,-$F$1,0,1,1)),0)</f>
        <v/>
      </c>
      <c r="K47" s="25">
        <f>+'CPT data reduction'!S47</f>
        <v/>
      </c>
      <c r="L47" s="19">
        <f>IF(K47&lt;2.6, IF(B47&lt;5000, 120, 200),IF(B47&lt;1000,30,IF(B47&lt;5000,80,120)))</f>
        <v/>
      </c>
      <c r="M47" s="19">
        <f>B47/L47</f>
        <v/>
      </c>
      <c r="N47" s="19">
        <f>IF(K47&lt;2.6, IF(B47&lt;5000, 35,IF(B47&lt;1200, 80, 120)),IF(B47&lt;1000,15,IF(B47&lt;5000,35,35)))</f>
        <v/>
      </c>
      <c r="O47" s="101">
        <f>+IF(M47&gt;N47,N47,M47)</f>
        <v/>
      </c>
      <c r="R47" s="19">
        <f>+O47*0.02*$C$1*PI()+R46</f>
        <v/>
      </c>
    </row>
    <row r="48">
      <c r="A48" s="19">
        <f>+'CPT data reduction'!A48</f>
        <v/>
      </c>
      <c r="B48" s="19">
        <f>+'CPT data reduction'!M48</f>
        <v/>
      </c>
      <c r="C48" s="25">
        <f>IF(A48&gt;$H$1,AVERAGE(OFFSET(B48,$F$1,0,1,1):OFFSET(B48,-$F$1,0,1,1)),0)</f>
        <v/>
      </c>
      <c r="K48" s="25">
        <f>+'CPT data reduction'!S48</f>
        <v/>
      </c>
      <c r="L48" s="19">
        <f>IF(K48&lt;2.6, IF(B48&lt;5000, 120, 200),IF(B48&lt;1000,30,IF(B48&lt;5000,80,120)))</f>
        <v/>
      </c>
      <c r="M48" s="19">
        <f>B48/L48</f>
        <v/>
      </c>
      <c r="N48" s="19">
        <f>IF(K48&lt;2.6, IF(B48&lt;5000, 35,IF(B48&lt;1200, 80, 120)),IF(B48&lt;1000,15,IF(B48&lt;5000,35,35)))</f>
        <v/>
      </c>
      <c r="O48" s="101">
        <f>+IF(M48&gt;N48,N48,M48)</f>
        <v/>
      </c>
      <c r="R48" s="19">
        <f>+O48*0.02*$C$1*PI()+R47</f>
        <v/>
      </c>
    </row>
    <row r="49">
      <c r="A49" s="19">
        <f>+'CPT data reduction'!A49</f>
        <v/>
      </c>
      <c r="B49" s="19">
        <f>+'CPT data reduction'!M49</f>
        <v/>
      </c>
      <c r="C49" s="25">
        <f>IF(A49&gt;$H$1,AVERAGE(OFFSET(B49,$F$1,0,1,1):OFFSET(B49,-$F$1,0,1,1)),0)</f>
        <v/>
      </c>
      <c r="K49" s="25">
        <f>+'CPT data reduction'!S49</f>
        <v/>
      </c>
      <c r="L49" s="19">
        <f>IF(K49&lt;2.6, IF(B49&lt;5000, 120, 200),IF(B49&lt;1000,30,IF(B49&lt;5000,80,120)))</f>
        <v/>
      </c>
      <c r="M49" s="19">
        <f>B49/L49</f>
        <v/>
      </c>
      <c r="N49" s="19">
        <f>IF(K49&lt;2.6, IF(B49&lt;5000, 35,IF(B49&lt;1200, 80, 120)),IF(B49&lt;1000,15,IF(B49&lt;5000,35,35)))</f>
        <v/>
      </c>
      <c r="O49" s="101">
        <f>+IF(M49&gt;N49,N49,M49)</f>
        <v/>
      </c>
      <c r="R49" s="19">
        <f>+O49*0.02*$C$1*PI()+R48</f>
        <v/>
      </c>
    </row>
    <row r="50">
      <c r="A50" s="19">
        <f>+'CPT data reduction'!A50</f>
        <v/>
      </c>
      <c r="B50" s="19">
        <f>+'CPT data reduction'!M50</f>
        <v/>
      </c>
      <c r="C50" s="25">
        <f>IF(A50&gt;$H$1,AVERAGE(OFFSET(B50,$F$1,0,1,1):OFFSET(B50,-$F$1,0,1,1)),0)</f>
        <v/>
      </c>
      <c r="K50" s="25">
        <f>+'CPT data reduction'!S50</f>
        <v/>
      </c>
      <c r="L50" s="19">
        <f>IF(K50&lt;2.6, IF(B50&lt;5000, 120, 200),IF(B50&lt;1000,30,IF(B50&lt;5000,80,120)))</f>
        <v/>
      </c>
      <c r="M50" s="19">
        <f>B50/L50</f>
        <v/>
      </c>
      <c r="N50" s="19">
        <f>IF(K50&lt;2.6, IF(B50&lt;5000, 35,IF(B50&lt;1200, 80, 120)),IF(B50&lt;1000,15,IF(B50&lt;5000,35,35)))</f>
        <v/>
      </c>
      <c r="O50" s="101">
        <f>+IF(M50&gt;N50,N50,M50)</f>
        <v/>
      </c>
      <c r="R50" s="19">
        <f>+O50*0.02*$C$1*PI()+R49</f>
        <v/>
      </c>
    </row>
    <row r="51">
      <c r="A51" s="19">
        <f>+'CPT data reduction'!A51</f>
        <v/>
      </c>
      <c r="B51" s="19">
        <f>+'CPT data reduction'!M51</f>
        <v/>
      </c>
      <c r="C51" s="25">
        <f>IF(A51&gt;$H$1,AVERAGE(OFFSET(B51,$F$1,0,1,1):OFFSET(B51,-$F$1,0,1,1)),0)</f>
        <v/>
      </c>
      <c r="K51" s="25">
        <f>+'CPT data reduction'!S51</f>
        <v/>
      </c>
      <c r="L51" s="19">
        <f>IF(K51&lt;2.6, IF(B51&lt;5000, 120, 200),IF(B51&lt;1000,30,IF(B51&lt;5000,80,120)))</f>
        <v/>
      </c>
      <c r="M51" s="19">
        <f>B51/L51</f>
        <v/>
      </c>
      <c r="N51" s="19">
        <f>IF(K51&lt;2.6, IF(B51&lt;5000, 35,IF(B51&lt;1200, 80, 120)),IF(B51&lt;1000,15,IF(B51&lt;5000,35,35)))</f>
        <v/>
      </c>
      <c r="O51" s="101">
        <f>+IF(M51&gt;N51,N51,M51)</f>
        <v/>
      </c>
      <c r="R51" s="19">
        <f>+O51*0.02*$C$1*PI()+R50</f>
        <v/>
      </c>
    </row>
    <row r="52">
      <c r="A52" s="19">
        <f>+'CPT data reduction'!A52</f>
        <v/>
      </c>
      <c r="B52" s="19">
        <f>+'CPT data reduction'!M52</f>
        <v/>
      </c>
      <c r="C52" s="25">
        <f>IF(A52&gt;$H$1,AVERAGE(OFFSET(B52,$F$1,0,1,1):OFFSET(B52,-$F$1,0,1,1)),0)</f>
        <v/>
      </c>
      <c r="K52" s="25">
        <f>+'CPT data reduction'!S52</f>
        <v/>
      </c>
      <c r="L52" s="19">
        <f>IF(K52&lt;2.6, IF(B52&lt;5000, 120, 200),IF(B52&lt;1000,30,IF(B52&lt;5000,80,120)))</f>
        <v/>
      </c>
      <c r="M52" s="19">
        <f>B52/L52</f>
        <v/>
      </c>
      <c r="N52" s="19">
        <f>IF(K52&lt;2.6, IF(B52&lt;5000, 35,IF(B52&lt;1200, 80, 120)),IF(B52&lt;1000,15,IF(B52&lt;5000,35,35)))</f>
        <v/>
      </c>
      <c r="O52" s="101">
        <f>+IF(M52&gt;N52,N52,M52)</f>
        <v/>
      </c>
      <c r="R52" s="19">
        <f>+O52*0.02*$C$1*PI()+R51</f>
        <v/>
      </c>
    </row>
    <row r="53">
      <c r="A53" s="19">
        <f>+'CPT data reduction'!A53</f>
        <v/>
      </c>
      <c r="B53" s="19">
        <f>+'CPT data reduction'!M53</f>
        <v/>
      </c>
      <c r="C53" s="25">
        <f>IF(A53&gt;$H$1,AVERAGE(OFFSET(B53,$F$1,0,1,1):OFFSET(B53,-$F$1,0,1,1)),0)</f>
        <v/>
      </c>
      <c r="K53" s="25">
        <f>+'CPT data reduction'!S53</f>
        <v/>
      </c>
      <c r="L53" s="19">
        <f>IF(K53&lt;2.6, IF(B53&lt;5000, 120, 200),IF(B53&lt;1000,30,IF(B53&lt;5000,80,120)))</f>
        <v/>
      </c>
      <c r="M53" s="19">
        <f>B53/L53</f>
        <v/>
      </c>
      <c r="N53" s="19">
        <f>IF(K53&lt;2.6, IF(B53&lt;5000, 35,IF(B53&lt;1200, 80, 120)),IF(B53&lt;1000,15,IF(B53&lt;5000,35,35)))</f>
        <v/>
      </c>
      <c r="O53" s="101">
        <f>+IF(M53&gt;N53,N53,M53)</f>
        <v/>
      </c>
      <c r="R53" s="19">
        <f>+O53*0.02*$C$1*PI()+R52</f>
        <v/>
      </c>
    </row>
    <row r="54">
      <c r="A54" s="19">
        <f>+'CPT data reduction'!A54</f>
        <v/>
      </c>
      <c r="B54" s="19">
        <f>+'CPT data reduction'!M54</f>
        <v/>
      </c>
      <c r="C54" s="25">
        <f>IF(A54&gt;$H$1,AVERAGE(OFFSET(B54,$F$1,0,1,1):OFFSET(B54,-$F$1,0,1,1)),0)</f>
        <v/>
      </c>
      <c r="K54" s="25">
        <f>+'CPT data reduction'!S54</f>
        <v/>
      </c>
      <c r="L54" s="19">
        <f>IF(K54&lt;2.6, IF(B54&lt;5000, 120, 200),IF(B54&lt;1000,30,IF(B54&lt;5000,80,120)))</f>
        <v/>
      </c>
      <c r="M54" s="19">
        <f>B54/L54</f>
        <v/>
      </c>
      <c r="N54" s="19">
        <f>IF(K54&lt;2.6, IF(B54&lt;5000, 35,IF(B54&lt;1200, 80, 120)),IF(B54&lt;1000,15,IF(B54&lt;5000,35,35)))</f>
        <v/>
      </c>
      <c r="O54" s="101">
        <f>+IF(M54&gt;N54,N54,M54)</f>
        <v/>
      </c>
      <c r="R54" s="19">
        <f>+O54*0.02*$C$1*PI()+R53</f>
        <v/>
      </c>
    </row>
    <row r="55">
      <c r="A55" s="19">
        <f>+'CPT data reduction'!A55</f>
        <v/>
      </c>
      <c r="B55" s="19">
        <f>+'CPT data reduction'!M55</f>
        <v/>
      </c>
      <c r="C55" s="25">
        <f>IF(A55&gt;$H$1,AVERAGE(OFFSET(B55,$F$1,0,1,1):OFFSET(B55,-$F$1,0,1,1)),0)</f>
        <v/>
      </c>
      <c r="K55" s="25">
        <f>+'CPT data reduction'!S55</f>
        <v/>
      </c>
      <c r="L55" s="19">
        <f>IF(K55&lt;2.6, IF(B55&lt;5000, 120, 200),IF(B55&lt;1000,30,IF(B55&lt;5000,80,120)))</f>
        <v/>
      </c>
      <c r="M55" s="19">
        <f>B55/L55</f>
        <v/>
      </c>
      <c r="N55" s="19">
        <f>IF(K55&lt;2.6, IF(B55&lt;5000, 35,IF(B55&lt;1200, 80, 120)),IF(B55&lt;1000,15,IF(B55&lt;5000,35,35)))</f>
        <v/>
      </c>
      <c r="O55" s="101">
        <f>+IF(M55&gt;N55,N55,M55)</f>
        <v/>
      </c>
      <c r="R55" s="19">
        <f>+O55*0.02*$C$1*PI()+R54</f>
        <v/>
      </c>
    </row>
    <row r="56">
      <c r="A56" s="19">
        <f>+'CPT data reduction'!A56</f>
        <v/>
      </c>
      <c r="B56" s="19">
        <f>+'CPT data reduction'!M56</f>
        <v/>
      </c>
      <c r="C56" s="25">
        <f>IF(A56&gt;$H$1,AVERAGE(OFFSET(B56,$F$1,0,1,1):OFFSET(B56,-$F$1,0,1,1)),0)</f>
        <v/>
      </c>
      <c r="K56" s="25">
        <f>+'CPT data reduction'!S56</f>
        <v/>
      </c>
      <c r="L56" s="19">
        <f>IF(K56&lt;2.6, IF(B56&lt;5000, 120, 200),IF(B56&lt;1000,30,IF(B56&lt;5000,80,120)))</f>
        <v/>
      </c>
      <c r="M56" s="19">
        <f>B56/L56</f>
        <v/>
      </c>
      <c r="N56" s="19">
        <f>IF(K56&lt;2.6, IF(B56&lt;5000, 35,IF(B56&lt;1200, 80, 120)),IF(B56&lt;1000,15,IF(B56&lt;5000,35,35)))</f>
        <v/>
      </c>
      <c r="O56" s="101">
        <f>+IF(M56&gt;N56,N56,M56)</f>
        <v/>
      </c>
      <c r="R56" s="19">
        <f>+O56*0.02*$C$1*PI()+R55</f>
        <v/>
      </c>
    </row>
    <row r="57">
      <c r="A57" s="19">
        <f>+'CPT data reduction'!A57</f>
        <v/>
      </c>
      <c r="B57" s="19">
        <f>+'CPT data reduction'!M57</f>
        <v/>
      </c>
      <c r="C57" s="25">
        <f>IF(A57&gt;$H$1,AVERAGE(OFFSET(B57,$F$1,0,1,1):OFFSET(B57,-$F$1,0,1,1)),0)</f>
        <v/>
      </c>
      <c r="K57" s="25">
        <f>+'CPT data reduction'!S57</f>
        <v/>
      </c>
      <c r="L57" s="19">
        <f>IF(K57&lt;2.6, IF(B57&lt;5000, 120, 200),IF(B57&lt;1000,30,IF(B57&lt;5000,80,120)))</f>
        <v/>
      </c>
      <c r="M57" s="19">
        <f>B57/L57</f>
        <v/>
      </c>
      <c r="N57" s="19">
        <f>IF(K57&lt;2.6, IF(B57&lt;5000, 35,IF(B57&lt;1200, 80, 120)),IF(B57&lt;1000,15,IF(B57&lt;5000,35,35)))</f>
        <v/>
      </c>
      <c r="O57" s="101">
        <f>+IF(M57&gt;N57,N57,M57)</f>
        <v/>
      </c>
      <c r="R57" s="19">
        <f>+O57*0.02*$C$1*PI()+R56</f>
        <v/>
      </c>
    </row>
    <row r="58">
      <c r="A58" s="19">
        <f>+'CPT data reduction'!A58</f>
        <v/>
      </c>
      <c r="B58" s="19">
        <f>+'CPT data reduction'!M58</f>
        <v/>
      </c>
      <c r="C58" s="25">
        <f>IF(A58&gt;$H$1,AVERAGE(OFFSET(B58,$F$1,0,1,1):OFFSET(B58,-$F$1,0,1,1)),0)</f>
        <v/>
      </c>
      <c r="K58" s="25">
        <f>+'CPT data reduction'!S58</f>
        <v/>
      </c>
      <c r="L58" s="19">
        <f>IF(K58&lt;2.6, IF(B58&lt;5000, 120, 200),IF(B58&lt;1000,30,IF(B58&lt;5000,80,120)))</f>
        <v/>
      </c>
      <c r="M58" s="19">
        <f>B58/L58</f>
        <v/>
      </c>
      <c r="N58" s="19">
        <f>IF(K58&lt;2.6, IF(B58&lt;5000, 35,IF(B58&lt;1200, 80, 120)),IF(B58&lt;1000,15,IF(B58&lt;5000,35,35)))</f>
        <v/>
      </c>
      <c r="O58" s="101">
        <f>+IF(M58&gt;N58,N58,M58)</f>
        <v/>
      </c>
      <c r="R58" s="19">
        <f>+O58*0.02*$C$1*PI()+R57</f>
        <v/>
      </c>
    </row>
    <row r="59">
      <c r="A59" s="19">
        <f>+'CPT data reduction'!A59</f>
        <v/>
      </c>
      <c r="B59" s="19">
        <f>+'CPT data reduction'!M59</f>
        <v/>
      </c>
      <c r="C59" s="25">
        <f>IF(A59&gt;$H$1,AVERAGE(OFFSET(B59,$F$1,0,1,1):OFFSET(B59,-$F$1,0,1,1)),0)</f>
        <v/>
      </c>
      <c r="K59" s="25">
        <f>+'CPT data reduction'!S59</f>
        <v/>
      </c>
      <c r="L59" s="19">
        <f>IF(K59&lt;2.6, IF(B59&lt;5000, 120, 200),IF(B59&lt;1000,30,IF(B59&lt;5000,80,120)))</f>
        <v/>
      </c>
      <c r="M59" s="19">
        <f>B59/L59</f>
        <v/>
      </c>
      <c r="N59" s="19">
        <f>IF(K59&lt;2.6, IF(B59&lt;5000, 35,IF(B59&lt;1200, 80, 120)),IF(B59&lt;1000,15,IF(B59&lt;5000,35,35)))</f>
        <v/>
      </c>
      <c r="O59" s="101">
        <f>+IF(M59&gt;N59,N59,M59)</f>
        <v/>
      </c>
      <c r="R59" s="19">
        <f>+O59*0.02*$C$1*PI()+R58</f>
        <v/>
      </c>
    </row>
    <row r="60">
      <c r="A60" s="19">
        <f>+'CPT data reduction'!A60</f>
        <v/>
      </c>
      <c r="B60" s="19">
        <f>+'CPT data reduction'!M60</f>
        <v/>
      </c>
      <c r="C60" s="25">
        <f>IF(A60&gt;$H$1,AVERAGE(OFFSET(B60,$F$1,0,1,1):OFFSET(B60,-$F$1,0,1,1)),0)</f>
        <v/>
      </c>
      <c r="K60" s="25">
        <f>+'CPT data reduction'!S60</f>
        <v/>
      </c>
      <c r="L60" s="19">
        <f>IF(K60&lt;2.6, IF(B60&lt;5000, 120, 200),IF(B60&lt;1000,30,IF(B60&lt;5000,80,120)))</f>
        <v/>
      </c>
      <c r="M60" s="19">
        <f>B60/L60</f>
        <v/>
      </c>
      <c r="N60" s="19">
        <f>IF(K60&lt;2.6, IF(B60&lt;5000, 35,IF(B60&lt;1200, 80, 120)),IF(B60&lt;1000,15,IF(B60&lt;5000,35,35)))</f>
        <v/>
      </c>
      <c r="O60" s="101">
        <f>+IF(M60&gt;N60,N60,M60)</f>
        <v/>
      </c>
      <c r="R60" s="19">
        <f>+O60*0.02*$C$1*PI()+R59</f>
        <v/>
      </c>
    </row>
    <row r="61">
      <c r="A61" s="19">
        <f>+'CPT data reduction'!A61</f>
        <v/>
      </c>
      <c r="B61" s="19">
        <f>+'CPT data reduction'!M61</f>
        <v/>
      </c>
      <c r="C61" s="25">
        <f>IF(A61&gt;$H$1,AVERAGE(OFFSET(B61,$F$1,0,1,1):OFFSET(B61,-$F$1,0,1,1)),0)</f>
        <v/>
      </c>
      <c r="K61" s="25">
        <f>+'CPT data reduction'!S61</f>
        <v/>
      </c>
      <c r="L61" s="19">
        <f>IF(K61&lt;2.6, IF(B61&lt;5000, 120, 200),IF(B61&lt;1000,30,IF(B61&lt;5000,80,120)))</f>
        <v/>
      </c>
      <c r="M61" s="19">
        <f>B61/L61</f>
        <v/>
      </c>
      <c r="N61" s="19">
        <f>IF(K61&lt;2.6, IF(B61&lt;5000, 35,IF(B61&lt;1200, 80, 120)),IF(B61&lt;1000,15,IF(B61&lt;5000,35,35)))</f>
        <v/>
      </c>
      <c r="O61" s="101">
        <f>+IF(M61&gt;N61,N61,M61)</f>
        <v/>
      </c>
      <c r="R61" s="19">
        <f>+O61*0.02*$C$1*PI()+R60</f>
        <v/>
      </c>
    </row>
    <row r="62">
      <c r="A62" s="19">
        <f>+'CPT data reduction'!A62</f>
        <v/>
      </c>
      <c r="B62" s="19">
        <f>+'CPT data reduction'!M62</f>
        <v/>
      </c>
      <c r="C62" s="25">
        <f>IF(A62&gt;$H$1,AVERAGE(OFFSET(B62,$F$1,0,1,1):OFFSET(B62,-$F$1,0,1,1)),0)</f>
        <v/>
      </c>
      <c r="K62" s="25">
        <f>+'CPT data reduction'!S62</f>
        <v/>
      </c>
      <c r="L62" s="19">
        <f>IF(K62&lt;2.6, IF(B62&lt;5000, 120, 200),IF(B62&lt;1000,30,IF(B62&lt;5000,80,120)))</f>
        <v/>
      </c>
      <c r="M62" s="19">
        <f>B62/L62</f>
        <v/>
      </c>
      <c r="N62" s="19">
        <f>IF(K62&lt;2.6, IF(B62&lt;5000, 35,IF(B62&lt;1200, 80, 120)),IF(B62&lt;1000,15,IF(B62&lt;5000,35,35)))</f>
        <v/>
      </c>
      <c r="O62" s="101">
        <f>+IF(M62&gt;N62,N62,M62)</f>
        <v/>
      </c>
      <c r="R62" s="19">
        <f>+O62*0.02*$C$1*PI()+R61</f>
        <v/>
      </c>
    </row>
    <row r="63">
      <c r="A63" s="19">
        <f>+'CPT data reduction'!A63</f>
        <v/>
      </c>
      <c r="B63" s="19">
        <f>+'CPT data reduction'!M63</f>
        <v/>
      </c>
      <c r="C63" s="25">
        <f>IF(A63&gt;$H$1,AVERAGE(OFFSET(B63,$F$1,0,1,1):OFFSET(B63,-$F$1,0,1,1)),0)</f>
        <v/>
      </c>
      <c r="K63" s="25">
        <f>+'CPT data reduction'!S63</f>
        <v/>
      </c>
      <c r="L63" s="19">
        <f>IF(K63&lt;2.6, IF(B63&lt;5000, 120, 200),IF(B63&lt;1000,30,IF(B63&lt;5000,80,120)))</f>
        <v/>
      </c>
      <c r="M63" s="19">
        <f>B63/L63</f>
        <v/>
      </c>
      <c r="N63" s="19">
        <f>IF(K63&lt;2.6, IF(B63&lt;5000, 35,IF(B63&lt;1200, 80, 120)),IF(B63&lt;1000,15,IF(B63&lt;5000,35,35)))</f>
        <v/>
      </c>
      <c r="O63" s="101">
        <f>+IF(M63&gt;N63,N63,M63)</f>
        <v/>
      </c>
      <c r="R63" s="19">
        <f>+O63*0.02*$C$1*PI()+R62</f>
        <v/>
      </c>
    </row>
    <row r="64">
      <c r="A64" s="19">
        <f>+'CPT data reduction'!A64</f>
        <v/>
      </c>
      <c r="B64" s="19">
        <f>+'CPT data reduction'!M64</f>
        <v/>
      </c>
      <c r="C64" s="25">
        <f>IF(A64&gt;$H$1,AVERAGE(OFFSET(B64,$F$1,0,1,1):OFFSET(B64,-$F$1,0,1,1)),0)</f>
        <v/>
      </c>
      <c r="K64" s="25">
        <f>+'CPT data reduction'!S64</f>
        <v/>
      </c>
      <c r="L64" s="19">
        <f>IF(K64&lt;2.6, IF(B64&lt;5000, 120, 200),IF(B64&lt;1000,30,IF(B64&lt;5000,80,120)))</f>
        <v/>
      </c>
      <c r="M64" s="19">
        <f>B64/L64</f>
        <v/>
      </c>
      <c r="N64" s="19">
        <f>IF(K64&lt;2.6, IF(B64&lt;5000, 35,IF(B64&lt;1200, 80, 120)),IF(B64&lt;1000,15,IF(B64&lt;5000,35,35)))</f>
        <v/>
      </c>
      <c r="O64" s="101">
        <f>+IF(M64&gt;N64,N64,M64)</f>
        <v/>
      </c>
      <c r="R64" s="19">
        <f>+O64*0.02*$C$1*PI()+R63</f>
        <v/>
      </c>
    </row>
    <row r="65">
      <c r="A65" s="19">
        <f>+'CPT data reduction'!A65</f>
        <v/>
      </c>
      <c r="B65" s="19">
        <f>+'CPT data reduction'!M65</f>
        <v/>
      </c>
      <c r="C65" s="25">
        <f>IF(A65&gt;$H$1,AVERAGE(OFFSET(B65,$F$1,0,1,1):OFFSET(B65,-$F$1,0,1,1)),0)</f>
        <v/>
      </c>
      <c r="K65" s="25">
        <f>+'CPT data reduction'!S65</f>
        <v/>
      </c>
      <c r="L65" s="19">
        <f>IF(K65&lt;2.6, IF(B65&lt;5000, 120, 200),IF(B65&lt;1000,30,IF(B65&lt;5000,80,120)))</f>
        <v/>
      </c>
      <c r="M65" s="19">
        <f>B65/L65</f>
        <v/>
      </c>
      <c r="N65" s="19">
        <f>IF(K65&lt;2.6, IF(B65&lt;5000, 35,IF(B65&lt;1200, 80, 120)),IF(B65&lt;1000,15,IF(B65&lt;5000,35,35)))</f>
        <v/>
      </c>
      <c r="O65" s="101">
        <f>+IF(M65&gt;N65,N65,M65)</f>
        <v/>
      </c>
      <c r="R65" s="19">
        <f>+O65*0.02*$C$1*PI()+R64</f>
        <v/>
      </c>
    </row>
    <row r="66">
      <c r="A66" s="19">
        <f>+'CPT data reduction'!A66</f>
        <v/>
      </c>
      <c r="B66" s="19">
        <f>+'CPT data reduction'!M66</f>
        <v/>
      </c>
      <c r="C66" s="25">
        <f>IF(A66&gt;$H$1,AVERAGE(OFFSET(B66,$F$1,0,1,1):OFFSET(B66,-$F$1,0,1,1)),0)</f>
        <v/>
      </c>
      <c r="K66" s="25">
        <f>+'CPT data reduction'!S66</f>
        <v/>
      </c>
      <c r="L66" s="19">
        <f>IF(K66&lt;2.6, IF(B66&lt;5000, 120, 200),IF(B66&lt;1000,30,IF(B66&lt;5000,80,120)))</f>
        <v/>
      </c>
      <c r="M66" s="19">
        <f>B66/L66</f>
        <v/>
      </c>
      <c r="N66" s="19">
        <f>IF(K66&lt;2.6, IF(B66&lt;5000, 35,IF(B66&lt;1200, 80, 120)),IF(B66&lt;1000,15,IF(B66&lt;5000,35,35)))</f>
        <v/>
      </c>
      <c r="O66" s="101">
        <f>+IF(M66&gt;N66,N66,M66)</f>
        <v/>
      </c>
      <c r="R66" s="19">
        <f>+O66*0.02*$C$1*PI()+R65</f>
        <v/>
      </c>
    </row>
    <row r="67">
      <c r="A67" s="19">
        <f>+'CPT data reduction'!A67</f>
        <v/>
      </c>
      <c r="B67" s="19">
        <f>+'CPT data reduction'!M67</f>
        <v/>
      </c>
      <c r="C67" s="25">
        <f>IF(A67&gt;$H$1,AVERAGE(OFFSET(B67,$F$1,0,1,1):OFFSET(B67,-$F$1,0,1,1)),0)</f>
        <v/>
      </c>
      <c r="K67" s="25">
        <f>+'CPT data reduction'!S67</f>
        <v/>
      </c>
      <c r="L67" s="19">
        <f>IF(K67&lt;2.6, IF(B67&lt;5000, 120, 200),IF(B67&lt;1000,30,IF(B67&lt;5000,80,120)))</f>
        <v/>
      </c>
      <c r="M67" s="19">
        <f>B67/L67</f>
        <v/>
      </c>
      <c r="N67" s="19">
        <f>IF(K67&lt;2.6, IF(B67&lt;5000, 35,IF(B67&lt;1200, 80, 120)),IF(B67&lt;1000,15,IF(B67&lt;5000,35,35)))</f>
        <v/>
      </c>
      <c r="O67" s="101">
        <f>+IF(M67&gt;N67,N67,M67)</f>
        <v/>
      </c>
      <c r="R67" s="19">
        <f>+O67*0.02*$C$1*PI()+R66</f>
        <v/>
      </c>
    </row>
    <row r="68">
      <c r="A68" s="19">
        <f>+'CPT data reduction'!A68</f>
        <v/>
      </c>
      <c r="B68" s="19">
        <f>+'CPT data reduction'!M68</f>
        <v/>
      </c>
      <c r="C68" s="25">
        <f>IF(A68&gt;$H$1,AVERAGE(OFFSET(B68,$F$1,0,1,1):OFFSET(B68,-$F$1,0,1,1)),0)</f>
        <v/>
      </c>
      <c r="K68" s="25">
        <f>+'CPT data reduction'!S68</f>
        <v/>
      </c>
      <c r="L68" s="19">
        <f>IF(K68&lt;2.6, IF(B68&lt;5000, 120, 200),IF(B68&lt;1000,30,IF(B68&lt;5000,80,120)))</f>
        <v/>
      </c>
      <c r="M68" s="19">
        <f>B68/L68</f>
        <v/>
      </c>
      <c r="N68" s="19">
        <f>IF(K68&lt;2.6, IF(B68&lt;5000, 35,IF(B68&lt;1200, 80, 120)),IF(B68&lt;1000,15,IF(B68&lt;5000,35,35)))</f>
        <v/>
      </c>
      <c r="O68" s="101">
        <f>+IF(M68&gt;N68,N68,M68)</f>
        <v/>
      </c>
      <c r="R68" s="19">
        <f>+O68*0.02*$C$1*PI()+R67</f>
        <v/>
      </c>
    </row>
    <row r="69">
      <c r="A69" s="19">
        <f>+'CPT data reduction'!A69</f>
        <v/>
      </c>
      <c r="B69" s="19">
        <f>+'CPT data reduction'!M69</f>
        <v/>
      </c>
      <c r="C69" s="25">
        <f>IF(A69&gt;$H$1,AVERAGE(OFFSET(B69,$F$1,0,1,1):OFFSET(B69,-$F$1,0,1,1)),0)</f>
        <v/>
      </c>
      <c r="K69" s="25">
        <f>+'CPT data reduction'!S69</f>
        <v/>
      </c>
      <c r="L69" s="19">
        <f>IF(K69&lt;2.6, IF(B69&lt;5000, 120, 200),IF(B69&lt;1000,30,IF(B69&lt;5000,80,120)))</f>
        <v/>
      </c>
      <c r="M69" s="19">
        <f>B69/L69</f>
        <v/>
      </c>
      <c r="N69" s="19">
        <f>IF(K69&lt;2.6, IF(B69&lt;5000, 35,IF(B69&lt;1200, 80, 120)),IF(B69&lt;1000,15,IF(B69&lt;5000,35,35)))</f>
        <v/>
      </c>
      <c r="O69" s="101">
        <f>+IF(M69&gt;N69,N69,M69)</f>
        <v/>
      </c>
      <c r="R69" s="19">
        <f>+O69*0.02*$C$1*PI()+R68</f>
        <v/>
      </c>
    </row>
    <row r="70">
      <c r="A70" s="19">
        <f>+'CPT data reduction'!A70</f>
        <v/>
      </c>
      <c r="B70" s="19">
        <f>+'CPT data reduction'!M70</f>
        <v/>
      </c>
      <c r="C70" s="25">
        <f>IF(A70&gt;$H$1,AVERAGE(OFFSET(B70,$F$1,0,1,1):OFFSET(B70,-$F$1,0,1,1)),0)</f>
        <v/>
      </c>
      <c r="K70" s="25">
        <f>+'CPT data reduction'!S70</f>
        <v/>
      </c>
      <c r="L70" s="19">
        <f>IF(K70&lt;2.6, IF(B70&lt;5000, 120, 200),IF(B70&lt;1000,30,IF(B70&lt;5000,80,120)))</f>
        <v/>
      </c>
      <c r="M70" s="19">
        <f>B70/L70</f>
        <v/>
      </c>
      <c r="N70" s="19">
        <f>IF(K70&lt;2.6, IF(B70&lt;5000, 35,IF(B70&lt;1200, 80, 120)),IF(B70&lt;1000,15,IF(B70&lt;5000,35,35)))</f>
        <v/>
      </c>
      <c r="O70" s="101">
        <f>+IF(M70&gt;N70,N70,M70)</f>
        <v/>
      </c>
      <c r="R70" s="19">
        <f>+O70*0.02*$C$1*PI()+R69</f>
        <v/>
      </c>
    </row>
    <row r="71">
      <c r="A71" s="19">
        <f>+'CPT data reduction'!A71</f>
        <v/>
      </c>
      <c r="B71" s="19">
        <f>+'CPT data reduction'!M71</f>
        <v/>
      </c>
      <c r="C71" s="25">
        <f>IF(A71&gt;$H$1,AVERAGE(OFFSET(B71,$F$1,0,1,1):OFFSET(B71,-$F$1,0,1,1)),0)</f>
        <v/>
      </c>
      <c r="K71" s="25">
        <f>+'CPT data reduction'!S71</f>
        <v/>
      </c>
      <c r="L71" s="19">
        <f>IF(K71&lt;2.6, IF(B71&lt;5000, 120, 200),IF(B71&lt;1000,30,IF(B71&lt;5000,80,120)))</f>
        <v/>
      </c>
      <c r="M71" s="19">
        <f>B71/L71</f>
        <v/>
      </c>
      <c r="N71" s="19">
        <f>IF(K71&lt;2.6, IF(B71&lt;5000, 35,IF(B71&lt;1200, 80, 120)),IF(B71&lt;1000,15,IF(B71&lt;5000,35,35)))</f>
        <v/>
      </c>
      <c r="O71" s="101">
        <f>+IF(M71&gt;N71,N71,M71)</f>
        <v/>
      </c>
      <c r="R71" s="19">
        <f>+O71*0.02*$C$1*PI()+R70</f>
        <v/>
      </c>
    </row>
    <row r="72">
      <c r="A72" s="19">
        <f>+'CPT data reduction'!A72</f>
        <v/>
      </c>
      <c r="B72" s="19">
        <f>+'CPT data reduction'!M72</f>
        <v/>
      </c>
      <c r="C72" s="25">
        <f>IF(A72&gt;$H$1,AVERAGE(OFFSET(B72,$F$1,0,1,1):OFFSET(B72,-$F$1,0,1,1)),0)</f>
        <v/>
      </c>
      <c r="K72" s="25">
        <f>+'CPT data reduction'!S72</f>
        <v/>
      </c>
      <c r="L72" s="19">
        <f>IF(K72&lt;2.6, IF(B72&lt;5000, 120, 200),IF(B72&lt;1000,30,IF(B72&lt;5000,80,120)))</f>
        <v/>
      </c>
      <c r="M72" s="19">
        <f>B72/L72</f>
        <v/>
      </c>
      <c r="N72" s="19">
        <f>IF(K72&lt;2.6, IF(B72&lt;5000, 35,IF(B72&lt;1200, 80, 120)),IF(B72&lt;1000,15,IF(B72&lt;5000,35,35)))</f>
        <v/>
      </c>
      <c r="O72" s="101">
        <f>+IF(M72&gt;N72,N72,M72)</f>
        <v/>
      </c>
      <c r="R72" s="19">
        <f>+O72*0.02*$C$1*PI()+R71</f>
        <v/>
      </c>
    </row>
    <row r="73">
      <c r="A73" s="19">
        <f>+'CPT data reduction'!A73</f>
        <v/>
      </c>
      <c r="B73" s="19">
        <f>+'CPT data reduction'!M73</f>
        <v/>
      </c>
      <c r="C73" s="25">
        <f>IF(A73&gt;$H$1,AVERAGE(OFFSET(B73,$F$1,0,1,1):OFFSET(B73,-$F$1,0,1,1)),0)</f>
        <v/>
      </c>
      <c r="K73" s="25">
        <f>+'CPT data reduction'!S73</f>
        <v/>
      </c>
      <c r="L73" s="19">
        <f>IF(K73&lt;2.6, IF(B73&lt;5000, 120, 200),IF(B73&lt;1000,30,IF(B73&lt;5000,80,120)))</f>
        <v/>
      </c>
      <c r="M73" s="19">
        <f>B73/L73</f>
        <v/>
      </c>
      <c r="N73" s="19">
        <f>IF(K73&lt;2.6, IF(B73&lt;5000, 35,IF(B73&lt;1200, 80, 120)),IF(B73&lt;1000,15,IF(B73&lt;5000,35,35)))</f>
        <v/>
      </c>
      <c r="O73" s="101">
        <f>+IF(M73&gt;N73,N73,M73)</f>
        <v/>
      </c>
      <c r="R73" s="19">
        <f>+O73*0.02*$C$1*PI()+R72</f>
        <v/>
      </c>
    </row>
    <row r="74">
      <c r="A74" s="19">
        <f>+'CPT data reduction'!A74</f>
        <v/>
      </c>
      <c r="B74" s="19">
        <f>+'CPT data reduction'!M74</f>
        <v/>
      </c>
      <c r="C74" s="25">
        <f>IF(A74&gt;$H$1,AVERAGE(OFFSET(B74,$F$1,0,1,1):OFFSET(B74,-$F$1,0,1,1)),0)</f>
        <v/>
      </c>
      <c r="K74" s="25">
        <f>+'CPT data reduction'!S74</f>
        <v/>
      </c>
      <c r="L74" s="19">
        <f>IF(K74&lt;2.6, IF(B74&lt;5000, 120, 200),IF(B74&lt;1000,30,IF(B74&lt;5000,80,120)))</f>
        <v/>
      </c>
      <c r="M74" s="19">
        <f>B74/L74</f>
        <v/>
      </c>
      <c r="N74" s="19">
        <f>IF(K74&lt;2.6, IF(B74&lt;5000, 35,IF(B74&lt;1200, 80, 120)),IF(B74&lt;1000,15,IF(B74&lt;5000,35,35)))</f>
        <v/>
      </c>
      <c r="O74" s="101">
        <f>+IF(M74&gt;N74,N74,M74)</f>
        <v/>
      </c>
      <c r="R74" s="19">
        <f>+O74*0.02*$C$1*PI()+R73</f>
        <v/>
      </c>
    </row>
    <row r="75">
      <c r="A75" s="19">
        <f>+'CPT data reduction'!A75</f>
        <v/>
      </c>
      <c r="B75" s="19">
        <f>+'CPT data reduction'!M75</f>
        <v/>
      </c>
      <c r="C75" s="25">
        <f>IF(A75&gt;$H$1,AVERAGE(OFFSET(B75,$F$1,0,1,1):OFFSET(B75,-$F$1,0,1,1)),0)</f>
        <v/>
      </c>
      <c r="K75" s="25">
        <f>+'CPT data reduction'!S75</f>
        <v/>
      </c>
      <c r="L75" s="19">
        <f>IF(K75&lt;2.6, IF(B75&lt;5000, 120, 200),IF(B75&lt;1000,30,IF(B75&lt;5000,80,120)))</f>
        <v/>
      </c>
      <c r="M75" s="19">
        <f>B75/L75</f>
        <v/>
      </c>
      <c r="N75" s="19">
        <f>IF(K75&lt;2.6, IF(B75&lt;5000, 35,IF(B75&lt;1200, 80, 120)),IF(B75&lt;1000,15,IF(B75&lt;5000,35,35)))</f>
        <v/>
      </c>
      <c r="O75" s="101">
        <f>+IF(M75&gt;N75,N75,M75)</f>
        <v/>
      </c>
      <c r="R75" s="19">
        <f>+O75*0.02*$C$1*PI()+R74</f>
        <v/>
      </c>
    </row>
    <row r="76">
      <c r="A76" s="19">
        <f>+'CPT data reduction'!A76</f>
        <v/>
      </c>
      <c r="B76" s="19">
        <f>+'CPT data reduction'!M76</f>
        <v/>
      </c>
      <c r="C76" s="25">
        <f>IF(A76&gt;$H$1,AVERAGE(OFFSET(B76,$F$1,0,1,1):OFFSET(B76,-$F$1,0,1,1)),0)</f>
        <v/>
      </c>
      <c r="K76" s="25">
        <f>+'CPT data reduction'!S76</f>
        <v/>
      </c>
      <c r="L76" s="19">
        <f>IF(K76&lt;2.6, IF(B76&lt;5000, 120, 200),IF(B76&lt;1000,30,IF(B76&lt;5000,80,120)))</f>
        <v/>
      </c>
      <c r="M76" s="19">
        <f>B76/L76</f>
        <v/>
      </c>
      <c r="N76" s="19">
        <f>IF(K76&lt;2.6, IF(B76&lt;5000, 35,IF(B76&lt;1200, 80, 120)),IF(B76&lt;1000,15,IF(B76&lt;5000,35,35)))</f>
        <v/>
      </c>
      <c r="O76" s="101">
        <f>+IF(M76&gt;N76,N76,M76)</f>
        <v/>
      </c>
      <c r="R76" s="19">
        <f>+O76*0.02*$C$1*PI()+R75</f>
        <v/>
      </c>
    </row>
    <row r="77">
      <c r="A77" s="19">
        <f>+'CPT data reduction'!A77</f>
        <v/>
      </c>
      <c r="B77" s="19">
        <f>+'CPT data reduction'!M77</f>
        <v/>
      </c>
      <c r="C77" s="25">
        <f>IF(A77&gt;$H$1,AVERAGE(OFFSET(B77,$F$1,0,1,1):OFFSET(B77,-$F$1,0,1,1)),0)</f>
        <v/>
      </c>
      <c r="K77" s="25">
        <f>+'CPT data reduction'!S77</f>
        <v/>
      </c>
      <c r="L77" s="19">
        <f>IF(K77&lt;2.6, IF(B77&lt;5000, 120, 200),IF(B77&lt;1000,30,IF(B77&lt;5000,80,120)))</f>
        <v/>
      </c>
      <c r="M77" s="19">
        <f>B77/L77</f>
        <v/>
      </c>
      <c r="N77" s="19">
        <f>IF(K77&lt;2.6, IF(B77&lt;5000, 35,IF(B77&lt;1200, 80, 120)),IF(B77&lt;1000,15,IF(B77&lt;5000,35,35)))</f>
        <v/>
      </c>
      <c r="O77" s="101">
        <f>+IF(M77&gt;N77,N77,M77)</f>
        <v/>
      </c>
      <c r="R77" s="19">
        <f>+O77*0.02*$C$1*PI()+R76</f>
        <v/>
      </c>
    </row>
    <row r="78">
      <c r="A78" s="19">
        <f>+'CPT data reduction'!A78</f>
        <v/>
      </c>
      <c r="B78" s="19">
        <f>+'CPT data reduction'!M78</f>
        <v/>
      </c>
      <c r="C78" s="25">
        <f>IF(A78&gt;$H$1,AVERAGE(OFFSET(B78,$F$1,0,1,1):OFFSET(B78,-$F$1,0,1,1)),0)</f>
        <v/>
      </c>
      <c r="K78" s="25">
        <f>+'CPT data reduction'!S78</f>
        <v/>
      </c>
      <c r="L78" s="19">
        <f>IF(K78&lt;2.6, IF(B78&lt;5000, 120, 200),IF(B78&lt;1000,30,IF(B78&lt;5000,80,120)))</f>
        <v/>
      </c>
      <c r="M78" s="19">
        <f>B78/L78</f>
        <v/>
      </c>
      <c r="N78" s="19">
        <f>IF(K78&lt;2.6, IF(B78&lt;5000, 35,IF(B78&lt;1200, 80, 120)),IF(B78&lt;1000,15,IF(B78&lt;5000,35,35)))</f>
        <v/>
      </c>
      <c r="O78" s="101">
        <f>+IF(M78&gt;N78,N78,M78)</f>
        <v/>
      </c>
      <c r="R78" s="19">
        <f>+O78*0.02*$C$1*PI()+R77</f>
        <v/>
      </c>
    </row>
    <row r="79">
      <c r="A79" s="19">
        <f>+'CPT data reduction'!A79</f>
        <v/>
      </c>
      <c r="B79" s="19">
        <f>+'CPT data reduction'!M79</f>
        <v/>
      </c>
      <c r="C79" s="25">
        <f>IF(A79&gt;$H$1,AVERAGE(OFFSET(B79,$F$1,0,1,1):OFFSET(B79,-$F$1,0,1,1)),0)</f>
        <v/>
      </c>
      <c r="K79" s="25">
        <f>+'CPT data reduction'!S79</f>
        <v/>
      </c>
      <c r="L79" s="19">
        <f>IF(K79&lt;2.6, IF(B79&lt;5000, 120, 200),IF(B79&lt;1000,30,IF(B79&lt;5000,80,120)))</f>
        <v/>
      </c>
      <c r="M79" s="19">
        <f>B79/L79</f>
        <v/>
      </c>
      <c r="N79" s="19">
        <f>IF(K79&lt;2.6, IF(B79&lt;5000, 35,IF(B79&lt;1200, 80, 120)),IF(B79&lt;1000,15,IF(B79&lt;5000,35,35)))</f>
        <v/>
      </c>
      <c r="O79" s="101">
        <f>+IF(M79&gt;N79,N79,M79)</f>
        <v/>
      </c>
      <c r="R79" s="19">
        <f>+O79*0.02*$C$1*PI()+R78</f>
        <v/>
      </c>
    </row>
    <row r="80">
      <c r="A80" s="19">
        <f>+'CPT data reduction'!A80</f>
        <v/>
      </c>
      <c r="B80" s="19">
        <f>+'CPT data reduction'!M80</f>
        <v/>
      </c>
      <c r="C80" s="25">
        <f>IF(A80&gt;$H$1,AVERAGE(OFFSET(B80,$F$1,0,1,1):OFFSET(B80,-$F$1,0,1,1)),0)</f>
        <v/>
      </c>
      <c r="K80" s="25">
        <f>+'CPT data reduction'!S80</f>
        <v/>
      </c>
      <c r="L80" s="19">
        <f>IF(K80&lt;2.6, IF(B80&lt;5000, 120, 200),IF(B80&lt;1000,30,IF(B80&lt;5000,80,120)))</f>
        <v/>
      </c>
      <c r="M80" s="19">
        <f>B80/L80</f>
        <v/>
      </c>
      <c r="N80" s="19">
        <f>IF(K80&lt;2.6, IF(B80&lt;5000, 35,IF(B80&lt;1200, 80, 120)),IF(B80&lt;1000,15,IF(B80&lt;5000,35,35)))</f>
        <v/>
      </c>
      <c r="O80" s="101">
        <f>+IF(M80&gt;N80,N80,M80)</f>
        <v/>
      </c>
      <c r="R80" s="19">
        <f>+O80*0.02*$C$1*PI()+R79</f>
        <v/>
      </c>
    </row>
    <row r="81">
      <c r="A81" s="19">
        <f>+'CPT data reduction'!A81</f>
        <v/>
      </c>
      <c r="B81" s="19">
        <f>+'CPT data reduction'!M81</f>
        <v/>
      </c>
      <c r="C81" s="25">
        <f>IF(A81&gt;$H$1,AVERAGE(OFFSET(B81,$F$1,0,1,1):OFFSET(B81,-$F$1,0,1,1)),0)</f>
        <v/>
      </c>
      <c r="K81" s="25">
        <f>+'CPT data reduction'!S81</f>
        <v/>
      </c>
      <c r="L81" s="19">
        <f>IF(K81&lt;2.6, IF(B81&lt;5000, 120, 200),IF(B81&lt;1000,30,IF(B81&lt;5000,80,120)))</f>
        <v/>
      </c>
      <c r="M81" s="19">
        <f>B81/L81</f>
        <v/>
      </c>
      <c r="N81" s="19">
        <f>IF(K81&lt;2.6, IF(B81&lt;5000, 35,IF(B81&lt;1200, 80, 120)),IF(B81&lt;1000,15,IF(B81&lt;5000,35,35)))</f>
        <v/>
      </c>
      <c r="O81" s="101">
        <f>+IF(M81&gt;N81,N81,M81)</f>
        <v/>
      </c>
      <c r="R81" s="19">
        <f>+O81*0.02*$C$1*PI()+R80</f>
        <v/>
      </c>
    </row>
    <row r="82">
      <c r="A82" s="19">
        <f>+'CPT data reduction'!A82</f>
        <v/>
      </c>
      <c r="B82" s="19">
        <f>+'CPT data reduction'!M82</f>
        <v/>
      </c>
      <c r="C82" s="25">
        <f>IF(A82&gt;$H$1,AVERAGE(OFFSET(B82,$F$1,0,1,1):OFFSET(B82,-$F$1,0,1,1)),0)</f>
        <v/>
      </c>
      <c r="K82" s="25">
        <f>+'CPT data reduction'!S82</f>
        <v/>
      </c>
      <c r="L82" s="19">
        <f>IF(K82&lt;2.6, IF(B82&lt;5000, 120, 200),IF(B82&lt;1000,30,IF(B82&lt;5000,80,120)))</f>
        <v/>
      </c>
      <c r="M82" s="19">
        <f>B82/L82</f>
        <v/>
      </c>
      <c r="N82" s="19">
        <f>IF(K82&lt;2.6, IF(B82&lt;5000, 35,IF(B82&lt;1200, 80, 120)),IF(B82&lt;1000,15,IF(B82&lt;5000,35,35)))</f>
        <v/>
      </c>
      <c r="O82" s="101">
        <f>+IF(M82&gt;N82,N82,M82)</f>
        <v/>
      </c>
      <c r="R82" s="19">
        <f>+O82*0.02*$C$1*PI()+R81</f>
        <v/>
      </c>
    </row>
    <row r="83">
      <c r="A83" s="19">
        <f>+'CPT data reduction'!A83</f>
        <v/>
      </c>
      <c r="B83" s="19">
        <f>+'CPT data reduction'!M83</f>
        <v/>
      </c>
      <c r="C83" s="25">
        <f>IF(A83&gt;$H$1,AVERAGE(OFFSET(B83,$F$1,0,1,1):OFFSET(B83,-$F$1,0,1,1)),0)</f>
        <v/>
      </c>
      <c r="K83" s="25">
        <f>+'CPT data reduction'!S83</f>
        <v/>
      </c>
      <c r="L83" s="19">
        <f>IF(K83&lt;2.6, IF(B83&lt;5000, 120, 200),IF(B83&lt;1000,30,IF(B83&lt;5000,80,120)))</f>
        <v/>
      </c>
      <c r="M83" s="19">
        <f>B83/L83</f>
        <v/>
      </c>
      <c r="N83" s="19">
        <f>IF(K83&lt;2.6, IF(B83&lt;5000, 35,IF(B83&lt;1200, 80, 120)),IF(B83&lt;1000,15,IF(B83&lt;5000,35,35)))</f>
        <v/>
      </c>
      <c r="O83" s="101">
        <f>+IF(M83&gt;N83,N83,M83)</f>
        <v/>
      </c>
      <c r="R83" s="19">
        <f>+O83*0.02*$C$1*PI()+R82</f>
        <v/>
      </c>
    </row>
    <row r="84">
      <c r="A84" s="19">
        <f>+'CPT data reduction'!A84</f>
        <v/>
      </c>
      <c r="B84" s="19">
        <f>+'CPT data reduction'!M84</f>
        <v/>
      </c>
      <c r="C84" s="25">
        <f>IF(A84&gt;$H$1,AVERAGE(OFFSET(B84,$F$1,0,1,1):OFFSET(B84,-$F$1,0,1,1)),0)</f>
        <v/>
      </c>
      <c r="K84" s="25">
        <f>+'CPT data reduction'!S84</f>
        <v/>
      </c>
      <c r="L84" s="19">
        <f>IF(K84&lt;2.6, IF(B84&lt;5000, 120, 200),IF(B84&lt;1000,30,IF(B84&lt;5000,80,120)))</f>
        <v/>
      </c>
      <c r="M84" s="19">
        <f>B84/L84</f>
        <v/>
      </c>
      <c r="N84" s="19">
        <f>IF(K84&lt;2.6, IF(B84&lt;5000, 35,IF(B84&lt;1200, 80, 120)),IF(B84&lt;1000,15,IF(B84&lt;5000,35,35)))</f>
        <v/>
      </c>
      <c r="O84" s="101">
        <f>+IF(M84&gt;N84,N84,M84)</f>
        <v/>
      </c>
      <c r="R84" s="19">
        <f>+O84*0.02*$C$1*PI()+R83</f>
        <v/>
      </c>
    </row>
    <row r="85">
      <c r="A85" s="19">
        <f>+'CPT data reduction'!A85</f>
        <v/>
      </c>
      <c r="B85" s="19">
        <f>+'CPT data reduction'!M85</f>
        <v/>
      </c>
      <c r="C85" s="25">
        <f>IF(A85&gt;$H$1,AVERAGE(OFFSET(B85,$F$1,0,1,1):OFFSET(B85,-$F$1,0,1,1)),0)</f>
        <v/>
      </c>
      <c r="K85" s="25">
        <f>+'CPT data reduction'!S85</f>
        <v/>
      </c>
      <c r="L85" s="19">
        <f>IF(K85&lt;2.6, IF(B85&lt;5000, 120, 200),IF(B85&lt;1000,30,IF(B85&lt;5000,80,120)))</f>
        <v/>
      </c>
      <c r="M85" s="19">
        <f>B85/L85</f>
        <v/>
      </c>
      <c r="N85" s="19">
        <f>IF(K85&lt;2.6, IF(B85&lt;5000, 35,IF(B85&lt;1200, 80, 120)),IF(B85&lt;1000,15,IF(B85&lt;5000,35,35)))</f>
        <v/>
      </c>
      <c r="O85" s="101">
        <f>+IF(M85&gt;N85,N85,M85)</f>
        <v/>
      </c>
      <c r="R85" s="19">
        <f>+O85*0.02*$C$1*PI()+R84</f>
        <v/>
      </c>
    </row>
    <row r="86">
      <c r="A86" s="19">
        <f>+'CPT data reduction'!A86</f>
        <v/>
      </c>
      <c r="B86" s="19">
        <f>+'CPT data reduction'!M86</f>
        <v/>
      </c>
      <c r="C86" s="25">
        <f>IF(A86&gt;$H$1,AVERAGE(OFFSET(B86,$F$1,0,1,1):OFFSET(B86,-$F$1,0,1,1)),0)</f>
        <v/>
      </c>
      <c r="K86" s="25">
        <f>+'CPT data reduction'!S86</f>
        <v/>
      </c>
      <c r="L86" s="19">
        <f>IF(K86&lt;2.6, IF(B86&lt;5000, 120, 200),IF(B86&lt;1000,30,IF(B86&lt;5000,80,120)))</f>
        <v/>
      </c>
      <c r="M86" s="19">
        <f>B86/L86</f>
        <v/>
      </c>
      <c r="N86" s="19">
        <f>IF(K86&lt;2.6, IF(B86&lt;5000, 35,IF(B86&lt;1200, 80, 120)),IF(B86&lt;1000,15,IF(B86&lt;5000,35,35)))</f>
        <v/>
      </c>
      <c r="O86" s="101">
        <f>+IF(M86&gt;N86,N86,M86)</f>
        <v/>
      </c>
      <c r="R86" s="19">
        <f>+O86*0.02*$C$1*PI()+R85</f>
        <v/>
      </c>
    </row>
    <row r="87">
      <c r="A87" s="19">
        <f>+'CPT data reduction'!A87</f>
        <v/>
      </c>
      <c r="B87" s="19">
        <f>+'CPT data reduction'!M87</f>
        <v/>
      </c>
      <c r="C87" s="25">
        <f>IF(A87&gt;$H$1,AVERAGE(OFFSET(B87,$F$1,0,1,1):OFFSET(B87,-$F$1,0,1,1)),0)</f>
        <v/>
      </c>
      <c r="K87" s="25">
        <f>+'CPT data reduction'!S87</f>
        <v/>
      </c>
      <c r="L87" s="19">
        <f>IF(K87&lt;2.6, IF(B87&lt;5000, 120, 200),IF(B87&lt;1000,30,IF(B87&lt;5000,80,120)))</f>
        <v/>
      </c>
      <c r="M87" s="19">
        <f>B87/L87</f>
        <v/>
      </c>
      <c r="N87" s="19">
        <f>IF(K87&lt;2.6, IF(B87&lt;5000, 35,IF(B87&lt;1200, 80, 120)),IF(B87&lt;1000,15,IF(B87&lt;5000,35,35)))</f>
        <v/>
      </c>
      <c r="O87" s="101">
        <f>+IF(M87&gt;N87,N87,M87)</f>
        <v/>
      </c>
      <c r="R87" s="19">
        <f>+O87*0.02*$C$1*PI()+R86</f>
        <v/>
      </c>
    </row>
    <row r="88">
      <c r="A88" s="19">
        <f>+'CPT data reduction'!A88</f>
        <v/>
      </c>
      <c r="B88" s="19">
        <f>+'CPT data reduction'!M88</f>
        <v/>
      </c>
      <c r="C88" s="25">
        <f>IF(A88&gt;$H$1,AVERAGE(OFFSET(B88,$F$1,0,1,1):OFFSET(B88,-$F$1,0,1,1)),0)</f>
        <v/>
      </c>
      <c r="K88" s="25">
        <f>+'CPT data reduction'!S88</f>
        <v/>
      </c>
      <c r="L88" s="19">
        <f>IF(K88&lt;2.6, IF(B88&lt;5000, 120, 200),IF(B88&lt;1000,30,IF(B88&lt;5000,80,120)))</f>
        <v/>
      </c>
      <c r="M88" s="19">
        <f>B88/L88</f>
        <v/>
      </c>
      <c r="N88" s="19">
        <f>IF(K88&lt;2.6, IF(B88&lt;5000, 35,IF(B88&lt;1200, 80, 120)),IF(B88&lt;1000,15,IF(B88&lt;5000,35,35)))</f>
        <v/>
      </c>
      <c r="O88" s="101">
        <f>+IF(M88&gt;N88,N88,M88)</f>
        <v/>
      </c>
      <c r="R88" s="19">
        <f>+O88*0.02*$C$1*PI()+R87</f>
        <v/>
      </c>
    </row>
    <row r="89">
      <c r="A89" s="19">
        <f>+'CPT data reduction'!A89</f>
        <v/>
      </c>
      <c r="B89" s="19">
        <f>+'CPT data reduction'!M89</f>
        <v/>
      </c>
      <c r="C89" s="25">
        <f>IF(A89&gt;$H$1,AVERAGE(OFFSET(B89,$F$1,0,1,1):OFFSET(B89,-$F$1,0,1,1)),0)</f>
        <v/>
      </c>
      <c r="K89" s="25">
        <f>+'CPT data reduction'!S89</f>
        <v/>
      </c>
      <c r="L89" s="19">
        <f>IF(K89&lt;2.6, IF(B89&lt;5000, 120, 200),IF(B89&lt;1000,30,IF(B89&lt;5000,80,120)))</f>
        <v/>
      </c>
      <c r="M89" s="19">
        <f>B89/L89</f>
        <v/>
      </c>
      <c r="N89" s="19">
        <f>IF(K89&lt;2.6, IF(B89&lt;5000, 35,IF(B89&lt;1200, 80, 120)),IF(B89&lt;1000,15,IF(B89&lt;5000,35,35)))</f>
        <v/>
      </c>
      <c r="O89" s="101">
        <f>+IF(M89&gt;N89,N89,M89)</f>
        <v/>
      </c>
      <c r="R89" s="19">
        <f>+O89*0.02*$C$1*PI()+R88</f>
        <v/>
      </c>
    </row>
    <row r="90">
      <c r="A90" s="19">
        <f>+'CPT data reduction'!A90</f>
        <v/>
      </c>
      <c r="B90" s="19">
        <f>+'CPT data reduction'!M90</f>
        <v/>
      </c>
      <c r="C90" s="25">
        <f>IF(A90&gt;$H$1,AVERAGE(OFFSET(B90,$F$1,0,1,1):OFFSET(B90,-$F$1,0,1,1)),0)</f>
        <v/>
      </c>
      <c r="K90" s="25">
        <f>+'CPT data reduction'!S90</f>
        <v/>
      </c>
      <c r="L90" s="19">
        <f>IF(K90&lt;2.6, IF(B90&lt;5000, 120, 200),IF(B90&lt;1000,30,IF(B90&lt;5000,80,120)))</f>
        <v/>
      </c>
      <c r="M90" s="19">
        <f>B90/L90</f>
        <v/>
      </c>
      <c r="N90" s="19">
        <f>IF(K90&lt;2.6, IF(B90&lt;5000, 35,IF(B90&lt;1200, 80, 120)),IF(B90&lt;1000,15,IF(B90&lt;5000,35,35)))</f>
        <v/>
      </c>
      <c r="O90" s="101">
        <f>+IF(M90&gt;N90,N90,M90)</f>
        <v/>
      </c>
      <c r="R90" s="19">
        <f>+O90*0.02*$C$1*PI()+R89</f>
        <v/>
      </c>
    </row>
    <row r="91">
      <c r="A91" s="19">
        <f>+'CPT data reduction'!A91</f>
        <v/>
      </c>
      <c r="B91" s="19">
        <f>+'CPT data reduction'!M91</f>
        <v/>
      </c>
      <c r="C91" s="25">
        <f>IF(A91&gt;$H$1,AVERAGE(OFFSET(B91,$F$1,0,1,1):OFFSET(B91,-$F$1,0,1,1)),0)</f>
        <v/>
      </c>
      <c r="K91" s="25">
        <f>+'CPT data reduction'!S91</f>
        <v/>
      </c>
      <c r="L91" s="19">
        <f>IF(K91&lt;2.6, IF(B91&lt;5000, 120, 200),IF(B91&lt;1000,30,IF(B91&lt;5000,80,120)))</f>
        <v/>
      </c>
      <c r="M91" s="19">
        <f>B91/L91</f>
        <v/>
      </c>
      <c r="N91" s="19">
        <f>IF(K91&lt;2.6, IF(B91&lt;5000, 35,IF(B91&lt;1200, 80, 120)),IF(B91&lt;1000,15,IF(B91&lt;5000,35,35)))</f>
        <v/>
      </c>
      <c r="O91" s="101">
        <f>+IF(M91&gt;N91,N91,M91)</f>
        <v/>
      </c>
      <c r="R91" s="19">
        <f>+O91*0.02*$C$1*PI()+R90</f>
        <v/>
      </c>
    </row>
    <row r="92">
      <c r="A92" s="19">
        <f>+'CPT data reduction'!A92</f>
        <v/>
      </c>
      <c r="B92" s="19">
        <f>+'CPT data reduction'!M92</f>
        <v/>
      </c>
      <c r="C92" s="25">
        <f>IF(A92&gt;$H$1,AVERAGE(OFFSET(B92,$F$1,0,1,1):OFFSET(B92,-$F$1,0,1,1)),0)</f>
        <v/>
      </c>
      <c r="K92" s="25">
        <f>+'CPT data reduction'!S92</f>
        <v/>
      </c>
      <c r="L92" s="19">
        <f>IF(K92&lt;2.6, IF(B92&lt;5000, 120, 200),IF(B92&lt;1000,30,IF(B92&lt;5000,80,120)))</f>
        <v/>
      </c>
      <c r="M92" s="19">
        <f>B92/L92</f>
        <v/>
      </c>
      <c r="N92" s="19">
        <f>IF(K92&lt;2.6, IF(B92&lt;5000, 35,IF(B92&lt;1200, 80, 120)),IF(B92&lt;1000,15,IF(B92&lt;5000,35,35)))</f>
        <v/>
      </c>
      <c r="O92" s="101">
        <f>+IF(M92&gt;N92,N92,M92)</f>
        <v/>
      </c>
      <c r="R92" s="19">
        <f>+O92*0.02*$C$1*PI()+R91</f>
        <v/>
      </c>
    </row>
    <row r="93">
      <c r="A93" s="19">
        <f>+'CPT data reduction'!A93</f>
        <v/>
      </c>
      <c r="B93" s="19">
        <f>+'CPT data reduction'!M93</f>
        <v/>
      </c>
      <c r="C93" s="25">
        <f>IF(A93&gt;$H$1,AVERAGE(OFFSET(B93,$F$1,0,1,1):OFFSET(B93,-$F$1,0,1,1)),0)</f>
        <v/>
      </c>
      <c r="K93" s="25">
        <f>+'CPT data reduction'!S93</f>
        <v/>
      </c>
      <c r="L93" s="19">
        <f>IF(K93&lt;2.6, IF(B93&lt;5000, 120, 200),IF(B93&lt;1000,30,IF(B93&lt;5000,80,120)))</f>
        <v/>
      </c>
      <c r="M93" s="19">
        <f>B93/L93</f>
        <v/>
      </c>
      <c r="N93" s="19">
        <f>IF(K93&lt;2.6, IF(B93&lt;5000, 35,IF(B93&lt;1200, 80, 120)),IF(B93&lt;1000,15,IF(B93&lt;5000,35,35)))</f>
        <v/>
      </c>
      <c r="O93" s="101">
        <f>+IF(M93&gt;N93,N93,M93)</f>
        <v/>
      </c>
      <c r="R93" s="19">
        <f>+O93*0.02*$C$1*PI()+R92</f>
        <v/>
      </c>
    </row>
    <row r="94">
      <c r="A94" s="19">
        <f>+'CPT data reduction'!A94</f>
        <v/>
      </c>
      <c r="B94" s="19">
        <f>+'CPT data reduction'!M94</f>
        <v/>
      </c>
      <c r="C94" s="25">
        <f>IF(A94&gt;$H$1,AVERAGE(OFFSET(B94,$F$1,0,1,1):OFFSET(B94,-$F$1,0,1,1)),0)</f>
        <v/>
      </c>
      <c r="K94" s="25">
        <f>+'CPT data reduction'!S94</f>
        <v/>
      </c>
      <c r="L94" s="19">
        <f>IF(K94&lt;2.6, IF(B94&lt;5000, 120, 200),IF(B94&lt;1000,30,IF(B94&lt;5000,80,120)))</f>
        <v/>
      </c>
      <c r="M94" s="19">
        <f>B94/L94</f>
        <v/>
      </c>
      <c r="N94" s="19">
        <f>IF(K94&lt;2.6, IF(B94&lt;5000, 35,IF(B94&lt;1200, 80, 120)),IF(B94&lt;1000,15,IF(B94&lt;5000,35,35)))</f>
        <v/>
      </c>
      <c r="O94" s="101">
        <f>+IF(M94&gt;N94,N94,M94)</f>
        <v/>
      </c>
      <c r="R94" s="19">
        <f>+O94*0.02*$C$1*PI()+R93</f>
        <v/>
      </c>
    </row>
    <row r="95">
      <c r="A95" s="19">
        <f>+'CPT data reduction'!A95</f>
        <v/>
      </c>
      <c r="B95" s="19">
        <f>+'CPT data reduction'!M95</f>
        <v/>
      </c>
      <c r="C95" s="25">
        <f>IF(A95&gt;$H$1,AVERAGE(OFFSET(B95,$F$1,0,1,1):OFFSET(B95,-$F$1,0,1,1)),0)</f>
        <v/>
      </c>
      <c r="K95" s="25">
        <f>+'CPT data reduction'!S95</f>
        <v/>
      </c>
      <c r="L95" s="19">
        <f>IF(K95&lt;2.6, IF(B95&lt;5000, 120, 200),IF(B95&lt;1000,30,IF(B95&lt;5000,80,120)))</f>
        <v/>
      </c>
      <c r="M95" s="19">
        <f>B95/L95</f>
        <v/>
      </c>
      <c r="N95" s="19">
        <f>IF(K95&lt;2.6, IF(B95&lt;5000, 35,IF(B95&lt;1200, 80, 120)),IF(B95&lt;1000,15,IF(B95&lt;5000,35,35)))</f>
        <v/>
      </c>
      <c r="O95" s="101">
        <f>+IF(M95&gt;N95,N95,M95)</f>
        <v/>
      </c>
      <c r="R95" s="19">
        <f>+O95*0.02*$C$1*PI()+R94</f>
        <v/>
      </c>
    </row>
    <row r="96">
      <c r="A96" s="19">
        <f>+'CPT data reduction'!A96</f>
        <v/>
      </c>
      <c r="B96" s="19">
        <f>+'CPT data reduction'!M96</f>
        <v/>
      </c>
      <c r="C96" s="25">
        <f>IF(A96&gt;$H$1,AVERAGE(OFFSET(B96,$F$1,0,1,1):OFFSET(B96,-$F$1,0,1,1)),0)</f>
        <v/>
      </c>
      <c r="K96" s="25">
        <f>+'CPT data reduction'!S96</f>
        <v/>
      </c>
      <c r="L96" s="19">
        <f>IF(K96&lt;2.6, IF(B96&lt;5000, 120, 200),IF(B96&lt;1000,30,IF(B96&lt;5000,80,120)))</f>
        <v/>
      </c>
      <c r="M96" s="19">
        <f>B96/L96</f>
        <v/>
      </c>
      <c r="N96" s="19">
        <f>IF(K96&lt;2.6, IF(B96&lt;5000, 35,IF(B96&lt;1200, 80, 120)),IF(B96&lt;1000,15,IF(B96&lt;5000,35,35)))</f>
        <v/>
      </c>
      <c r="O96" s="101">
        <f>+IF(M96&gt;N96,N96,M96)</f>
        <v/>
      </c>
      <c r="R96" s="19">
        <f>+O96*0.02*$C$1*PI()+R95</f>
        <v/>
      </c>
    </row>
    <row r="97">
      <c r="A97" s="19">
        <f>+'CPT data reduction'!A97</f>
        <v/>
      </c>
      <c r="B97" s="19">
        <f>+'CPT data reduction'!M97</f>
        <v/>
      </c>
      <c r="C97" s="25">
        <f>IF(A97&gt;$H$1,AVERAGE(OFFSET(B97,$F$1,0,1,1):OFFSET(B97,-$F$1,0,1,1)),0)</f>
        <v/>
      </c>
      <c r="K97" s="25">
        <f>+'CPT data reduction'!S97</f>
        <v/>
      </c>
      <c r="L97" s="19">
        <f>IF(K97&lt;2.6, IF(B97&lt;5000, 120, 200),IF(B97&lt;1000,30,IF(B97&lt;5000,80,120)))</f>
        <v/>
      </c>
      <c r="M97" s="19">
        <f>B97/L97</f>
        <v/>
      </c>
      <c r="N97" s="19">
        <f>IF(K97&lt;2.6, IF(B97&lt;5000, 35,IF(B97&lt;1200, 80, 120)),IF(B97&lt;1000,15,IF(B97&lt;5000,35,35)))</f>
        <v/>
      </c>
      <c r="O97" s="101">
        <f>+IF(M97&gt;N97,N97,M97)</f>
        <v/>
      </c>
      <c r="R97" s="19">
        <f>+O97*0.02*$C$1*PI()+R96</f>
        <v/>
      </c>
    </row>
    <row r="98">
      <c r="A98" s="19">
        <f>+'CPT data reduction'!A98</f>
        <v/>
      </c>
      <c r="B98" s="19">
        <f>+'CPT data reduction'!M98</f>
        <v/>
      </c>
      <c r="C98" s="25">
        <f>IF(A98&gt;$H$1,AVERAGE(OFFSET(B98,$F$1,0,1,1):OFFSET(B98,-$F$1,0,1,1)),0)</f>
        <v/>
      </c>
      <c r="K98" s="25">
        <f>+'CPT data reduction'!S98</f>
        <v/>
      </c>
      <c r="L98" s="19">
        <f>IF(K98&lt;2.6, IF(B98&lt;5000, 120, 200),IF(B98&lt;1000,30,IF(B98&lt;5000,80,120)))</f>
        <v/>
      </c>
      <c r="M98" s="19">
        <f>B98/L98</f>
        <v/>
      </c>
      <c r="N98" s="19">
        <f>IF(K98&lt;2.6, IF(B98&lt;5000, 35,IF(B98&lt;1200, 80, 120)),IF(B98&lt;1000,15,IF(B98&lt;5000,35,35)))</f>
        <v/>
      </c>
      <c r="O98" s="101">
        <f>+IF(M98&gt;N98,N98,M98)</f>
        <v/>
      </c>
      <c r="R98" s="19">
        <f>+O98*0.02*$C$1*PI()+R97</f>
        <v/>
      </c>
    </row>
    <row r="99">
      <c r="A99" s="19">
        <f>+'CPT data reduction'!A99</f>
        <v/>
      </c>
      <c r="B99" s="19">
        <f>+'CPT data reduction'!M99</f>
        <v/>
      </c>
      <c r="C99" s="25">
        <f>IF(A99&gt;$H$1,AVERAGE(OFFSET(B99,$F$1,0,1,1):OFFSET(B99,-$F$1,0,1,1)),0)</f>
        <v/>
      </c>
      <c r="K99" s="25">
        <f>+'CPT data reduction'!S99</f>
        <v/>
      </c>
      <c r="L99" s="19">
        <f>IF(K99&lt;2.6, IF(B99&lt;5000, 120, 200),IF(B99&lt;1000,30,IF(B99&lt;5000,80,120)))</f>
        <v/>
      </c>
      <c r="M99" s="19">
        <f>B99/L99</f>
        <v/>
      </c>
      <c r="N99" s="19">
        <f>IF(K99&lt;2.6, IF(B99&lt;5000, 35,IF(B99&lt;1200, 80, 120)),IF(B99&lt;1000,15,IF(B99&lt;5000,35,35)))</f>
        <v/>
      </c>
      <c r="O99" s="101">
        <f>+IF(M99&gt;N99,N99,M99)</f>
        <v/>
      </c>
      <c r="R99" s="19">
        <f>+O99*0.02*$C$1*PI()+R98</f>
        <v/>
      </c>
    </row>
    <row r="100">
      <c r="A100" s="19">
        <f>+'CPT data reduction'!A100</f>
        <v/>
      </c>
      <c r="B100" s="19">
        <f>+'CPT data reduction'!M100</f>
        <v/>
      </c>
      <c r="C100" s="25">
        <f>IF(A100&gt;$H$1,AVERAGE(OFFSET(B100,$F$1,0,1,1):OFFSET(B100,-$F$1,0,1,1)),0)</f>
        <v/>
      </c>
      <c r="K100" s="25">
        <f>+'CPT data reduction'!S100</f>
        <v/>
      </c>
      <c r="L100" s="19">
        <f>IF(K100&lt;2.6, IF(B100&lt;5000, 120, 200),IF(B100&lt;1000,30,IF(B100&lt;5000,80,120)))</f>
        <v/>
      </c>
      <c r="M100" s="19">
        <f>B100/L100</f>
        <v/>
      </c>
      <c r="N100" s="19">
        <f>IF(K100&lt;2.6, IF(B100&lt;5000, 35,IF(B100&lt;1200, 80, 120)),IF(B100&lt;1000,15,IF(B100&lt;5000,35,35)))</f>
        <v/>
      </c>
      <c r="O100" s="101">
        <f>+IF(M100&gt;N100,N100,M100)</f>
        <v/>
      </c>
      <c r="R100" s="19">
        <f>+O100*0.02*$C$1*PI()+R99</f>
        <v/>
      </c>
    </row>
    <row r="101">
      <c r="A101" s="19">
        <f>+'CPT data reduction'!A101</f>
        <v/>
      </c>
      <c r="B101" s="19">
        <f>+'CPT data reduction'!M101</f>
        <v/>
      </c>
      <c r="C101" s="25">
        <f>IF(A101&gt;$H$1,AVERAGE(OFFSET(B101,$F$1,0,1,1):OFFSET(B101,-$F$1,0,1,1)),0)</f>
        <v/>
      </c>
      <c r="K101" s="25">
        <f>+'CPT data reduction'!S101</f>
        <v/>
      </c>
      <c r="L101" s="19">
        <f>IF(K101&lt;2.6, IF(B101&lt;5000, 120, 200),IF(B101&lt;1000,30,IF(B101&lt;5000,80,120)))</f>
        <v/>
      </c>
      <c r="M101" s="19">
        <f>B101/L101</f>
        <v/>
      </c>
      <c r="N101" s="19">
        <f>IF(K101&lt;2.6, IF(B101&lt;5000, 35,IF(B101&lt;1200, 80, 120)),IF(B101&lt;1000,15,IF(B101&lt;5000,35,35)))</f>
        <v/>
      </c>
      <c r="O101" s="101">
        <f>+IF(M101&gt;N101,N101,M101)</f>
        <v/>
      </c>
      <c r="R101" s="19">
        <f>+O101*0.02*$C$1*PI()+R100</f>
        <v/>
      </c>
    </row>
    <row r="102">
      <c r="A102" s="19">
        <f>+'CPT data reduction'!A102</f>
        <v/>
      </c>
      <c r="B102" s="19">
        <f>+'CPT data reduction'!M102</f>
        <v/>
      </c>
      <c r="C102" s="25">
        <f>IF(A102&gt;$H$1,AVERAGE(OFFSET(B102,$F$1,0,1,1):OFFSET(B102,-$F$1,0,1,1)),0)</f>
        <v/>
      </c>
      <c r="K102" s="25">
        <f>+'CPT data reduction'!S102</f>
        <v/>
      </c>
      <c r="L102" s="19">
        <f>IF(K102&lt;2.6, IF(B102&lt;5000, 120, 200),IF(B102&lt;1000,30,IF(B102&lt;5000,80,120)))</f>
        <v/>
      </c>
      <c r="M102" s="19">
        <f>B102/L102</f>
        <v/>
      </c>
      <c r="N102" s="19">
        <f>IF(K102&lt;2.6, IF(B102&lt;5000, 35,IF(B102&lt;1200, 80, 120)),IF(B102&lt;1000,15,IF(B102&lt;5000,35,35)))</f>
        <v/>
      </c>
      <c r="O102" s="101">
        <f>+IF(M102&gt;N102,N102,M102)</f>
        <v/>
      </c>
      <c r="R102" s="19">
        <f>+O102*0.02*$C$1*PI()+R101</f>
        <v/>
      </c>
    </row>
    <row r="103">
      <c r="A103" s="19">
        <f>+'CPT data reduction'!A103</f>
        <v/>
      </c>
      <c r="B103" s="19">
        <f>+'CPT data reduction'!M103</f>
        <v/>
      </c>
      <c r="C103" s="25">
        <f>IF(A103&gt;$H$1,AVERAGE(OFFSET(B103,$F$1,0,1,1):OFFSET(B103,-$F$1,0,1,1)),0)</f>
        <v/>
      </c>
      <c r="K103" s="25">
        <f>+'CPT data reduction'!S103</f>
        <v/>
      </c>
      <c r="L103" s="19">
        <f>IF(K103&lt;2.6, IF(B103&lt;5000, 120, 200),IF(B103&lt;1000,30,IF(B103&lt;5000,80,120)))</f>
        <v/>
      </c>
      <c r="M103" s="19">
        <f>B103/L103</f>
        <v/>
      </c>
      <c r="N103" s="19">
        <f>IF(K103&lt;2.6, IF(B103&lt;5000, 35,IF(B103&lt;1200, 80, 120)),IF(B103&lt;1000,15,IF(B103&lt;5000,35,35)))</f>
        <v/>
      </c>
      <c r="O103" s="101">
        <f>+IF(M103&gt;N103,N103,M103)</f>
        <v/>
      </c>
      <c r="R103" s="19">
        <f>+O103*0.02*$C$1*PI()+R102</f>
        <v/>
      </c>
    </row>
    <row r="104">
      <c r="A104" s="19">
        <f>+'CPT data reduction'!A104</f>
        <v/>
      </c>
      <c r="B104" s="19">
        <f>+'CPT data reduction'!M104</f>
        <v/>
      </c>
      <c r="C104" s="25">
        <f>IF(A104&gt;$H$1,AVERAGE(OFFSET(B104,$F$1,0,1,1):OFFSET(B104,-$F$1,0,1,1)),0)</f>
        <v/>
      </c>
      <c r="K104" s="25">
        <f>+'CPT data reduction'!S104</f>
        <v/>
      </c>
      <c r="L104" s="19">
        <f>IF(K104&lt;2.6, IF(B104&lt;5000, 120, 200),IF(B104&lt;1000,30,IF(B104&lt;5000,80,120)))</f>
        <v/>
      </c>
      <c r="M104" s="19">
        <f>B104/L104</f>
        <v/>
      </c>
      <c r="N104" s="19">
        <f>IF(K104&lt;2.6, IF(B104&lt;5000, 35,IF(B104&lt;1200, 80, 120)),IF(B104&lt;1000,15,IF(B104&lt;5000,35,35)))</f>
        <v/>
      </c>
      <c r="O104" s="101">
        <f>+IF(M104&gt;N104,N104,M104)</f>
        <v/>
      </c>
      <c r="R104" s="19">
        <f>+O104*0.02*$C$1*PI()+R103</f>
        <v/>
      </c>
    </row>
    <row r="105">
      <c r="A105" s="19">
        <f>+'CPT data reduction'!A105</f>
        <v/>
      </c>
      <c r="B105" s="19">
        <f>+'CPT data reduction'!M105</f>
        <v/>
      </c>
      <c r="C105" s="25">
        <f>IF(A105&gt;$H$1,AVERAGE(OFFSET(B105,$F$1,0,1,1):OFFSET(B105,-$F$1,0,1,1)),0)</f>
        <v/>
      </c>
      <c r="K105" s="25">
        <f>+'CPT data reduction'!S105</f>
        <v/>
      </c>
      <c r="L105" s="19">
        <f>IF(K105&lt;2.6, IF(B105&lt;5000, 120, 200),IF(B105&lt;1000,30,IF(B105&lt;5000,80,120)))</f>
        <v/>
      </c>
      <c r="M105" s="19">
        <f>B105/L105</f>
        <v/>
      </c>
      <c r="N105" s="19">
        <f>IF(K105&lt;2.6, IF(B105&lt;5000, 35,IF(B105&lt;1200, 80, 120)),IF(B105&lt;1000,15,IF(B105&lt;5000,35,35)))</f>
        <v/>
      </c>
      <c r="O105" s="101">
        <f>+IF(M105&gt;N105,N105,M105)</f>
        <v/>
      </c>
      <c r="R105" s="19">
        <f>+O105*0.02*$C$1*PI()+R104</f>
        <v/>
      </c>
    </row>
    <row r="106">
      <c r="A106" s="19">
        <f>+'CPT data reduction'!A106</f>
        <v/>
      </c>
      <c r="B106" s="19">
        <f>+'CPT data reduction'!M106</f>
        <v/>
      </c>
      <c r="C106" s="25">
        <f>IF(A106&gt;$H$1,AVERAGE(OFFSET(B106,$F$1,0,1,1):OFFSET(B106,-$F$1,0,1,1)),0)</f>
        <v/>
      </c>
      <c r="K106" s="25">
        <f>+'CPT data reduction'!S106</f>
        <v/>
      </c>
      <c r="L106" s="19">
        <f>IF(K106&lt;2.6, IF(B106&lt;5000, 120, 200),IF(B106&lt;1000,30,IF(B106&lt;5000,80,120)))</f>
        <v/>
      </c>
      <c r="M106" s="19">
        <f>B106/L106</f>
        <v/>
      </c>
      <c r="N106" s="19">
        <f>IF(K106&lt;2.6, IF(B106&lt;5000, 35,IF(B106&lt;1200, 80, 120)),IF(B106&lt;1000,15,IF(B106&lt;5000,35,35)))</f>
        <v/>
      </c>
      <c r="O106" s="101">
        <f>+IF(M106&gt;N106,N106,M106)</f>
        <v/>
      </c>
      <c r="R106" s="19">
        <f>+O106*0.02*$C$1*PI()+R105</f>
        <v/>
      </c>
    </row>
    <row r="107">
      <c r="A107" s="19">
        <f>+'CPT data reduction'!A107</f>
        <v/>
      </c>
      <c r="B107" s="19">
        <f>+'CPT data reduction'!M107</f>
        <v/>
      </c>
      <c r="C107" s="25">
        <f>IF(A107&gt;$H$1,AVERAGE(OFFSET(B107,$F$1,0,1,1):OFFSET(B107,-$F$1,0,1,1)),0)</f>
        <v/>
      </c>
      <c r="K107" s="25">
        <f>+'CPT data reduction'!S107</f>
        <v/>
      </c>
      <c r="L107" s="19">
        <f>IF(K107&lt;2.6, IF(B107&lt;5000, 120, 200),IF(B107&lt;1000,30,IF(B107&lt;5000,80,120)))</f>
        <v/>
      </c>
      <c r="M107" s="19">
        <f>B107/L107</f>
        <v/>
      </c>
      <c r="N107" s="19">
        <f>IF(K107&lt;2.6, IF(B107&lt;5000, 35,IF(B107&lt;1200, 80, 120)),IF(B107&lt;1000,15,IF(B107&lt;5000,35,35)))</f>
        <v/>
      </c>
      <c r="O107" s="101">
        <f>+IF(M107&gt;N107,N107,M107)</f>
        <v/>
      </c>
      <c r="R107" s="19">
        <f>+O107*0.02*$C$1*PI()+R106</f>
        <v/>
      </c>
    </row>
    <row r="108">
      <c r="A108" s="19">
        <f>+'CPT data reduction'!A108</f>
        <v/>
      </c>
      <c r="B108" s="19">
        <f>+'CPT data reduction'!M108</f>
        <v/>
      </c>
      <c r="C108" s="25">
        <f>IF(A108&gt;$H$1,AVERAGE(OFFSET(B108,$F$1,0,1,1):OFFSET(B108,-$F$1,0,1,1)),0)</f>
        <v/>
      </c>
      <c r="K108" s="25">
        <f>+'CPT data reduction'!S108</f>
        <v/>
      </c>
      <c r="L108" s="19">
        <f>IF(K108&lt;2.6, IF(B108&lt;5000, 120, 200),IF(B108&lt;1000,30,IF(B108&lt;5000,80,120)))</f>
        <v/>
      </c>
      <c r="M108" s="19">
        <f>B108/L108</f>
        <v/>
      </c>
      <c r="N108" s="19">
        <f>IF(K108&lt;2.6, IF(B108&lt;5000, 35,IF(B108&lt;1200, 80, 120)),IF(B108&lt;1000,15,IF(B108&lt;5000,35,35)))</f>
        <v/>
      </c>
      <c r="O108" s="101">
        <f>+IF(M108&gt;N108,N108,M108)</f>
        <v/>
      </c>
      <c r="R108" s="19">
        <f>+O108*0.02*$C$1*PI()+R107</f>
        <v/>
      </c>
    </row>
    <row r="109">
      <c r="A109" s="19">
        <f>+'CPT data reduction'!A109</f>
        <v/>
      </c>
      <c r="B109" s="19">
        <f>+'CPT data reduction'!M109</f>
        <v/>
      </c>
      <c r="C109" s="25">
        <f>IF(A109&gt;$H$1,AVERAGE(OFFSET(B109,$F$1,0,1,1):OFFSET(B109,-$F$1,0,1,1)),0)</f>
        <v/>
      </c>
      <c r="K109" s="25">
        <f>+'CPT data reduction'!S109</f>
        <v/>
      </c>
      <c r="L109" s="19">
        <f>IF(K109&lt;2.6, IF(B109&lt;5000, 120, 200),IF(B109&lt;1000,30,IF(B109&lt;5000,80,120)))</f>
        <v/>
      </c>
      <c r="M109" s="19">
        <f>B109/L109</f>
        <v/>
      </c>
      <c r="N109" s="19">
        <f>IF(K109&lt;2.6, IF(B109&lt;5000, 35,IF(B109&lt;1200, 80, 120)),IF(B109&lt;1000,15,IF(B109&lt;5000,35,35)))</f>
        <v/>
      </c>
      <c r="O109" s="101">
        <f>+IF(M109&gt;N109,N109,M109)</f>
        <v/>
      </c>
      <c r="R109" s="19">
        <f>+O109*0.02*$C$1*PI()+R108</f>
        <v/>
      </c>
    </row>
    <row r="110">
      <c r="A110" s="19">
        <f>+'CPT data reduction'!A110</f>
        <v/>
      </c>
      <c r="B110" s="19">
        <f>+'CPT data reduction'!M110</f>
        <v/>
      </c>
      <c r="C110" s="25">
        <f>IF(A110&gt;$H$1,AVERAGE(OFFSET(B110,$F$1,0,1,1):OFFSET(B110,-$F$1,0,1,1)),0)</f>
        <v/>
      </c>
      <c r="K110" s="25">
        <f>+'CPT data reduction'!S110</f>
        <v/>
      </c>
      <c r="L110" s="19">
        <f>IF(K110&lt;2.6, IF(B110&lt;5000, 120, 200),IF(B110&lt;1000,30,IF(B110&lt;5000,80,120)))</f>
        <v/>
      </c>
      <c r="M110" s="19">
        <f>B110/L110</f>
        <v/>
      </c>
      <c r="N110" s="19">
        <f>IF(K110&lt;2.6, IF(B110&lt;5000, 35,IF(B110&lt;1200, 80, 120)),IF(B110&lt;1000,15,IF(B110&lt;5000,35,35)))</f>
        <v/>
      </c>
      <c r="O110" s="101">
        <f>+IF(M110&gt;N110,N110,M110)</f>
        <v/>
      </c>
      <c r="R110" s="19">
        <f>+O110*0.02*$C$1*PI()+R109</f>
        <v/>
      </c>
    </row>
    <row r="111">
      <c r="A111" s="19">
        <f>+'CPT data reduction'!A111</f>
        <v/>
      </c>
      <c r="B111" s="19">
        <f>+'CPT data reduction'!M111</f>
        <v/>
      </c>
      <c r="C111" s="25">
        <f>IF(A111&gt;$H$1,AVERAGE(OFFSET(B111,$F$1,0,1,1):OFFSET(B111,-$F$1,0,1,1)),0)</f>
        <v/>
      </c>
      <c r="K111" s="25">
        <f>+'CPT data reduction'!S111</f>
        <v/>
      </c>
      <c r="L111" s="19">
        <f>IF(K111&lt;2.6, IF(B111&lt;5000, 120, 200),IF(B111&lt;1000,30,IF(B111&lt;5000,80,120)))</f>
        <v/>
      </c>
      <c r="M111" s="19">
        <f>B111/L111</f>
        <v/>
      </c>
      <c r="N111" s="19">
        <f>IF(K111&lt;2.6, IF(B111&lt;5000, 35,IF(B111&lt;1200, 80, 120)),IF(B111&lt;1000,15,IF(B111&lt;5000,35,35)))</f>
        <v/>
      </c>
      <c r="O111" s="101">
        <f>+IF(M111&gt;N111,N111,M111)</f>
        <v/>
      </c>
      <c r="R111" s="19">
        <f>+O111*0.02*$C$1*PI()+R110</f>
        <v/>
      </c>
    </row>
    <row r="112">
      <c r="A112" s="19">
        <f>+'CPT data reduction'!A112</f>
        <v/>
      </c>
      <c r="B112" s="19">
        <f>+'CPT data reduction'!M112</f>
        <v/>
      </c>
      <c r="C112" s="25">
        <f>IF(A112&gt;$H$1,AVERAGE(OFFSET(B112,$F$1,0,1,1):OFFSET(B112,-$F$1,0,1,1)),0)</f>
        <v/>
      </c>
      <c r="K112" s="25">
        <f>+'CPT data reduction'!S112</f>
        <v/>
      </c>
      <c r="L112" s="19">
        <f>IF(K112&lt;2.6, IF(B112&lt;5000, 120, 200),IF(B112&lt;1000,30,IF(B112&lt;5000,80,120)))</f>
        <v/>
      </c>
      <c r="M112" s="19">
        <f>B112/L112</f>
        <v/>
      </c>
      <c r="N112" s="19">
        <f>IF(K112&lt;2.6, IF(B112&lt;5000, 35,IF(B112&lt;1200, 80, 120)),IF(B112&lt;1000,15,IF(B112&lt;5000,35,35)))</f>
        <v/>
      </c>
      <c r="O112" s="101">
        <f>+IF(M112&gt;N112,N112,M112)</f>
        <v/>
      </c>
      <c r="R112" s="19">
        <f>+O112*0.02*$C$1*PI()+R111</f>
        <v/>
      </c>
    </row>
    <row r="113">
      <c r="A113" s="19">
        <f>+'CPT data reduction'!A113</f>
        <v/>
      </c>
      <c r="B113" s="19">
        <f>+'CPT data reduction'!M113</f>
        <v/>
      </c>
      <c r="C113" s="25">
        <f>IF(A113&gt;$H$1,AVERAGE(OFFSET(B113,$F$1,0,1,1):OFFSET(B113,-$F$1,0,1,1)),0)</f>
        <v/>
      </c>
      <c r="K113" s="25">
        <f>+'CPT data reduction'!S113</f>
        <v/>
      </c>
      <c r="L113" s="19">
        <f>IF(K113&lt;2.6, IF(B113&lt;5000, 120, 200),IF(B113&lt;1000,30,IF(B113&lt;5000,80,120)))</f>
        <v/>
      </c>
      <c r="M113" s="19">
        <f>B113/L113</f>
        <v/>
      </c>
      <c r="N113" s="19">
        <f>IF(K113&lt;2.6, IF(B113&lt;5000, 35,IF(B113&lt;1200, 80, 120)),IF(B113&lt;1000,15,IF(B113&lt;5000,35,35)))</f>
        <v/>
      </c>
      <c r="O113" s="101">
        <f>+IF(M113&gt;N113,N113,M113)</f>
        <v/>
      </c>
      <c r="R113" s="19">
        <f>+O113*0.02*$C$1*PI()+R112</f>
        <v/>
      </c>
    </row>
    <row r="114">
      <c r="A114" s="19">
        <f>+'CPT data reduction'!A114</f>
        <v/>
      </c>
      <c r="B114" s="19">
        <f>+'CPT data reduction'!M114</f>
        <v/>
      </c>
      <c r="C114" s="25">
        <f>IF(A114&gt;$H$1,AVERAGE(OFFSET(B114,$F$1,0,1,1):OFFSET(B114,-$F$1,0,1,1)),0)</f>
        <v/>
      </c>
      <c r="K114" s="25">
        <f>+'CPT data reduction'!S114</f>
        <v/>
      </c>
      <c r="L114" s="19">
        <f>IF(K114&lt;2.6, IF(B114&lt;5000, 120, 200),IF(B114&lt;1000,30,IF(B114&lt;5000,80,120)))</f>
        <v/>
      </c>
      <c r="M114" s="19">
        <f>B114/L114</f>
        <v/>
      </c>
      <c r="N114" s="19">
        <f>IF(K114&lt;2.6, IF(B114&lt;5000, 35,IF(B114&lt;1200, 80, 120)),IF(B114&lt;1000,15,IF(B114&lt;5000,35,35)))</f>
        <v/>
      </c>
      <c r="O114" s="101">
        <f>+IF(M114&gt;N114,N114,M114)</f>
        <v/>
      </c>
      <c r="R114" s="19">
        <f>+O114*0.02*$C$1*PI()+R113</f>
        <v/>
      </c>
    </row>
    <row r="115">
      <c r="A115" s="19">
        <f>+'CPT data reduction'!A115</f>
        <v/>
      </c>
      <c r="B115" s="19">
        <f>+'CPT data reduction'!M115</f>
        <v/>
      </c>
      <c r="C115" s="25">
        <f>IF(A115&gt;$H$1,AVERAGE(OFFSET(B115,$F$1,0,1,1):OFFSET(B115,-$F$1,0,1,1)),0)</f>
        <v/>
      </c>
      <c r="K115" s="25">
        <f>+'CPT data reduction'!S115</f>
        <v/>
      </c>
      <c r="L115" s="19">
        <f>IF(K115&lt;2.6, IF(B115&lt;5000, 120, 200),IF(B115&lt;1000,30,IF(B115&lt;5000,80,120)))</f>
        <v/>
      </c>
      <c r="M115" s="19">
        <f>B115/L115</f>
        <v/>
      </c>
      <c r="N115" s="19">
        <f>IF(K115&lt;2.6, IF(B115&lt;5000, 35,IF(B115&lt;1200, 80, 120)),IF(B115&lt;1000,15,IF(B115&lt;5000,35,35)))</f>
        <v/>
      </c>
      <c r="O115" s="101">
        <f>+IF(M115&gt;N115,N115,M115)</f>
        <v/>
      </c>
      <c r="R115" s="19">
        <f>+O115*0.02*$C$1*PI()+R114</f>
        <v/>
      </c>
    </row>
    <row r="116">
      <c r="A116" s="19">
        <f>+'CPT data reduction'!A116</f>
        <v/>
      </c>
      <c r="B116" s="19">
        <f>+'CPT data reduction'!M116</f>
        <v/>
      </c>
      <c r="C116" s="25">
        <f>IF(A116&gt;$H$1,AVERAGE(OFFSET(B116,$F$1,0,1,1):OFFSET(B116,-$F$1,0,1,1)),0)</f>
        <v/>
      </c>
      <c r="K116" s="25">
        <f>+'CPT data reduction'!S116</f>
        <v/>
      </c>
      <c r="L116" s="19">
        <f>IF(K116&lt;2.6, IF(B116&lt;5000, 120, 200),IF(B116&lt;1000,30,IF(B116&lt;5000,80,120)))</f>
        <v/>
      </c>
      <c r="M116" s="19">
        <f>B116/L116</f>
        <v/>
      </c>
      <c r="N116" s="19">
        <f>IF(K116&lt;2.6, IF(B116&lt;5000, 35,IF(B116&lt;1200, 80, 120)),IF(B116&lt;1000,15,IF(B116&lt;5000,35,35)))</f>
        <v/>
      </c>
      <c r="O116" s="101">
        <f>+IF(M116&gt;N116,N116,M116)</f>
        <v/>
      </c>
      <c r="R116" s="19">
        <f>+O116*0.02*$C$1*PI()+R115</f>
        <v/>
      </c>
    </row>
    <row r="117">
      <c r="A117" s="19">
        <f>+'CPT data reduction'!A117</f>
        <v/>
      </c>
      <c r="B117" s="19">
        <f>+'CPT data reduction'!M117</f>
        <v/>
      </c>
      <c r="C117" s="25">
        <f>IF(A117&gt;$H$1,AVERAGE(OFFSET(B117,$F$1,0,1,1):OFFSET(B117,-$F$1,0,1,1)),0)</f>
        <v/>
      </c>
      <c r="K117" s="25">
        <f>+'CPT data reduction'!S117</f>
        <v/>
      </c>
      <c r="L117" s="19">
        <f>IF(K117&lt;2.6, IF(B117&lt;5000, 120, 200),IF(B117&lt;1000,30,IF(B117&lt;5000,80,120)))</f>
        <v/>
      </c>
      <c r="M117" s="19">
        <f>B117/L117</f>
        <v/>
      </c>
      <c r="N117" s="19">
        <f>IF(K117&lt;2.6, IF(B117&lt;5000, 35,IF(B117&lt;1200, 80, 120)),IF(B117&lt;1000,15,IF(B117&lt;5000,35,35)))</f>
        <v/>
      </c>
      <c r="O117" s="101">
        <f>+IF(M117&gt;N117,N117,M117)</f>
        <v/>
      </c>
      <c r="R117" s="19">
        <f>+O117*0.02*$C$1*PI()+R116</f>
        <v/>
      </c>
    </row>
    <row r="118">
      <c r="A118" s="19">
        <f>+'CPT data reduction'!A118</f>
        <v/>
      </c>
      <c r="B118" s="19">
        <f>+'CPT data reduction'!M118</f>
        <v/>
      </c>
      <c r="C118" s="25">
        <f>IF(A118&gt;$H$1,AVERAGE(OFFSET(B118,$F$1,0,1,1):OFFSET(B118,-$F$1,0,1,1)),0)</f>
        <v/>
      </c>
      <c r="K118" s="25">
        <f>+'CPT data reduction'!S118</f>
        <v/>
      </c>
      <c r="L118" s="19">
        <f>IF(K118&lt;2.6, IF(B118&lt;5000, 120, 200),IF(B118&lt;1000,30,IF(B118&lt;5000,80,120)))</f>
        <v/>
      </c>
      <c r="M118" s="19">
        <f>B118/L118</f>
        <v/>
      </c>
      <c r="N118" s="19">
        <f>IF(K118&lt;2.6, IF(B118&lt;5000, 35,IF(B118&lt;1200, 80, 120)),IF(B118&lt;1000,15,IF(B118&lt;5000,35,35)))</f>
        <v/>
      </c>
      <c r="O118" s="101">
        <f>+IF(M118&gt;N118,N118,M118)</f>
        <v/>
      </c>
      <c r="R118" s="19">
        <f>+O118*0.02*$C$1*PI()+R117</f>
        <v/>
      </c>
    </row>
    <row r="119">
      <c r="A119" s="19">
        <f>+'CPT data reduction'!A119</f>
        <v/>
      </c>
      <c r="B119" s="19">
        <f>+'CPT data reduction'!M119</f>
        <v/>
      </c>
      <c r="C119" s="25">
        <f>IF(A119&gt;$H$1,AVERAGE(OFFSET(B119,$F$1,0,1,1):OFFSET(B119,-$F$1,0,1,1)),0)</f>
        <v/>
      </c>
      <c r="K119" s="25">
        <f>+'CPT data reduction'!S119</f>
        <v/>
      </c>
      <c r="L119" s="19">
        <f>IF(K119&lt;2.6, IF(B119&lt;5000, 120, 200),IF(B119&lt;1000,30,IF(B119&lt;5000,80,120)))</f>
        <v/>
      </c>
      <c r="M119" s="19">
        <f>B119/L119</f>
        <v/>
      </c>
      <c r="N119" s="19">
        <f>IF(K119&lt;2.6, IF(B119&lt;5000, 35,IF(B119&lt;1200, 80, 120)),IF(B119&lt;1000,15,IF(B119&lt;5000,35,35)))</f>
        <v/>
      </c>
      <c r="O119" s="101">
        <f>+IF(M119&gt;N119,N119,M119)</f>
        <v/>
      </c>
      <c r="R119" s="19">
        <f>+O119*0.02*$C$1*PI()+R118</f>
        <v/>
      </c>
    </row>
    <row r="120">
      <c r="A120" s="19">
        <f>+'CPT data reduction'!A120</f>
        <v/>
      </c>
      <c r="B120" s="19">
        <f>+'CPT data reduction'!M120</f>
        <v/>
      </c>
      <c r="C120" s="25">
        <f>IF(A120&gt;$H$1,AVERAGE(OFFSET(B120,$F$1,0,1,1):OFFSET(B120,-$F$1,0,1,1)),0)</f>
        <v/>
      </c>
      <c r="K120" s="25">
        <f>+'CPT data reduction'!S120</f>
        <v/>
      </c>
      <c r="L120" s="19">
        <f>IF(K120&lt;2.6, IF(B120&lt;5000, 120, 200),IF(B120&lt;1000,30,IF(B120&lt;5000,80,120)))</f>
        <v/>
      </c>
      <c r="M120" s="19">
        <f>B120/L120</f>
        <v/>
      </c>
      <c r="N120" s="19">
        <f>IF(K120&lt;2.6, IF(B120&lt;5000, 35,IF(B120&lt;1200, 80, 120)),IF(B120&lt;1000,15,IF(B120&lt;5000,35,35)))</f>
        <v/>
      </c>
      <c r="O120" s="101">
        <f>+IF(M120&gt;N120,N120,M120)</f>
        <v/>
      </c>
      <c r="R120" s="19">
        <f>+O120*0.02*$C$1*PI()+R119</f>
        <v/>
      </c>
    </row>
    <row r="121">
      <c r="A121" s="19">
        <f>+'CPT data reduction'!A121</f>
        <v/>
      </c>
      <c r="B121" s="19">
        <f>+'CPT data reduction'!M121</f>
        <v/>
      </c>
      <c r="C121" s="25">
        <f>IF(A121&gt;$H$1,AVERAGE(OFFSET(B121,$F$1,0,1,1):OFFSET(B121,-$F$1,0,1,1)),0)</f>
        <v/>
      </c>
      <c r="K121" s="25">
        <f>+'CPT data reduction'!S121</f>
        <v/>
      </c>
      <c r="L121" s="19">
        <f>IF(K121&lt;2.6, IF(B121&lt;5000, 120, 200),IF(B121&lt;1000,30,IF(B121&lt;5000,80,120)))</f>
        <v/>
      </c>
      <c r="M121" s="19">
        <f>B121/L121</f>
        <v/>
      </c>
      <c r="N121" s="19">
        <f>IF(K121&lt;2.6, IF(B121&lt;5000, 35,IF(B121&lt;1200, 80, 120)),IF(B121&lt;1000,15,IF(B121&lt;5000,35,35)))</f>
        <v/>
      </c>
      <c r="O121" s="101">
        <f>+IF(M121&gt;N121,N121,M121)</f>
        <v/>
      </c>
      <c r="R121" s="19">
        <f>+O121*0.02*$C$1*PI()+R120</f>
        <v/>
      </c>
    </row>
    <row r="122">
      <c r="A122" s="19">
        <f>+'CPT data reduction'!A122</f>
        <v/>
      </c>
      <c r="B122" s="19">
        <f>+'CPT data reduction'!M122</f>
        <v/>
      </c>
      <c r="C122" s="25">
        <f>IF(A122&gt;$H$1,AVERAGE(OFFSET(B122,$F$1,0,1,1):OFFSET(B122,-$F$1,0,1,1)),0)</f>
        <v/>
      </c>
      <c r="K122" s="25">
        <f>+'CPT data reduction'!S122</f>
        <v/>
      </c>
      <c r="L122" s="19">
        <f>IF(K122&lt;2.6, IF(B122&lt;5000, 120, 200),IF(B122&lt;1000,30,IF(B122&lt;5000,80,120)))</f>
        <v/>
      </c>
      <c r="M122" s="19">
        <f>B122/L122</f>
        <v/>
      </c>
      <c r="N122" s="19">
        <f>IF(K122&lt;2.6, IF(B122&lt;5000, 35,IF(B122&lt;1200, 80, 120)),IF(B122&lt;1000,15,IF(B122&lt;5000,35,35)))</f>
        <v/>
      </c>
      <c r="O122" s="101">
        <f>+IF(M122&gt;N122,N122,M122)</f>
        <v/>
      </c>
      <c r="R122" s="19">
        <f>+O122*0.02*$C$1*PI()+R121</f>
        <v/>
      </c>
    </row>
    <row r="123">
      <c r="A123" s="19">
        <f>+'CPT data reduction'!A123</f>
        <v/>
      </c>
      <c r="B123" s="19">
        <f>+'CPT data reduction'!M123</f>
        <v/>
      </c>
      <c r="C123" s="25">
        <f>IF(A123&gt;$H$1,AVERAGE(OFFSET(B123,$F$1,0,1,1):OFFSET(B123,-$F$1,0,1,1)),0)</f>
        <v/>
      </c>
      <c r="K123" s="25">
        <f>+'CPT data reduction'!S123</f>
        <v/>
      </c>
      <c r="L123" s="19">
        <f>IF(K123&lt;2.6, IF(B123&lt;5000, 120, 200),IF(B123&lt;1000,30,IF(B123&lt;5000,80,120)))</f>
        <v/>
      </c>
      <c r="M123" s="19">
        <f>B123/L123</f>
        <v/>
      </c>
      <c r="N123" s="19">
        <f>IF(K123&lt;2.6, IF(B123&lt;5000, 35,IF(B123&lt;1200, 80, 120)),IF(B123&lt;1000,15,IF(B123&lt;5000,35,35)))</f>
        <v/>
      </c>
      <c r="O123" s="101">
        <f>+IF(M123&gt;N123,N123,M123)</f>
        <v/>
      </c>
      <c r="R123" s="19">
        <f>+O123*0.02*$C$1*PI()+R122</f>
        <v/>
      </c>
    </row>
    <row r="124">
      <c r="A124" s="19">
        <f>+'CPT data reduction'!A124</f>
        <v/>
      </c>
      <c r="B124" s="19">
        <f>+'CPT data reduction'!M124</f>
        <v/>
      </c>
      <c r="C124" s="25">
        <f>IF(A124&gt;$H$1,AVERAGE(OFFSET(B124,$F$1,0,1,1):OFFSET(B124,-$F$1,0,1,1)),0)</f>
        <v/>
      </c>
      <c r="K124" s="25">
        <f>+'CPT data reduction'!S124</f>
        <v/>
      </c>
      <c r="L124" s="19">
        <f>IF(K124&lt;2.6, IF(B124&lt;5000, 120, 200),IF(B124&lt;1000,30,IF(B124&lt;5000,80,120)))</f>
        <v/>
      </c>
      <c r="M124" s="19">
        <f>B124/L124</f>
        <v/>
      </c>
      <c r="N124" s="19">
        <f>IF(K124&lt;2.6, IF(B124&lt;5000, 35,IF(B124&lt;1200, 80, 120)),IF(B124&lt;1000,15,IF(B124&lt;5000,35,35)))</f>
        <v/>
      </c>
      <c r="O124" s="101">
        <f>+IF(M124&gt;N124,N124,M124)</f>
        <v/>
      </c>
      <c r="R124" s="19">
        <f>+O124*0.02*$C$1*PI()+R123</f>
        <v/>
      </c>
    </row>
    <row r="125">
      <c r="A125" s="19">
        <f>+'CPT data reduction'!A125</f>
        <v/>
      </c>
      <c r="B125" s="19">
        <f>+'CPT data reduction'!M125</f>
        <v/>
      </c>
      <c r="C125" s="25">
        <f>IF(A125&gt;$H$1,AVERAGE(OFFSET(B125,$F$1,0,1,1):OFFSET(B125,-$F$1,0,1,1)),0)</f>
        <v/>
      </c>
      <c r="K125" s="25">
        <f>+'CPT data reduction'!S125</f>
        <v/>
      </c>
      <c r="L125" s="19">
        <f>IF(K125&lt;2.6, IF(B125&lt;5000, 120, 200),IF(B125&lt;1000,30,IF(B125&lt;5000,80,120)))</f>
        <v/>
      </c>
      <c r="M125" s="19">
        <f>B125/L125</f>
        <v/>
      </c>
      <c r="N125" s="19">
        <f>IF(K125&lt;2.6, IF(B125&lt;5000, 35,IF(B125&lt;1200, 80, 120)),IF(B125&lt;1000,15,IF(B125&lt;5000,35,35)))</f>
        <v/>
      </c>
      <c r="O125" s="101">
        <f>+IF(M125&gt;N125,N125,M125)</f>
        <v/>
      </c>
      <c r="R125" s="19">
        <f>+O125*0.02*$C$1*PI()+R124</f>
        <v/>
      </c>
    </row>
    <row r="126">
      <c r="A126" s="19">
        <f>+'CPT data reduction'!A126</f>
        <v/>
      </c>
      <c r="B126" s="19">
        <f>+'CPT data reduction'!M126</f>
        <v/>
      </c>
      <c r="C126" s="25">
        <f>IF(A126&gt;$H$1,AVERAGE(OFFSET(B126,$F$1,0,1,1):OFFSET(B126,-$F$1,0,1,1)),0)</f>
        <v/>
      </c>
      <c r="K126" s="25">
        <f>+'CPT data reduction'!S126</f>
        <v/>
      </c>
      <c r="L126" s="19">
        <f>IF(K126&lt;2.6, IF(B126&lt;5000, 120, 200),IF(B126&lt;1000,30,IF(B126&lt;5000,80,120)))</f>
        <v/>
      </c>
      <c r="M126" s="19">
        <f>B126/L126</f>
        <v/>
      </c>
      <c r="N126" s="19">
        <f>IF(K126&lt;2.6, IF(B126&lt;5000, 35,IF(B126&lt;1200, 80, 120)),IF(B126&lt;1000,15,IF(B126&lt;5000,35,35)))</f>
        <v/>
      </c>
      <c r="O126" s="101">
        <f>+IF(M126&gt;N126,N126,M126)</f>
        <v/>
      </c>
      <c r="R126" s="19">
        <f>+O126*0.02*$C$1*PI()+R125</f>
        <v/>
      </c>
    </row>
    <row r="127">
      <c r="A127" s="19">
        <f>+'CPT data reduction'!A127</f>
        <v/>
      </c>
      <c r="B127" s="19">
        <f>+'CPT data reduction'!M127</f>
        <v/>
      </c>
      <c r="C127" s="25">
        <f>IF(A127&gt;$H$1,AVERAGE(OFFSET(B127,$F$1,0,1,1):OFFSET(B127,-$F$1,0,1,1)),0)</f>
        <v/>
      </c>
      <c r="K127" s="25">
        <f>+'CPT data reduction'!S127</f>
        <v/>
      </c>
      <c r="L127" s="19">
        <f>IF(K127&lt;2.6, IF(B127&lt;5000, 120, 200),IF(B127&lt;1000,30,IF(B127&lt;5000,80,120)))</f>
        <v/>
      </c>
      <c r="M127" s="19">
        <f>B127/L127</f>
        <v/>
      </c>
      <c r="N127" s="19">
        <f>IF(K127&lt;2.6, IF(B127&lt;5000, 35,IF(B127&lt;1200, 80, 120)),IF(B127&lt;1000,15,IF(B127&lt;5000,35,35)))</f>
        <v/>
      </c>
      <c r="O127" s="101">
        <f>+IF(M127&gt;N127,N127,M127)</f>
        <v/>
      </c>
      <c r="R127" s="19">
        <f>+O127*0.02*$C$1*PI()+R126</f>
        <v/>
      </c>
    </row>
    <row r="128">
      <c r="A128" s="19">
        <f>+'CPT data reduction'!A128</f>
        <v/>
      </c>
      <c r="B128" s="19">
        <f>+'CPT data reduction'!M128</f>
        <v/>
      </c>
      <c r="C128" s="25">
        <f>IF(A128&gt;$H$1,AVERAGE(OFFSET(B128,$F$1,0,1,1):OFFSET(B128,-$F$1,0,1,1)),0)</f>
        <v/>
      </c>
      <c r="K128" s="25">
        <f>+'CPT data reduction'!S128</f>
        <v/>
      </c>
      <c r="L128" s="19">
        <f>IF(K128&lt;2.6, IF(B128&lt;5000, 120, 200),IF(B128&lt;1000,30,IF(B128&lt;5000,80,120)))</f>
        <v/>
      </c>
      <c r="M128" s="19">
        <f>B128/L128</f>
        <v/>
      </c>
      <c r="N128" s="19">
        <f>IF(K128&lt;2.6, IF(B128&lt;5000, 35,IF(B128&lt;1200, 80, 120)),IF(B128&lt;1000,15,IF(B128&lt;5000,35,35)))</f>
        <v/>
      </c>
      <c r="O128" s="101">
        <f>+IF(M128&gt;N128,N128,M128)</f>
        <v/>
      </c>
      <c r="R128" s="19">
        <f>+O128*0.02*$C$1*PI()+R127</f>
        <v/>
      </c>
    </row>
    <row r="129">
      <c r="A129" s="19">
        <f>+'CPT data reduction'!A129</f>
        <v/>
      </c>
      <c r="B129" s="19">
        <f>+'CPT data reduction'!M129</f>
        <v/>
      </c>
      <c r="C129" s="25">
        <f>IF(A129&gt;$H$1,AVERAGE(OFFSET(B129,$F$1,0,1,1):OFFSET(B129,-$F$1,0,1,1)),0)</f>
        <v/>
      </c>
      <c r="K129" s="25">
        <f>+'CPT data reduction'!S129</f>
        <v/>
      </c>
      <c r="L129" s="19">
        <f>IF(K129&lt;2.6, IF(B129&lt;5000, 120, 200),IF(B129&lt;1000,30,IF(B129&lt;5000,80,120)))</f>
        <v/>
      </c>
      <c r="M129" s="19">
        <f>B129/L129</f>
        <v/>
      </c>
      <c r="N129" s="19">
        <f>IF(K129&lt;2.6, IF(B129&lt;5000, 35,IF(B129&lt;1200, 80, 120)),IF(B129&lt;1000,15,IF(B129&lt;5000,35,35)))</f>
        <v/>
      </c>
      <c r="O129" s="101">
        <f>+IF(M129&gt;N129,N129,M129)</f>
        <v/>
      </c>
      <c r="R129" s="19">
        <f>+O129*0.02*$C$1*PI()+R128</f>
        <v/>
      </c>
    </row>
    <row r="130">
      <c r="A130" s="19">
        <f>+'CPT data reduction'!A130</f>
        <v/>
      </c>
      <c r="B130" s="19">
        <f>+'CPT data reduction'!M130</f>
        <v/>
      </c>
      <c r="C130" s="25">
        <f>IF(A130&gt;$H$1,AVERAGE(OFFSET(B130,$F$1,0,1,1):OFFSET(B130,-$F$1,0,1,1)),0)</f>
        <v/>
      </c>
      <c r="K130" s="25">
        <f>+'CPT data reduction'!S130</f>
        <v/>
      </c>
      <c r="L130" s="19">
        <f>IF(K130&lt;2.6, IF(B130&lt;5000, 120, 200),IF(B130&lt;1000,30,IF(B130&lt;5000,80,120)))</f>
        <v/>
      </c>
      <c r="M130" s="19">
        <f>B130/L130</f>
        <v/>
      </c>
      <c r="N130" s="19">
        <f>IF(K130&lt;2.6, IF(B130&lt;5000, 35,IF(B130&lt;1200, 80, 120)),IF(B130&lt;1000,15,IF(B130&lt;5000,35,35)))</f>
        <v/>
      </c>
      <c r="O130" s="101">
        <f>+IF(M130&gt;N130,N130,M130)</f>
        <v/>
      </c>
      <c r="R130" s="19">
        <f>+O130*0.02*$C$1*PI()+R129</f>
        <v/>
      </c>
    </row>
    <row r="131">
      <c r="A131" s="19">
        <f>+'CPT data reduction'!A131</f>
        <v/>
      </c>
      <c r="B131" s="19">
        <f>+'CPT data reduction'!M131</f>
        <v/>
      </c>
      <c r="C131" s="25">
        <f>IF(A131&gt;$H$1,AVERAGE(OFFSET(B131,$F$1,0,1,1):OFFSET(B131,-$F$1,0,1,1)),0)</f>
        <v/>
      </c>
      <c r="K131" s="25">
        <f>+'CPT data reduction'!S131</f>
        <v/>
      </c>
      <c r="L131" s="19">
        <f>IF(K131&lt;2.6, IF(B131&lt;5000, 120, 200),IF(B131&lt;1000,30,IF(B131&lt;5000,80,120)))</f>
        <v/>
      </c>
      <c r="M131" s="19">
        <f>B131/L131</f>
        <v/>
      </c>
      <c r="N131" s="19">
        <f>IF(K131&lt;2.6, IF(B131&lt;5000, 35,IF(B131&lt;1200, 80, 120)),IF(B131&lt;1000,15,IF(B131&lt;5000,35,35)))</f>
        <v/>
      </c>
      <c r="O131" s="101">
        <f>+IF(M131&gt;N131,N131,M131)</f>
        <v/>
      </c>
      <c r="R131" s="19">
        <f>+O131*0.02*$C$1*PI()+R130</f>
        <v/>
      </c>
    </row>
    <row r="132">
      <c r="A132" s="19">
        <f>+'CPT data reduction'!A132</f>
        <v/>
      </c>
      <c r="B132" s="19">
        <f>+'CPT data reduction'!M132</f>
        <v/>
      </c>
      <c r="C132" s="25">
        <f>IF(A132&gt;$H$1,AVERAGE(OFFSET(B132,$F$1,0,1,1):OFFSET(B132,-$F$1,0,1,1)),0)</f>
        <v/>
      </c>
      <c r="K132" s="25">
        <f>+'CPT data reduction'!S132</f>
        <v/>
      </c>
      <c r="L132" s="19">
        <f>IF(K132&lt;2.6, IF(B132&lt;5000, 120, 200),IF(B132&lt;1000,30,IF(B132&lt;5000,80,120)))</f>
        <v/>
      </c>
      <c r="M132" s="19">
        <f>B132/L132</f>
        <v/>
      </c>
      <c r="N132" s="19">
        <f>IF(K132&lt;2.6, IF(B132&lt;5000, 35,IF(B132&lt;1200, 80, 120)),IF(B132&lt;1000,15,IF(B132&lt;5000,35,35)))</f>
        <v/>
      </c>
      <c r="O132" s="101">
        <f>+IF(M132&gt;N132,N132,M132)</f>
        <v/>
      </c>
      <c r="R132" s="19">
        <f>+O132*0.02*$C$1*PI()+R131</f>
        <v/>
      </c>
    </row>
    <row r="133">
      <c r="A133" s="19">
        <f>+'CPT data reduction'!A133</f>
        <v/>
      </c>
      <c r="B133" s="19">
        <f>+'CPT data reduction'!M133</f>
        <v/>
      </c>
      <c r="C133" s="25">
        <f>IF(A133&gt;$H$1,AVERAGE(OFFSET(B133,$F$1,0,1,1):OFFSET(B133,-$F$1,0,1,1)),0)</f>
        <v/>
      </c>
      <c r="K133" s="25">
        <f>+'CPT data reduction'!S133</f>
        <v/>
      </c>
      <c r="L133" s="19">
        <f>IF(K133&lt;2.6, IF(B133&lt;5000, 120, 200),IF(B133&lt;1000,30,IF(B133&lt;5000,80,120)))</f>
        <v/>
      </c>
      <c r="M133" s="19">
        <f>B133/L133</f>
        <v/>
      </c>
      <c r="N133" s="19">
        <f>IF(K133&lt;2.6, IF(B133&lt;5000, 35,IF(B133&lt;1200, 80, 120)),IF(B133&lt;1000,15,IF(B133&lt;5000,35,35)))</f>
        <v/>
      </c>
      <c r="O133" s="101">
        <f>+IF(M133&gt;N133,N133,M133)</f>
        <v/>
      </c>
      <c r="R133" s="19">
        <f>+O133*0.02*$C$1*PI()+R132</f>
        <v/>
      </c>
    </row>
    <row r="134">
      <c r="A134" s="19">
        <f>+'CPT data reduction'!A134</f>
        <v/>
      </c>
      <c r="B134" s="19">
        <f>+'CPT data reduction'!M134</f>
        <v/>
      </c>
      <c r="C134" s="25">
        <f>IF(A134&gt;$H$1,AVERAGE(OFFSET(B134,$F$1,0,1,1):OFFSET(B134,-$F$1,0,1,1)),0)</f>
        <v/>
      </c>
      <c r="K134" s="25">
        <f>+'CPT data reduction'!S134</f>
        <v/>
      </c>
      <c r="L134" s="19">
        <f>IF(K134&lt;2.6, IF(B134&lt;5000, 120, 200),IF(B134&lt;1000,30,IF(B134&lt;5000,80,120)))</f>
        <v/>
      </c>
      <c r="M134" s="19">
        <f>B134/L134</f>
        <v/>
      </c>
      <c r="N134" s="19">
        <f>IF(K134&lt;2.6, IF(B134&lt;5000, 35,IF(B134&lt;1200, 80, 120)),IF(B134&lt;1000,15,IF(B134&lt;5000,35,35)))</f>
        <v/>
      </c>
      <c r="O134" s="101">
        <f>+IF(M134&gt;N134,N134,M134)</f>
        <v/>
      </c>
      <c r="R134" s="19">
        <f>+O134*0.02*$C$1*PI()+R133</f>
        <v/>
      </c>
    </row>
    <row r="135">
      <c r="A135" s="19">
        <f>+'CPT data reduction'!A135</f>
        <v/>
      </c>
      <c r="B135" s="19">
        <f>+'CPT data reduction'!M135</f>
        <v/>
      </c>
      <c r="C135" s="25">
        <f>IF(A135&gt;$H$1,AVERAGE(OFFSET(B135,$F$1,0,1,1):OFFSET(B135,-$F$1,0,1,1)),0)</f>
        <v/>
      </c>
      <c r="K135" s="25">
        <f>+'CPT data reduction'!S135</f>
        <v/>
      </c>
      <c r="L135" s="19">
        <f>IF(K135&lt;2.6, IF(B135&lt;5000, 120, 200),IF(B135&lt;1000,30,IF(B135&lt;5000,80,120)))</f>
        <v/>
      </c>
      <c r="M135" s="19">
        <f>B135/L135</f>
        <v/>
      </c>
      <c r="N135" s="19">
        <f>IF(K135&lt;2.6, IF(B135&lt;5000, 35,IF(B135&lt;1200, 80, 120)),IF(B135&lt;1000,15,IF(B135&lt;5000,35,35)))</f>
        <v/>
      </c>
      <c r="O135" s="101">
        <f>+IF(M135&gt;N135,N135,M135)</f>
        <v/>
      </c>
      <c r="R135" s="19">
        <f>+O135*0.02*$C$1*PI()+R134</f>
        <v/>
      </c>
    </row>
    <row r="136">
      <c r="A136" s="19">
        <f>+'CPT data reduction'!A136</f>
        <v/>
      </c>
      <c r="B136" s="19">
        <f>+'CPT data reduction'!M136</f>
        <v/>
      </c>
      <c r="C136" s="25">
        <f>IF(A136&gt;$H$1,AVERAGE(OFFSET(B136,$F$1,0,1,1):OFFSET(B136,-$F$1,0,1,1)),0)</f>
        <v/>
      </c>
      <c r="K136" s="25">
        <f>+'CPT data reduction'!S136</f>
        <v/>
      </c>
      <c r="L136" s="19">
        <f>IF(K136&lt;2.6, IF(B136&lt;5000, 120, 200),IF(B136&lt;1000,30,IF(B136&lt;5000,80,120)))</f>
        <v/>
      </c>
      <c r="M136" s="19">
        <f>B136/L136</f>
        <v/>
      </c>
      <c r="N136" s="19">
        <f>IF(K136&lt;2.6, IF(B136&lt;5000, 35,IF(B136&lt;1200, 80, 120)),IF(B136&lt;1000,15,IF(B136&lt;5000,35,35)))</f>
        <v/>
      </c>
      <c r="O136" s="101">
        <f>+IF(M136&gt;N136,N136,M136)</f>
        <v/>
      </c>
      <c r="R136" s="19">
        <f>+O136*0.02*$C$1*PI()+R135</f>
        <v/>
      </c>
    </row>
    <row r="137">
      <c r="A137" s="19">
        <f>+'CPT data reduction'!A137</f>
        <v/>
      </c>
      <c r="B137" s="19">
        <f>+'CPT data reduction'!M137</f>
        <v/>
      </c>
      <c r="C137" s="25">
        <f>IF(A137&gt;$H$1,AVERAGE(OFFSET(B137,$F$1,0,1,1):OFFSET(B137,-$F$1,0,1,1)),0)</f>
        <v/>
      </c>
      <c r="K137" s="25">
        <f>+'CPT data reduction'!S137</f>
        <v/>
      </c>
      <c r="L137" s="19">
        <f>IF(K137&lt;2.6, IF(B137&lt;5000, 120, 200),IF(B137&lt;1000,30,IF(B137&lt;5000,80,120)))</f>
        <v/>
      </c>
      <c r="M137" s="19">
        <f>B137/L137</f>
        <v/>
      </c>
      <c r="N137" s="19">
        <f>IF(K137&lt;2.6, IF(B137&lt;5000, 35,IF(B137&lt;1200, 80, 120)),IF(B137&lt;1000,15,IF(B137&lt;5000,35,35)))</f>
        <v/>
      </c>
      <c r="O137" s="101">
        <f>+IF(M137&gt;N137,N137,M137)</f>
        <v/>
      </c>
      <c r="R137" s="19">
        <f>+O137*0.02*$C$1*PI()+R136</f>
        <v/>
      </c>
    </row>
    <row r="138">
      <c r="A138" s="19">
        <f>+'CPT data reduction'!A138</f>
        <v/>
      </c>
      <c r="B138" s="19">
        <f>+'CPT data reduction'!M138</f>
        <v/>
      </c>
      <c r="C138" s="25">
        <f>IF(A138&gt;$H$1,AVERAGE(OFFSET(B138,$F$1,0,1,1):OFFSET(B138,-$F$1,0,1,1)),0)</f>
        <v/>
      </c>
      <c r="K138" s="25">
        <f>+'CPT data reduction'!S138</f>
        <v/>
      </c>
      <c r="L138" s="19">
        <f>IF(K138&lt;2.6, IF(B138&lt;5000, 120, 200),IF(B138&lt;1000,30,IF(B138&lt;5000,80,120)))</f>
        <v/>
      </c>
      <c r="M138" s="19">
        <f>B138/L138</f>
        <v/>
      </c>
      <c r="N138" s="19">
        <f>IF(K138&lt;2.6, IF(B138&lt;5000, 35,IF(B138&lt;1200, 80, 120)),IF(B138&lt;1000,15,IF(B138&lt;5000,35,35)))</f>
        <v/>
      </c>
      <c r="O138" s="101">
        <f>+IF(M138&gt;N138,N138,M138)</f>
        <v/>
      </c>
      <c r="R138" s="19">
        <f>+O138*0.02*$C$1*PI()+R137</f>
        <v/>
      </c>
    </row>
    <row r="139">
      <c r="A139" s="19">
        <f>+'CPT data reduction'!A139</f>
        <v/>
      </c>
      <c r="B139" s="19">
        <f>+'CPT data reduction'!M139</f>
        <v/>
      </c>
      <c r="C139" s="25">
        <f>IF(A139&gt;$H$1,AVERAGE(OFFSET(B139,$F$1,0,1,1):OFFSET(B139,-$F$1,0,1,1)),0)</f>
        <v/>
      </c>
      <c r="K139" s="25">
        <f>+'CPT data reduction'!S139</f>
        <v/>
      </c>
      <c r="L139" s="19">
        <f>IF(K139&lt;2.6, IF(B139&lt;5000, 120, 200),IF(B139&lt;1000,30,IF(B139&lt;5000,80,120)))</f>
        <v/>
      </c>
      <c r="M139" s="19">
        <f>B139/L139</f>
        <v/>
      </c>
      <c r="N139" s="19">
        <f>IF(K139&lt;2.6, IF(B139&lt;5000, 35,IF(B139&lt;1200, 80, 120)),IF(B139&lt;1000,15,IF(B139&lt;5000,35,35)))</f>
        <v/>
      </c>
      <c r="O139" s="101">
        <f>+IF(M139&gt;N139,N139,M139)</f>
        <v/>
      </c>
      <c r="R139" s="19">
        <f>+O139*0.02*$C$1*PI()+R138</f>
        <v/>
      </c>
    </row>
    <row r="140">
      <c r="A140" s="19">
        <f>+'CPT data reduction'!A140</f>
        <v/>
      </c>
      <c r="B140" s="19">
        <f>+'CPT data reduction'!M140</f>
        <v/>
      </c>
      <c r="C140" s="25">
        <f>IF(A140&gt;$H$1,AVERAGE(OFFSET(B140,$F$1,0,1,1):OFFSET(B140,-$F$1,0,1,1)),0)</f>
        <v/>
      </c>
      <c r="K140" s="25">
        <f>+'CPT data reduction'!S140</f>
        <v/>
      </c>
      <c r="L140" s="19">
        <f>IF(K140&lt;2.6, IF(B140&lt;5000, 120, 200),IF(B140&lt;1000,30,IF(B140&lt;5000,80,120)))</f>
        <v/>
      </c>
      <c r="M140" s="19">
        <f>B140/L140</f>
        <v/>
      </c>
      <c r="N140" s="19">
        <f>IF(K140&lt;2.6, IF(B140&lt;5000, 35,IF(B140&lt;1200, 80, 120)),IF(B140&lt;1000,15,IF(B140&lt;5000,35,35)))</f>
        <v/>
      </c>
      <c r="O140" s="101">
        <f>+IF(M140&gt;N140,N140,M140)</f>
        <v/>
      </c>
      <c r="R140" s="19">
        <f>+O140*0.02*$C$1*PI()+R139</f>
        <v/>
      </c>
    </row>
    <row r="141">
      <c r="A141" s="19">
        <f>+'CPT data reduction'!A141</f>
        <v/>
      </c>
      <c r="B141" s="19">
        <f>+'CPT data reduction'!M141</f>
        <v/>
      </c>
      <c r="C141" s="25">
        <f>IF(A141&gt;$H$1,AVERAGE(OFFSET(B141,$F$1,0,1,1):OFFSET(B141,-$F$1,0,1,1)),0)</f>
        <v/>
      </c>
      <c r="K141" s="25">
        <f>+'CPT data reduction'!S141</f>
        <v/>
      </c>
      <c r="L141" s="19">
        <f>IF(K141&lt;2.6, IF(B141&lt;5000, 120, 200),IF(B141&lt;1000,30,IF(B141&lt;5000,80,120)))</f>
        <v/>
      </c>
      <c r="M141" s="19">
        <f>B141/L141</f>
        <v/>
      </c>
      <c r="N141" s="19">
        <f>IF(K141&lt;2.6, IF(B141&lt;5000, 35,IF(B141&lt;1200, 80, 120)),IF(B141&lt;1000,15,IF(B141&lt;5000,35,35)))</f>
        <v/>
      </c>
      <c r="O141" s="101">
        <f>+IF(M141&gt;N141,N141,M141)</f>
        <v/>
      </c>
      <c r="R141" s="19">
        <f>+O141*0.02*$C$1*PI()+R140</f>
        <v/>
      </c>
    </row>
    <row r="142">
      <c r="A142" s="19">
        <f>+'CPT data reduction'!A142</f>
        <v/>
      </c>
      <c r="B142" s="19">
        <f>+'CPT data reduction'!M142</f>
        <v/>
      </c>
      <c r="C142" s="25">
        <f>IF(A142&gt;$H$1,AVERAGE(OFFSET(B142,$F$1,0,1,1):OFFSET(B142,-$F$1,0,1,1)),0)</f>
        <v/>
      </c>
      <c r="K142" s="25">
        <f>+'CPT data reduction'!S142</f>
        <v/>
      </c>
      <c r="L142" s="19">
        <f>IF(K142&lt;2.6, IF(B142&lt;5000, 120, 200),IF(B142&lt;1000,30,IF(B142&lt;5000,80,120)))</f>
        <v/>
      </c>
      <c r="M142" s="19">
        <f>B142/L142</f>
        <v/>
      </c>
      <c r="N142" s="19">
        <f>IF(K142&lt;2.6, IF(B142&lt;5000, 35,IF(B142&lt;1200, 80, 120)),IF(B142&lt;1000,15,IF(B142&lt;5000,35,35)))</f>
        <v/>
      </c>
      <c r="O142" s="101">
        <f>+IF(M142&gt;N142,N142,M142)</f>
        <v/>
      </c>
      <c r="R142" s="19">
        <f>+O142*0.02*$C$1*PI()+R141</f>
        <v/>
      </c>
    </row>
    <row r="143">
      <c r="A143" s="19">
        <f>+'CPT data reduction'!A143</f>
        <v/>
      </c>
      <c r="B143" s="19">
        <f>+'CPT data reduction'!M143</f>
        <v/>
      </c>
      <c r="C143" s="25">
        <f>IF(A143&gt;$H$1,AVERAGE(OFFSET(B143,$F$1,0,1,1):OFFSET(B143,-$F$1,0,1,1)),0)</f>
        <v/>
      </c>
      <c r="K143" s="25">
        <f>+'CPT data reduction'!S143</f>
        <v/>
      </c>
      <c r="L143" s="19">
        <f>IF(K143&lt;2.6, IF(B143&lt;5000, 120, 200),IF(B143&lt;1000,30,IF(B143&lt;5000,80,120)))</f>
        <v/>
      </c>
      <c r="M143" s="19">
        <f>B143/L143</f>
        <v/>
      </c>
      <c r="N143" s="19">
        <f>IF(K143&lt;2.6, IF(B143&lt;5000, 35,IF(B143&lt;1200, 80, 120)),IF(B143&lt;1000,15,IF(B143&lt;5000,35,35)))</f>
        <v/>
      </c>
      <c r="O143" s="101">
        <f>+IF(M143&gt;N143,N143,M143)</f>
        <v/>
      </c>
      <c r="R143" s="19">
        <f>+O143*0.02*$C$1*PI()+R142</f>
        <v/>
      </c>
    </row>
    <row r="144">
      <c r="A144" s="19">
        <f>+'CPT data reduction'!A144</f>
        <v/>
      </c>
      <c r="B144" s="19">
        <f>+'CPT data reduction'!M144</f>
        <v/>
      </c>
      <c r="C144" s="25">
        <f>IF(A144&gt;$H$1,AVERAGE(OFFSET(B144,$F$1,0,1,1):OFFSET(B144,-$F$1,0,1,1)),0)</f>
        <v/>
      </c>
      <c r="K144" s="25">
        <f>+'CPT data reduction'!S144</f>
        <v/>
      </c>
      <c r="L144" s="19">
        <f>IF(K144&lt;2.6, IF(B144&lt;5000, 120, 200),IF(B144&lt;1000,30,IF(B144&lt;5000,80,120)))</f>
        <v/>
      </c>
      <c r="M144" s="19">
        <f>B144/L144</f>
        <v/>
      </c>
      <c r="N144" s="19">
        <f>IF(K144&lt;2.6, IF(B144&lt;5000, 35,IF(B144&lt;1200, 80, 120)),IF(B144&lt;1000,15,IF(B144&lt;5000,35,35)))</f>
        <v/>
      </c>
      <c r="O144" s="101">
        <f>+IF(M144&gt;N144,N144,M144)</f>
        <v/>
      </c>
      <c r="R144" s="19">
        <f>+O144*0.02*$C$1*PI()+R143</f>
        <v/>
      </c>
    </row>
    <row r="145">
      <c r="A145" s="19">
        <f>+'CPT data reduction'!A145</f>
        <v/>
      </c>
      <c r="B145" s="19">
        <f>+'CPT data reduction'!M145</f>
        <v/>
      </c>
      <c r="C145" s="25">
        <f>IF(A145&gt;$H$1,AVERAGE(OFFSET(B145,$F$1,0,1,1):OFFSET(B145,-$F$1,0,1,1)),0)</f>
        <v/>
      </c>
      <c r="K145" s="25">
        <f>+'CPT data reduction'!S145</f>
        <v/>
      </c>
      <c r="L145" s="19">
        <f>IF(K145&lt;2.6, IF(B145&lt;5000, 120, 200),IF(B145&lt;1000,30,IF(B145&lt;5000,80,120)))</f>
        <v/>
      </c>
      <c r="M145" s="19">
        <f>B145/L145</f>
        <v/>
      </c>
      <c r="N145" s="19">
        <f>IF(K145&lt;2.6, IF(B145&lt;5000, 35,IF(B145&lt;1200, 80, 120)),IF(B145&lt;1000,15,IF(B145&lt;5000,35,35)))</f>
        <v/>
      </c>
      <c r="O145" s="101">
        <f>+IF(M145&gt;N145,N145,M145)</f>
        <v/>
      </c>
      <c r="R145" s="19">
        <f>+O145*0.02*$C$1*PI()+R144</f>
        <v/>
      </c>
    </row>
    <row r="146">
      <c r="A146" s="19">
        <f>+'CPT data reduction'!A146</f>
        <v/>
      </c>
      <c r="B146" s="19">
        <f>+'CPT data reduction'!M146</f>
        <v/>
      </c>
      <c r="C146" s="25">
        <f>IF(A146&gt;$H$1,AVERAGE(OFFSET(B146,$F$1,0,1,1):OFFSET(B146,-$F$1,0,1,1)),0)</f>
        <v/>
      </c>
      <c r="K146" s="25">
        <f>+'CPT data reduction'!S146</f>
        <v/>
      </c>
      <c r="L146" s="19">
        <f>IF(K146&lt;2.6, IF(B146&lt;5000, 120, 200),IF(B146&lt;1000,30,IF(B146&lt;5000,80,120)))</f>
        <v/>
      </c>
      <c r="M146" s="19">
        <f>B146/L146</f>
        <v/>
      </c>
      <c r="N146" s="19">
        <f>IF(K146&lt;2.6, IF(B146&lt;5000, 35,IF(B146&lt;1200, 80, 120)),IF(B146&lt;1000,15,IF(B146&lt;5000,35,35)))</f>
        <v/>
      </c>
      <c r="O146" s="101">
        <f>+IF(M146&gt;N146,N146,M146)</f>
        <v/>
      </c>
      <c r="R146" s="19">
        <f>+O146*0.02*$C$1*PI()+R145</f>
        <v/>
      </c>
    </row>
    <row r="147">
      <c r="A147" s="19">
        <f>+'CPT data reduction'!A147</f>
        <v/>
      </c>
      <c r="B147" s="19">
        <f>+'CPT data reduction'!M147</f>
        <v/>
      </c>
      <c r="C147" s="25">
        <f>IF(A147&gt;$H$1,AVERAGE(OFFSET(B147,$F$1,0,1,1):OFFSET(B147,-$F$1,0,1,1)),0)</f>
        <v/>
      </c>
      <c r="K147" s="25">
        <f>+'CPT data reduction'!S147</f>
        <v/>
      </c>
      <c r="L147" s="19">
        <f>IF(K147&lt;2.6, IF(B147&lt;5000, 120, 200),IF(B147&lt;1000,30,IF(B147&lt;5000,80,120)))</f>
        <v/>
      </c>
      <c r="M147" s="19">
        <f>B147/L147</f>
        <v/>
      </c>
      <c r="N147" s="19">
        <f>IF(K147&lt;2.6, IF(B147&lt;5000, 35,IF(B147&lt;1200, 80, 120)),IF(B147&lt;1000,15,IF(B147&lt;5000,35,35)))</f>
        <v/>
      </c>
      <c r="O147" s="101">
        <f>+IF(M147&gt;N147,N147,M147)</f>
        <v/>
      </c>
      <c r="R147" s="19">
        <f>+O147*0.02*$C$1*PI()+R146</f>
        <v/>
      </c>
    </row>
    <row r="148">
      <c r="A148" s="19">
        <f>+'CPT data reduction'!A148</f>
        <v/>
      </c>
      <c r="B148" s="19">
        <f>+'CPT data reduction'!M148</f>
        <v/>
      </c>
      <c r="C148" s="25">
        <f>IF(A148&gt;$H$1,AVERAGE(OFFSET(B148,$F$1,0,1,1):OFFSET(B148,-$F$1,0,1,1)),0)</f>
        <v/>
      </c>
      <c r="K148" s="25">
        <f>+'CPT data reduction'!S148</f>
        <v/>
      </c>
      <c r="L148" s="19">
        <f>IF(K148&lt;2.6, IF(B148&lt;5000, 120, 200),IF(B148&lt;1000,30,IF(B148&lt;5000,80,120)))</f>
        <v/>
      </c>
      <c r="M148" s="19">
        <f>B148/L148</f>
        <v/>
      </c>
      <c r="N148" s="19">
        <f>IF(K148&lt;2.6, IF(B148&lt;5000, 35,IF(B148&lt;1200, 80, 120)),IF(B148&lt;1000,15,IF(B148&lt;5000,35,35)))</f>
        <v/>
      </c>
      <c r="O148" s="101">
        <f>+IF(M148&gt;N148,N148,M148)</f>
        <v/>
      </c>
      <c r="R148" s="19">
        <f>+O148*0.02*$C$1*PI()+R147</f>
        <v/>
      </c>
    </row>
    <row r="149">
      <c r="A149" s="19">
        <f>+'CPT data reduction'!A149</f>
        <v/>
      </c>
      <c r="B149" s="19">
        <f>+'CPT data reduction'!M149</f>
        <v/>
      </c>
      <c r="C149" s="25">
        <f>IF(A149&gt;$H$1,AVERAGE(OFFSET(B149,$F$1,0,1,1):OFFSET(B149,-$F$1,0,1,1)),0)</f>
        <v/>
      </c>
      <c r="K149" s="25">
        <f>+'CPT data reduction'!S149</f>
        <v/>
      </c>
      <c r="L149" s="19">
        <f>IF(K149&lt;2.6, IF(B149&lt;5000, 120, 200),IF(B149&lt;1000,30,IF(B149&lt;5000,80,120)))</f>
        <v/>
      </c>
      <c r="M149" s="19">
        <f>B149/L149</f>
        <v/>
      </c>
      <c r="N149" s="19">
        <f>IF(K149&lt;2.6, IF(B149&lt;5000, 35,IF(B149&lt;1200, 80, 120)),IF(B149&lt;1000,15,IF(B149&lt;5000,35,35)))</f>
        <v/>
      </c>
      <c r="O149" s="101">
        <f>+IF(M149&gt;N149,N149,M149)</f>
        <v/>
      </c>
      <c r="R149" s="19">
        <f>+O149*0.02*$C$1*PI()+R148</f>
        <v/>
      </c>
    </row>
    <row r="150">
      <c r="A150" s="19">
        <f>+'CPT data reduction'!A150</f>
        <v/>
      </c>
      <c r="B150" s="19">
        <f>+'CPT data reduction'!M150</f>
        <v/>
      </c>
      <c r="C150" s="25">
        <f>IF(A150&gt;$H$1,AVERAGE(OFFSET(B150,$F$1,0,1,1):OFFSET(B150,-$F$1,0,1,1)),0)</f>
        <v/>
      </c>
      <c r="K150" s="25">
        <f>+'CPT data reduction'!S150</f>
        <v/>
      </c>
      <c r="L150" s="19">
        <f>IF(K150&lt;2.6, IF(B150&lt;5000, 120, 200),IF(B150&lt;1000,30,IF(B150&lt;5000,80,120)))</f>
        <v/>
      </c>
      <c r="M150" s="19">
        <f>B150/L150</f>
        <v/>
      </c>
      <c r="N150" s="19">
        <f>IF(K150&lt;2.6, IF(B150&lt;5000, 35,IF(B150&lt;1200, 80, 120)),IF(B150&lt;1000,15,IF(B150&lt;5000,35,35)))</f>
        <v/>
      </c>
      <c r="O150" s="101">
        <f>+IF(M150&gt;N150,N150,M150)</f>
        <v/>
      </c>
      <c r="R150" s="19">
        <f>+O150*0.02*$C$1*PI()+R149</f>
        <v/>
      </c>
    </row>
    <row r="151">
      <c r="A151" s="19">
        <f>+'CPT data reduction'!A151</f>
        <v/>
      </c>
      <c r="B151" s="19">
        <f>+'CPT data reduction'!M151</f>
        <v/>
      </c>
      <c r="C151" s="25">
        <f>IF(A151&gt;$H$1,AVERAGE(OFFSET(B151,$F$1,0,1,1):OFFSET(B151,-$F$1,0,1,1)),0)</f>
        <v/>
      </c>
      <c r="K151" s="25">
        <f>+'CPT data reduction'!S151</f>
        <v/>
      </c>
      <c r="L151" s="19">
        <f>IF(K151&lt;2.6, IF(B151&lt;5000, 120, 200),IF(B151&lt;1000,30,IF(B151&lt;5000,80,120)))</f>
        <v/>
      </c>
      <c r="M151" s="19">
        <f>B151/L151</f>
        <v/>
      </c>
      <c r="N151" s="19">
        <f>IF(K151&lt;2.6, IF(B151&lt;5000, 35,IF(B151&lt;1200, 80, 120)),IF(B151&lt;1000,15,IF(B151&lt;5000,35,35)))</f>
        <v/>
      </c>
      <c r="O151" s="101">
        <f>+IF(M151&gt;N151,N151,M151)</f>
        <v/>
      </c>
      <c r="R151" s="19">
        <f>+O151*0.02*$C$1*PI()+R150</f>
        <v/>
      </c>
    </row>
    <row r="152">
      <c r="A152" s="19">
        <f>+'CPT data reduction'!A152</f>
        <v/>
      </c>
      <c r="B152" s="19">
        <f>+'CPT data reduction'!M152</f>
        <v/>
      </c>
      <c r="C152" s="25">
        <f>IF(A152&gt;$H$1,AVERAGE(OFFSET(B152,$F$1,0,1,1):OFFSET(B152,-$F$1,0,1,1)),0)</f>
        <v/>
      </c>
      <c r="K152" s="25">
        <f>+'CPT data reduction'!S152</f>
        <v/>
      </c>
      <c r="L152" s="19">
        <f>IF(K152&lt;2.6, IF(B152&lt;5000, 120, 200),IF(B152&lt;1000,30,IF(B152&lt;5000,80,120)))</f>
        <v/>
      </c>
      <c r="M152" s="19">
        <f>B152/L152</f>
        <v/>
      </c>
      <c r="N152" s="19">
        <f>IF(K152&lt;2.6, IF(B152&lt;5000, 35,IF(B152&lt;1200, 80, 120)),IF(B152&lt;1000,15,IF(B152&lt;5000,35,35)))</f>
        <v/>
      </c>
      <c r="O152" s="101">
        <f>+IF(M152&gt;N152,N152,M152)</f>
        <v/>
      </c>
      <c r="R152" s="19">
        <f>+O152*0.02*$C$1*PI()+R151</f>
        <v/>
      </c>
    </row>
    <row r="153">
      <c r="A153" s="19">
        <f>+'CPT data reduction'!A153</f>
        <v/>
      </c>
      <c r="B153" s="19">
        <f>+'CPT data reduction'!M153</f>
        <v/>
      </c>
      <c r="C153" s="25">
        <f>IF(A153&gt;$H$1,AVERAGE(OFFSET(B153,$F$1,0,1,1):OFFSET(B153,-$F$1,0,1,1)),0)</f>
        <v/>
      </c>
      <c r="K153" s="25">
        <f>+'CPT data reduction'!S153</f>
        <v/>
      </c>
      <c r="L153" s="19">
        <f>IF(K153&lt;2.6, IF(B153&lt;5000, 120, 200),IF(B153&lt;1000,30,IF(B153&lt;5000,80,120)))</f>
        <v/>
      </c>
      <c r="M153" s="19">
        <f>B153/L153</f>
        <v/>
      </c>
      <c r="N153" s="19">
        <f>IF(K153&lt;2.6, IF(B153&lt;5000, 35,IF(B153&lt;1200, 80, 120)),IF(B153&lt;1000,15,IF(B153&lt;5000,35,35)))</f>
        <v/>
      </c>
      <c r="O153" s="101">
        <f>+IF(M153&gt;N153,N153,M153)</f>
        <v/>
      </c>
      <c r="R153" s="19">
        <f>+O153*0.02*$C$1*PI()+R152</f>
        <v/>
      </c>
    </row>
    <row r="154">
      <c r="A154" s="19">
        <f>+'CPT data reduction'!A154</f>
        <v/>
      </c>
      <c r="B154" s="19">
        <f>+'CPT data reduction'!M154</f>
        <v/>
      </c>
      <c r="C154" s="25">
        <f>IF(A154&gt;$H$1,AVERAGE(OFFSET(B154,$F$1,0,1,1):OFFSET(B154,-$F$1,0,1,1)),0)</f>
        <v/>
      </c>
      <c r="K154" s="25">
        <f>+'CPT data reduction'!S154</f>
        <v/>
      </c>
      <c r="L154" s="19">
        <f>IF(K154&lt;2.6, IF(B154&lt;5000, 120, 200),IF(B154&lt;1000,30,IF(B154&lt;5000,80,120)))</f>
        <v/>
      </c>
      <c r="M154" s="19">
        <f>B154/L154</f>
        <v/>
      </c>
      <c r="N154" s="19">
        <f>IF(K154&lt;2.6, IF(B154&lt;5000, 35,IF(B154&lt;1200, 80, 120)),IF(B154&lt;1000,15,IF(B154&lt;5000,35,35)))</f>
        <v/>
      </c>
      <c r="O154" s="101">
        <f>+IF(M154&gt;N154,N154,M154)</f>
        <v/>
      </c>
      <c r="R154" s="19">
        <f>+O154*0.02*$C$1*PI()+R153</f>
        <v/>
      </c>
    </row>
    <row r="155">
      <c r="A155" s="19">
        <f>+'CPT data reduction'!A155</f>
        <v/>
      </c>
      <c r="B155" s="19">
        <f>+'CPT data reduction'!M155</f>
        <v/>
      </c>
      <c r="C155" s="25">
        <f>IF(A155&gt;$H$1,AVERAGE(OFFSET(B155,$F$1,0,1,1):OFFSET(B155,-$F$1,0,1,1)),0)</f>
        <v/>
      </c>
      <c r="K155" s="25">
        <f>+'CPT data reduction'!S155</f>
        <v/>
      </c>
      <c r="L155" s="19">
        <f>IF(K155&lt;2.6, IF(B155&lt;5000, 120, 200),IF(B155&lt;1000,30,IF(B155&lt;5000,80,120)))</f>
        <v/>
      </c>
      <c r="M155" s="19">
        <f>B155/L155</f>
        <v/>
      </c>
      <c r="N155" s="19">
        <f>IF(K155&lt;2.6, IF(B155&lt;5000, 35,IF(B155&lt;1200, 80, 120)),IF(B155&lt;1000,15,IF(B155&lt;5000,35,35)))</f>
        <v/>
      </c>
      <c r="O155" s="101">
        <f>+IF(M155&gt;N155,N155,M155)</f>
        <v/>
      </c>
      <c r="R155" s="19">
        <f>+O155*0.02*$C$1*PI()+R154</f>
        <v/>
      </c>
    </row>
    <row r="156">
      <c r="A156" s="19">
        <f>+'CPT data reduction'!A156</f>
        <v/>
      </c>
      <c r="B156" s="19">
        <f>+'CPT data reduction'!M156</f>
        <v/>
      </c>
      <c r="C156" s="25">
        <f>IF(A156&gt;$H$1,AVERAGE(OFFSET(B156,$F$1,0,1,1):OFFSET(B156,-$F$1,0,1,1)),0)</f>
        <v/>
      </c>
      <c r="E156" s="101" t="n"/>
      <c r="K156" s="25">
        <f>+'CPT data reduction'!S156</f>
        <v/>
      </c>
      <c r="L156" s="19">
        <f>IF(K156&lt;2.6, IF(B156&lt;5000, 120, 200),IF(B156&lt;1000,30,IF(B156&lt;5000,80,120)))</f>
        <v/>
      </c>
      <c r="M156" s="19">
        <f>B156/L156</f>
        <v/>
      </c>
      <c r="N156" s="19">
        <f>IF(K156&lt;2.6, IF(B156&lt;5000, 35,IF(B156&lt;1200, 80, 120)),IF(B156&lt;1000,15,IF(B156&lt;5000,35,35)))</f>
        <v/>
      </c>
      <c r="O156" s="101">
        <f>+IF(M156&gt;N156,N156,M156)</f>
        <v/>
      </c>
      <c r="R156" s="19">
        <f>+O156*0.02*$C$1*PI()+R155</f>
        <v/>
      </c>
    </row>
    <row r="157">
      <c r="A157" s="19">
        <f>+'CPT data reduction'!A157</f>
        <v/>
      </c>
      <c r="B157" s="19">
        <f>+'CPT data reduction'!M157</f>
        <v/>
      </c>
      <c r="C157" s="25">
        <f>IF(A157&gt;$H$1,AVERAGE(OFFSET(B157,$F$1,0,1,1):OFFSET(B157,-$F$1,0,1,1)),0)</f>
        <v/>
      </c>
      <c r="K157" s="25">
        <f>+'CPT data reduction'!S157</f>
        <v/>
      </c>
      <c r="L157" s="19">
        <f>IF(K157&lt;2.6, IF(B157&lt;5000, 120, 200),IF(B157&lt;1000,30,IF(B157&lt;5000,80,120)))</f>
        <v/>
      </c>
      <c r="M157" s="19">
        <f>B157/L157</f>
        <v/>
      </c>
      <c r="N157" s="19">
        <f>IF(K157&lt;2.6, IF(B157&lt;5000, 35,IF(B157&lt;1200, 80, 120)),IF(B157&lt;1000,15,IF(B157&lt;5000,35,35)))</f>
        <v/>
      </c>
      <c r="O157" s="101">
        <f>+IF(M157&gt;N157,N157,M157)</f>
        <v/>
      </c>
      <c r="R157" s="19">
        <f>+O157*0.02*$C$1*PI()+R156</f>
        <v/>
      </c>
    </row>
    <row r="158">
      <c r="A158" s="19">
        <f>+'CPT data reduction'!A158</f>
        <v/>
      </c>
      <c r="B158" s="19">
        <f>+'CPT data reduction'!M158</f>
        <v/>
      </c>
      <c r="C158" s="25">
        <f>IF(A158&gt;$H$1,AVERAGE(OFFSET(B158,$F$1,0,1,1):OFFSET(B158,-$F$1,0,1,1)),0)</f>
        <v/>
      </c>
      <c r="K158" s="25">
        <f>+'CPT data reduction'!S158</f>
        <v/>
      </c>
      <c r="L158" s="19">
        <f>IF(K158&lt;2.6, IF(B158&lt;5000, 120, 200),IF(B158&lt;1000,30,IF(B158&lt;5000,80,120)))</f>
        <v/>
      </c>
      <c r="M158" s="19">
        <f>B158/L158</f>
        <v/>
      </c>
      <c r="N158" s="19">
        <f>IF(K158&lt;2.6, IF(B158&lt;5000, 35,IF(B158&lt;1200, 80, 120)),IF(B158&lt;1000,15,IF(B158&lt;5000,35,35)))</f>
        <v/>
      </c>
      <c r="O158" s="101">
        <f>+IF(M158&gt;N158,N158,M158)</f>
        <v/>
      </c>
      <c r="R158" s="19">
        <f>+O158*0.02*$C$1*PI()+R157</f>
        <v/>
      </c>
    </row>
    <row r="159">
      <c r="A159" s="19">
        <f>+'CPT data reduction'!A159</f>
        <v/>
      </c>
      <c r="B159" s="19">
        <f>+'CPT data reduction'!M159</f>
        <v/>
      </c>
      <c r="C159" s="25">
        <f>IF(A159&gt;$H$1,AVERAGE(OFFSET(B159,$F$1,0,1,1):OFFSET(B159,-$F$1,0,1,1)),0)</f>
        <v/>
      </c>
      <c r="K159" s="25">
        <f>+'CPT data reduction'!S159</f>
        <v/>
      </c>
      <c r="L159" s="19">
        <f>IF(K159&lt;2.6, IF(B159&lt;5000, 120, 200),IF(B159&lt;1000,30,IF(B159&lt;5000,80,120)))</f>
        <v/>
      </c>
      <c r="M159" s="19">
        <f>B159/L159</f>
        <v/>
      </c>
      <c r="N159" s="19">
        <f>IF(K159&lt;2.6, IF(B159&lt;5000, 35,IF(B159&lt;1200, 80, 120)),IF(B159&lt;1000,15,IF(B159&lt;5000,35,35)))</f>
        <v/>
      </c>
      <c r="O159" s="101">
        <f>+IF(M159&gt;N159,N159,M159)</f>
        <v/>
      </c>
      <c r="R159" s="19">
        <f>+O159*0.02*$C$1*PI()+R158</f>
        <v/>
      </c>
    </row>
    <row r="160">
      <c r="A160" s="19">
        <f>+'CPT data reduction'!A160</f>
        <v/>
      </c>
      <c r="B160" s="19">
        <f>+'CPT data reduction'!M160</f>
        <v/>
      </c>
      <c r="C160" s="25">
        <f>IF(A160&gt;$H$1,AVERAGE(OFFSET(B160,$F$1,0,1,1):OFFSET(B160,-$F$1,0,1,1)),0)</f>
        <v/>
      </c>
      <c r="K160" s="25">
        <f>+'CPT data reduction'!S160</f>
        <v/>
      </c>
      <c r="L160" s="19">
        <f>IF(K160&lt;2.6, IF(B160&lt;5000, 120, 200),IF(B160&lt;1000,30,IF(B160&lt;5000,80,120)))</f>
        <v/>
      </c>
      <c r="M160" s="19">
        <f>B160/L160</f>
        <v/>
      </c>
      <c r="N160" s="19">
        <f>IF(K160&lt;2.6, IF(B160&lt;5000, 35,IF(B160&lt;1200, 80, 120)),IF(B160&lt;1000,15,IF(B160&lt;5000,35,35)))</f>
        <v/>
      </c>
      <c r="O160" s="101">
        <f>+IF(M160&gt;N160,N160,M160)</f>
        <v/>
      </c>
      <c r="R160" s="19">
        <f>+O160*0.02*$C$1*PI()+R159</f>
        <v/>
      </c>
    </row>
    <row r="161">
      <c r="A161" s="19">
        <f>+'CPT data reduction'!A161</f>
        <v/>
      </c>
      <c r="B161" s="19">
        <f>+'CPT data reduction'!M161</f>
        <v/>
      </c>
      <c r="C161" s="25">
        <f>IF(A161&gt;$H$1,AVERAGE(OFFSET(B161,$F$1,0,1,1):OFFSET(B161,-$F$1,0,1,1)),0)</f>
        <v/>
      </c>
      <c r="K161" s="25">
        <f>+'CPT data reduction'!S161</f>
        <v/>
      </c>
      <c r="L161" s="19">
        <f>IF(K161&lt;2.6, IF(B161&lt;5000, 120, 200),IF(B161&lt;1000,30,IF(B161&lt;5000,80,120)))</f>
        <v/>
      </c>
      <c r="M161" s="19">
        <f>B161/L161</f>
        <v/>
      </c>
      <c r="N161" s="19">
        <f>IF(K161&lt;2.6, IF(B161&lt;5000, 35,IF(B161&lt;1200, 80, 120)),IF(B161&lt;1000,15,IF(B161&lt;5000,35,35)))</f>
        <v/>
      </c>
      <c r="O161" s="101">
        <f>+IF(M161&gt;N161,N161,M161)</f>
        <v/>
      </c>
      <c r="R161" s="19">
        <f>+O161*0.02*$C$1*PI()+R160</f>
        <v/>
      </c>
    </row>
    <row r="162">
      <c r="A162" s="19">
        <f>+'CPT data reduction'!A162</f>
        <v/>
      </c>
      <c r="B162" s="19">
        <f>+'CPT data reduction'!M162</f>
        <v/>
      </c>
      <c r="C162" s="25">
        <f>IF(A162&gt;$H$1,AVERAGE(OFFSET(B162,$F$1,0,1,1):OFFSET(B162,-$F$1,0,1,1)),0)</f>
        <v/>
      </c>
      <c r="K162" s="25">
        <f>+'CPT data reduction'!S162</f>
        <v/>
      </c>
      <c r="L162" s="19">
        <f>IF(K162&lt;2.6, IF(B162&lt;5000, 120, 200),IF(B162&lt;1000,30,IF(B162&lt;5000,80,120)))</f>
        <v/>
      </c>
      <c r="M162" s="19">
        <f>B162/L162</f>
        <v/>
      </c>
      <c r="N162" s="19">
        <f>IF(K162&lt;2.6, IF(B162&lt;5000, 35,IF(B162&lt;1200, 80, 120)),IF(B162&lt;1000,15,IF(B162&lt;5000,35,35)))</f>
        <v/>
      </c>
      <c r="O162" s="101">
        <f>+IF(M162&gt;N162,N162,M162)</f>
        <v/>
      </c>
      <c r="R162" s="19">
        <f>+O162*0.02*$C$1*PI()+R161</f>
        <v/>
      </c>
    </row>
    <row r="163">
      <c r="A163" s="19">
        <f>+'CPT data reduction'!A163</f>
        <v/>
      </c>
      <c r="B163" s="19">
        <f>+'CPT data reduction'!M163</f>
        <v/>
      </c>
      <c r="C163" s="25">
        <f>IF(A163&gt;$H$1,AVERAGE(OFFSET(B163,$F$1,0,1,1):OFFSET(B163,-$F$1,0,1,1)),0)</f>
        <v/>
      </c>
      <c r="K163" s="25">
        <f>+'CPT data reduction'!S163</f>
        <v/>
      </c>
      <c r="L163" s="19">
        <f>IF(K163&lt;2.6, IF(B163&lt;5000, 120, 200),IF(B163&lt;1000,30,IF(B163&lt;5000,80,120)))</f>
        <v/>
      </c>
      <c r="M163" s="19">
        <f>B163/L163</f>
        <v/>
      </c>
      <c r="N163" s="19">
        <f>IF(K163&lt;2.6, IF(B163&lt;5000, 35,IF(B163&lt;1200, 80, 120)),IF(B163&lt;1000,15,IF(B163&lt;5000,35,35)))</f>
        <v/>
      </c>
      <c r="O163" s="101">
        <f>+IF(M163&gt;N163,N163,M163)</f>
        <v/>
      </c>
      <c r="R163" s="19">
        <f>+O163*0.02*$C$1*PI()+R162</f>
        <v/>
      </c>
    </row>
    <row r="164">
      <c r="A164" s="19">
        <f>+'CPT data reduction'!A164</f>
        <v/>
      </c>
      <c r="B164" s="19">
        <f>+'CPT data reduction'!M164</f>
        <v/>
      </c>
      <c r="C164" s="25">
        <f>IF(A164&gt;$H$1,AVERAGE(OFFSET(B164,$F$1,0,1,1):OFFSET(B164,-$F$1,0,1,1)),0)</f>
        <v/>
      </c>
      <c r="K164" s="25">
        <f>+'CPT data reduction'!S164</f>
        <v/>
      </c>
      <c r="L164" s="19">
        <f>IF(K164&lt;2.6, IF(B164&lt;5000, 120, 200),IF(B164&lt;1000,30,IF(B164&lt;5000,80,120)))</f>
        <v/>
      </c>
      <c r="M164" s="19">
        <f>B164/L164</f>
        <v/>
      </c>
      <c r="N164" s="19">
        <f>IF(K164&lt;2.6, IF(B164&lt;5000, 35,IF(B164&lt;1200, 80, 120)),IF(B164&lt;1000,15,IF(B164&lt;5000,35,35)))</f>
        <v/>
      </c>
      <c r="O164" s="101">
        <f>+IF(M164&gt;N164,N164,M164)</f>
        <v/>
      </c>
      <c r="R164" s="19">
        <f>+O164*0.02*$C$1*PI()+R163</f>
        <v/>
      </c>
    </row>
    <row r="165">
      <c r="A165" s="19">
        <f>+'CPT data reduction'!A165</f>
        <v/>
      </c>
      <c r="B165" s="19">
        <f>+'CPT data reduction'!M165</f>
        <v/>
      </c>
      <c r="C165" s="25">
        <f>IF(A165&gt;$H$1,AVERAGE(OFFSET(B165,$F$1,0,1,1):OFFSET(B165,-$F$1,0,1,1)),0)</f>
        <v/>
      </c>
      <c r="K165" s="25">
        <f>+'CPT data reduction'!S165</f>
        <v/>
      </c>
      <c r="L165" s="19">
        <f>IF(K165&lt;2.6, IF(B165&lt;5000, 120, 200),IF(B165&lt;1000,30,IF(B165&lt;5000,80,120)))</f>
        <v/>
      </c>
      <c r="M165" s="19">
        <f>B165/L165</f>
        <v/>
      </c>
      <c r="N165" s="19">
        <f>IF(K165&lt;2.6, IF(B165&lt;5000, 35,IF(B165&lt;1200, 80, 120)),IF(B165&lt;1000,15,IF(B165&lt;5000,35,35)))</f>
        <v/>
      </c>
      <c r="O165" s="101">
        <f>+IF(M165&gt;N165,N165,M165)</f>
        <v/>
      </c>
      <c r="R165" s="19">
        <f>+O165*0.02*$C$1*PI()+R164</f>
        <v/>
      </c>
    </row>
    <row r="166">
      <c r="A166" s="19">
        <f>+'CPT data reduction'!A166</f>
        <v/>
      </c>
      <c r="B166" s="19">
        <f>+'CPT data reduction'!M166</f>
        <v/>
      </c>
      <c r="C166" s="25">
        <f>IF(A166&gt;$H$1,AVERAGE(OFFSET(B166,$F$1,0,1,1):OFFSET(B166,-$F$1,0,1,1)),0)</f>
        <v/>
      </c>
      <c r="K166" s="25">
        <f>+'CPT data reduction'!S166</f>
        <v/>
      </c>
      <c r="L166" s="19">
        <f>IF(K166&lt;2.6, IF(B166&lt;5000, 120, 200),IF(B166&lt;1000,30,IF(B166&lt;5000,80,120)))</f>
        <v/>
      </c>
      <c r="M166" s="19">
        <f>B166/L166</f>
        <v/>
      </c>
      <c r="N166" s="19">
        <f>IF(K166&lt;2.6, IF(B166&lt;5000, 35,IF(B166&lt;1200, 80, 120)),IF(B166&lt;1000,15,IF(B166&lt;5000,35,35)))</f>
        <v/>
      </c>
      <c r="O166" s="101">
        <f>+IF(M166&gt;N166,N166,M166)</f>
        <v/>
      </c>
      <c r="R166" s="19">
        <f>+O166*0.02*$C$1*PI()+R165</f>
        <v/>
      </c>
    </row>
    <row r="167">
      <c r="A167" s="19">
        <f>+'CPT data reduction'!A167</f>
        <v/>
      </c>
      <c r="B167" s="19">
        <f>+'CPT data reduction'!M167</f>
        <v/>
      </c>
      <c r="C167" s="25">
        <f>IF(A167&gt;$H$1,AVERAGE(OFFSET(B167,$F$1,0,1,1):OFFSET(B167,-$F$1,0,1,1)),0)</f>
        <v/>
      </c>
      <c r="K167" s="25">
        <f>+'CPT data reduction'!S167</f>
        <v/>
      </c>
      <c r="L167" s="19">
        <f>IF(K167&lt;2.6, IF(B167&lt;5000, 120, 200),IF(B167&lt;1000,30,IF(B167&lt;5000,80,120)))</f>
        <v/>
      </c>
      <c r="M167" s="19">
        <f>B167/L167</f>
        <v/>
      </c>
      <c r="N167" s="19">
        <f>IF(K167&lt;2.6, IF(B167&lt;5000, 35,IF(B167&lt;1200, 80, 120)),IF(B167&lt;1000,15,IF(B167&lt;5000,35,35)))</f>
        <v/>
      </c>
      <c r="O167" s="101">
        <f>+IF(M167&gt;N167,N167,M167)</f>
        <v/>
      </c>
      <c r="R167" s="19">
        <f>+O167*0.02*$C$1*PI()+R166</f>
        <v/>
      </c>
    </row>
    <row r="168">
      <c r="A168" s="19">
        <f>+'CPT data reduction'!A168</f>
        <v/>
      </c>
      <c r="B168" s="19">
        <f>+'CPT data reduction'!M168</f>
        <v/>
      </c>
      <c r="C168" s="25">
        <f>IF(A168&gt;$H$1,AVERAGE(OFFSET(B168,$F$1,0,1,1):OFFSET(B168,-$F$1,0,1,1)),0)</f>
        <v/>
      </c>
      <c r="K168" s="25">
        <f>+'CPT data reduction'!S168</f>
        <v/>
      </c>
      <c r="L168" s="19">
        <f>IF(K168&lt;2.6, IF(B168&lt;5000, 120, 200),IF(B168&lt;1000,30,IF(B168&lt;5000,80,120)))</f>
        <v/>
      </c>
      <c r="M168" s="19">
        <f>B168/L168</f>
        <v/>
      </c>
      <c r="N168" s="19">
        <f>IF(K168&lt;2.6, IF(B168&lt;5000, 35,IF(B168&lt;1200, 80, 120)),IF(B168&lt;1000,15,IF(B168&lt;5000,35,35)))</f>
        <v/>
      </c>
      <c r="O168" s="101">
        <f>+IF(M168&gt;N168,N168,M168)</f>
        <v/>
      </c>
      <c r="R168" s="19">
        <f>+O168*0.02*$C$1*PI()+R167</f>
        <v/>
      </c>
    </row>
    <row r="169">
      <c r="A169" s="19">
        <f>+'CPT data reduction'!A169</f>
        <v/>
      </c>
      <c r="B169" s="19">
        <f>+'CPT data reduction'!M169</f>
        <v/>
      </c>
      <c r="C169" s="25">
        <f>IF(A169&gt;$H$1,AVERAGE(OFFSET(B169,$F$1,0,1,1):OFFSET(B169,-$F$1,0,1,1)),0)</f>
        <v/>
      </c>
      <c r="K169" s="25">
        <f>+'CPT data reduction'!S169</f>
        <v/>
      </c>
      <c r="L169" s="19">
        <f>IF(K169&lt;2.6, IF(B169&lt;5000, 120, 200),IF(B169&lt;1000,30,IF(B169&lt;5000,80,120)))</f>
        <v/>
      </c>
      <c r="M169" s="19">
        <f>B169/L169</f>
        <v/>
      </c>
      <c r="N169" s="19">
        <f>IF(K169&lt;2.6, IF(B169&lt;5000, 35,IF(B169&lt;1200, 80, 120)),IF(B169&lt;1000,15,IF(B169&lt;5000,35,35)))</f>
        <v/>
      </c>
      <c r="O169" s="101">
        <f>+IF(M169&gt;N169,N169,M169)</f>
        <v/>
      </c>
      <c r="R169" s="19">
        <f>+O169*0.02*$C$1*PI()+R168</f>
        <v/>
      </c>
    </row>
    <row r="170">
      <c r="A170" s="19">
        <f>+'CPT data reduction'!A170</f>
        <v/>
      </c>
      <c r="B170" s="19">
        <f>+'CPT data reduction'!M170</f>
        <v/>
      </c>
      <c r="C170" s="25">
        <f>IF(A170&gt;$H$1,AVERAGE(OFFSET(B170,$F$1,0,1,1):OFFSET(B170,-$F$1,0,1,1)),0)</f>
        <v/>
      </c>
      <c r="K170" s="25">
        <f>+'CPT data reduction'!S170</f>
        <v/>
      </c>
      <c r="L170" s="19">
        <f>IF(K170&lt;2.6, IF(B170&lt;5000, 120, 200),IF(B170&lt;1000,30,IF(B170&lt;5000,80,120)))</f>
        <v/>
      </c>
      <c r="M170" s="19">
        <f>B170/L170</f>
        <v/>
      </c>
      <c r="N170" s="19">
        <f>IF(K170&lt;2.6, IF(B170&lt;5000, 35,IF(B170&lt;1200, 80, 120)),IF(B170&lt;1000,15,IF(B170&lt;5000,35,35)))</f>
        <v/>
      </c>
      <c r="O170" s="101">
        <f>+IF(M170&gt;N170,N170,M170)</f>
        <v/>
      </c>
      <c r="R170" s="19">
        <f>+O170*0.02*$C$1*PI()+R169</f>
        <v/>
      </c>
    </row>
    <row r="171">
      <c r="A171" s="19">
        <f>+'CPT data reduction'!A171</f>
        <v/>
      </c>
      <c r="B171" s="19">
        <f>+'CPT data reduction'!M171</f>
        <v/>
      </c>
      <c r="C171" s="25">
        <f>IF(A171&gt;$H$1,AVERAGE(OFFSET(B171,$F$1,0,1,1):OFFSET(B171,-$F$1,0,1,1)),0)</f>
        <v/>
      </c>
      <c r="K171" s="25">
        <f>+'CPT data reduction'!S171</f>
        <v/>
      </c>
      <c r="L171" s="19">
        <f>IF(K171&lt;2.6, IF(B171&lt;5000, 120, 200),IF(B171&lt;1000,30,IF(B171&lt;5000,80,120)))</f>
        <v/>
      </c>
      <c r="M171" s="19">
        <f>B171/L171</f>
        <v/>
      </c>
      <c r="N171" s="19">
        <f>IF(K171&lt;2.6, IF(B171&lt;5000, 35,IF(B171&lt;1200, 80, 120)),IF(B171&lt;1000,15,IF(B171&lt;5000,35,35)))</f>
        <v/>
      </c>
      <c r="O171" s="101">
        <f>+IF(M171&gt;N171,N171,M171)</f>
        <v/>
      </c>
      <c r="R171" s="19">
        <f>+O171*0.02*$C$1*PI()+R170</f>
        <v/>
      </c>
    </row>
    <row r="172">
      <c r="A172" s="19">
        <f>+'CPT data reduction'!A172</f>
        <v/>
      </c>
      <c r="B172" s="19">
        <f>+'CPT data reduction'!M172</f>
        <v/>
      </c>
      <c r="C172" s="25">
        <f>IF(A172&gt;$H$1,AVERAGE(OFFSET(B172,$F$1,0,1,1):OFFSET(B172,-$F$1,0,1,1)),0)</f>
        <v/>
      </c>
      <c r="K172" s="25">
        <f>+'CPT data reduction'!S172</f>
        <v/>
      </c>
      <c r="L172" s="19">
        <f>IF(K172&lt;2.6, IF(B172&lt;5000, 120, 200),IF(B172&lt;1000,30,IF(B172&lt;5000,80,120)))</f>
        <v/>
      </c>
      <c r="M172" s="19">
        <f>B172/L172</f>
        <v/>
      </c>
      <c r="N172" s="19">
        <f>IF(K172&lt;2.6, IF(B172&lt;5000, 35,IF(B172&lt;1200, 80, 120)),IF(B172&lt;1000,15,IF(B172&lt;5000,35,35)))</f>
        <v/>
      </c>
      <c r="O172" s="101">
        <f>+IF(M172&gt;N172,N172,M172)</f>
        <v/>
      </c>
      <c r="R172" s="19">
        <f>+O172*0.02*$C$1*PI()+R171</f>
        <v/>
      </c>
    </row>
    <row r="173">
      <c r="A173" s="19">
        <f>+'CPT data reduction'!A173</f>
        <v/>
      </c>
      <c r="B173" s="19">
        <f>+'CPT data reduction'!M173</f>
        <v/>
      </c>
      <c r="C173" s="25">
        <f>IF(A173&gt;$H$1,AVERAGE(OFFSET(B173,$F$1,0,1,1):OFFSET(B173,-$F$1,0,1,1)),0)</f>
        <v/>
      </c>
      <c r="K173" s="25">
        <f>+'CPT data reduction'!S173</f>
        <v/>
      </c>
      <c r="L173" s="19">
        <f>IF(K173&lt;2.6, IF(B173&lt;5000, 120, 200),IF(B173&lt;1000,30,IF(B173&lt;5000,80,120)))</f>
        <v/>
      </c>
      <c r="M173" s="19">
        <f>B173/L173</f>
        <v/>
      </c>
      <c r="N173" s="19">
        <f>IF(K173&lt;2.6, IF(B173&lt;5000, 35,IF(B173&lt;1200, 80, 120)),IF(B173&lt;1000,15,IF(B173&lt;5000,35,35)))</f>
        <v/>
      </c>
      <c r="O173" s="101">
        <f>+IF(M173&gt;N173,N173,M173)</f>
        <v/>
      </c>
      <c r="R173" s="19">
        <f>+O173*0.02*$C$1*PI()+R172</f>
        <v/>
      </c>
    </row>
    <row r="174">
      <c r="A174" s="19">
        <f>+'CPT data reduction'!A174</f>
        <v/>
      </c>
      <c r="B174" s="19">
        <f>+'CPT data reduction'!M174</f>
        <v/>
      </c>
      <c r="C174" s="25">
        <f>IF(A174&gt;$H$1,AVERAGE(OFFSET(B174,$F$1,0,1,1):OFFSET(B174,-$F$1,0,1,1)),0)</f>
        <v/>
      </c>
      <c r="K174" s="25">
        <f>+'CPT data reduction'!S174</f>
        <v/>
      </c>
      <c r="L174" s="19">
        <f>IF(K174&lt;2.6, IF(B174&lt;5000, 120, 200),IF(B174&lt;1000,30,IF(B174&lt;5000,80,120)))</f>
        <v/>
      </c>
      <c r="M174" s="19">
        <f>B174/L174</f>
        <v/>
      </c>
      <c r="N174" s="19">
        <f>IF(K174&lt;2.6, IF(B174&lt;5000, 35,IF(B174&lt;1200, 80, 120)),IF(B174&lt;1000,15,IF(B174&lt;5000,35,35)))</f>
        <v/>
      </c>
      <c r="O174" s="101">
        <f>+IF(M174&gt;N174,N174,M174)</f>
        <v/>
      </c>
      <c r="R174" s="19">
        <f>+O174*0.02*$C$1*PI()+R173</f>
        <v/>
      </c>
    </row>
    <row r="175">
      <c r="A175" s="19">
        <f>+'CPT data reduction'!A175</f>
        <v/>
      </c>
      <c r="B175" s="19">
        <f>+'CPT data reduction'!M175</f>
        <v/>
      </c>
      <c r="C175" s="25">
        <f>IF(A175&gt;$H$1,AVERAGE(OFFSET(B175,$F$1,0,1,1):OFFSET(B175,-$F$1,0,1,1)),0)</f>
        <v/>
      </c>
      <c r="K175" s="25">
        <f>+'CPT data reduction'!S175</f>
        <v/>
      </c>
      <c r="L175" s="19">
        <f>IF(K175&lt;2.6, IF(B175&lt;5000, 120, 200),IF(B175&lt;1000,30,IF(B175&lt;5000,80,120)))</f>
        <v/>
      </c>
      <c r="M175" s="19">
        <f>B175/L175</f>
        <v/>
      </c>
      <c r="N175" s="19">
        <f>IF(K175&lt;2.6, IF(B175&lt;5000, 35,IF(B175&lt;1200, 80, 120)),IF(B175&lt;1000,15,IF(B175&lt;5000,35,35)))</f>
        <v/>
      </c>
      <c r="O175" s="101">
        <f>+IF(M175&gt;N175,N175,M175)</f>
        <v/>
      </c>
      <c r="R175" s="19">
        <f>+O175*0.02*$C$1*PI()+R174</f>
        <v/>
      </c>
    </row>
    <row r="176">
      <c r="A176" s="19">
        <f>+'CPT data reduction'!A176</f>
        <v/>
      </c>
      <c r="B176" s="19">
        <f>+'CPT data reduction'!M176</f>
        <v/>
      </c>
      <c r="C176" s="25">
        <f>IF(A176&gt;$H$1,AVERAGE(OFFSET(B176,$F$1,0,1,1):OFFSET(B176,-$F$1,0,1,1)),0)</f>
        <v/>
      </c>
      <c r="K176" s="25">
        <f>+'CPT data reduction'!S176</f>
        <v/>
      </c>
      <c r="L176" s="19">
        <f>IF(K176&lt;2.6, IF(B176&lt;5000, 120, 200),IF(B176&lt;1000,30,IF(B176&lt;5000,80,120)))</f>
        <v/>
      </c>
      <c r="M176" s="19">
        <f>B176/L176</f>
        <v/>
      </c>
      <c r="N176" s="19">
        <f>IF(K176&lt;2.6, IF(B176&lt;5000, 35,IF(B176&lt;1200, 80, 120)),IF(B176&lt;1000,15,IF(B176&lt;5000,35,35)))</f>
        <v/>
      </c>
      <c r="O176" s="101">
        <f>+IF(M176&gt;N176,N176,M176)</f>
        <v/>
      </c>
      <c r="R176" s="19">
        <f>+O176*0.02*$C$1*PI()+R175</f>
        <v/>
      </c>
    </row>
    <row r="177">
      <c r="A177" s="19">
        <f>+'CPT data reduction'!A177</f>
        <v/>
      </c>
      <c r="B177" s="19">
        <f>+'CPT data reduction'!M177</f>
        <v/>
      </c>
      <c r="C177" s="25">
        <f>IF(A177&gt;$H$1,AVERAGE(OFFSET(B177,$F$1,0,1,1):OFFSET(B177,-$F$1,0,1,1)),0)</f>
        <v/>
      </c>
      <c r="K177" s="25">
        <f>+'CPT data reduction'!S177</f>
        <v/>
      </c>
      <c r="L177" s="19">
        <f>IF(K177&lt;2.6, IF(B177&lt;5000, 120, 200),IF(B177&lt;1000,30,IF(B177&lt;5000,80,120)))</f>
        <v/>
      </c>
      <c r="M177" s="19">
        <f>B177/L177</f>
        <v/>
      </c>
      <c r="N177" s="19">
        <f>IF(K177&lt;2.6, IF(B177&lt;5000, 35,IF(B177&lt;1200, 80, 120)),IF(B177&lt;1000,15,IF(B177&lt;5000,35,35)))</f>
        <v/>
      </c>
      <c r="O177" s="101">
        <f>+IF(M177&gt;N177,N177,M177)</f>
        <v/>
      </c>
      <c r="R177" s="19">
        <f>+O177*0.02*$C$1*PI()+R176</f>
        <v/>
      </c>
    </row>
    <row r="178">
      <c r="A178" s="19">
        <f>+'CPT data reduction'!A178</f>
        <v/>
      </c>
      <c r="B178" s="19">
        <f>+'CPT data reduction'!M178</f>
        <v/>
      </c>
      <c r="C178" s="25">
        <f>IF(A178&gt;$H$1,AVERAGE(OFFSET(B178,$F$1,0,1,1):OFFSET(B178,-$F$1,0,1,1)),0)</f>
        <v/>
      </c>
      <c r="K178" s="25">
        <f>+'CPT data reduction'!S178</f>
        <v/>
      </c>
      <c r="L178" s="19">
        <f>IF(K178&lt;2.6, IF(B178&lt;5000, 120, 200),IF(B178&lt;1000,30,IF(B178&lt;5000,80,120)))</f>
        <v/>
      </c>
      <c r="M178" s="19">
        <f>B178/L178</f>
        <v/>
      </c>
      <c r="N178" s="19">
        <f>IF(K178&lt;2.6, IF(B178&lt;5000, 35,IF(B178&lt;1200, 80, 120)),IF(B178&lt;1000,15,IF(B178&lt;5000,35,35)))</f>
        <v/>
      </c>
      <c r="O178" s="101">
        <f>+IF(M178&gt;N178,N178,M178)</f>
        <v/>
      </c>
      <c r="R178" s="19">
        <f>+O178*0.02*$C$1*PI()+R177</f>
        <v/>
      </c>
    </row>
    <row r="179">
      <c r="A179" s="19">
        <f>+'CPT data reduction'!A179</f>
        <v/>
      </c>
      <c r="B179" s="19">
        <f>+'CPT data reduction'!M179</f>
        <v/>
      </c>
      <c r="C179" s="25">
        <f>IF(A179&gt;$H$1,AVERAGE(OFFSET(B179,$F$1,0,1,1):OFFSET(B179,-$F$1,0,1,1)),0)</f>
        <v/>
      </c>
      <c r="K179" s="25">
        <f>+'CPT data reduction'!S179</f>
        <v/>
      </c>
      <c r="L179" s="19">
        <f>IF(K179&lt;2.6, IF(B179&lt;5000, 120, 200),IF(B179&lt;1000,30,IF(B179&lt;5000,80,120)))</f>
        <v/>
      </c>
      <c r="M179" s="19">
        <f>B179/L179</f>
        <v/>
      </c>
      <c r="N179" s="19">
        <f>IF(K179&lt;2.6, IF(B179&lt;5000, 35,IF(B179&lt;1200, 80, 120)),IF(B179&lt;1000,15,IF(B179&lt;5000,35,35)))</f>
        <v/>
      </c>
      <c r="O179" s="101">
        <f>+IF(M179&gt;N179,N179,M179)</f>
        <v/>
      </c>
      <c r="R179" s="19">
        <f>+O179*0.02*$C$1*PI()+R178</f>
        <v/>
      </c>
    </row>
    <row r="180">
      <c r="A180" s="19">
        <f>+'CPT data reduction'!A180</f>
        <v/>
      </c>
      <c r="B180" s="19">
        <f>+'CPT data reduction'!M180</f>
        <v/>
      </c>
      <c r="C180" s="25">
        <f>IF(A180&gt;$H$1,AVERAGE(OFFSET(B180,$F$1,0,1,1):OFFSET(B180,-$F$1,0,1,1)),0)</f>
        <v/>
      </c>
      <c r="K180" s="25">
        <f>+'CPT data reduction'!S180</f>
        <v/>
      </c>
      <c r="L180" s="19">
        <f>IF(K180&lt;2.6, IF(B180&lt;5000, 120, 200),IF(B180&lt;1000,30,IF(B180&lt;5000,80,120)))</f>
        <v/>
      </c>
      <c r="M180" s="19">
        <f>B180/L180</f>
        <v/>
      </c>
      <c r="N180" s="19">
        <f>IF(K180&lt;2.6, IF(B180&lt;5000, 35,IF(B180&lt;1200, 80, 120)),IF(B180&lt;1000,15,IF(B180&lt;5000,35,35)))</f>
        <v/>
      </c>
      <c r="O180" s="101">
        <f>+IF(M180&gt;N180,N180,M180)</f>
        <v/>
      </c>
      <c r="R180" s="19">
        <f>+O180*0.02*$C$1*PI()+R179</f>
        <v/>
      </c>
    </row>
    <row r="181">
      <c r="A181" s="19">
        <f>+'CPT data reduction'!A181</f>
        <v/>
      </c>
      <c r="B181" s="19">
        <f>+'CPT data reduction'!M181</f>
        <v/>
      </c>
      <c r="C181" s="25">
        <f>IF(A181&gt;$H$1,AVERAGE(OFFSET(B181,$F$1,0,1,1):OFFSET(B181,-$F$1,0,1,1)),0)</f>
        <v/>
      </c>
      <c r="K181" s="25">
        <f>+'CPT data reduction'!S181</f>
        <v/>
      </c>
      <c r="L181" s="19">
        <f>IF(K181&lt;2.6, IF(B181&lt;5000, 120, 200),IF(B181&lt;1000,30,IF(B181&lt;5000,80,120)))</f>
        <v/>
      </c>
      <c r="M181" s="19">
        <f>B181/L181</f>
        <v/>
      </c>
      <c r="N181" s="19">
        <f>IF(K181&lt;2.6, IF(B181&lt;5000, 35,IF(B181&lt;1200, 80, 120)),IF(B181&lt;1000,15,IF(B181&lt;5000,35,35)))</f>
        <v/>
      </c>
      <c r="O181" s="101">
        <f>+IF(M181&gt;N181,N181,M181)</f>
        <v/>
      </c>
      <c r="R181" s="19">
        <f>+O181*0.02*$C$1*PI()+R180</f>
        <v/>
      </c>
    </row>
    <row r="182">
      <c r="A182" s="19">
        <f>+'CPT data reduction'!A182</f>
        <v/>
      </c>
      <c r="B182" s="19">
        <f>+'CPT data reduction'!M182</f>
        <v/>
      </c>
      <c r="C182" s="25">
        <f>IF(A182&gt;$H$1,AVERAGE(OFFSET(B182,$F$1,0,1,1):OFFSET(B182,-$F$1,0,1,1)),0)</f>
        <v/>
      </c>
      <c r="K182" s="25">
        <f>+'CPT data reduction'!S182</f>
        <v/>
      </c>
      <c r="L182" s="19">
        <f>IF(K182&lt;2.6, IF(B182&lt;5000, 120, 200),IF(B182&lt;1000,30,IF(B182&lt;5000,80,120)))</f>
        <v/>
      </c>
      <c r="M182" s="19">
        <f>B182/L182</f>
        <v/>
      </c>
      <c r="N182" s="19">
        <f>IF(K182&lt;2.6, IF(B182&lt;5000, 35,IF(B182&lt;1200, 80, 120)),IF(B182&lt;1000,15,IF(B182&lt;5000,35,35)))</f>
        <v/>
      </c>
      <c r="O182" s="101">
        <f>+IF(M182&gt;N182,N182,M182)</f>
        <v/>
      </c>
      <c r="R182" s="19">
        <f>+O182*0.02*$C$1*PI()+R181</f>
        <v/>
      </c>
    </row>
    <row r="183">
      <c r="A183" s="19">
        <f>+'CPT data reduction'!A183</f>
        <v/>
      </c>
      <c r="B183" s="19">
        <f>+'CPT data reduction'!M183</f>
        <v/>
      </c>
      <c r="C183" s="25">
        <f>IF(A183&gt;$H$1,AVERAGE(OFFSET(B183,$F$1,0,1,1):OFFSET(B183,-$F$1,0,1,1)),0)</f>
        <v/>
      </c>
      <c r="K183" s="25">
        <f>+'CPT data reduction'!S183</f>
        <v/>
      </c>
      <c r="L183" s="19">
        <f>IF(K183&lt;2.6, IF(B183&lt;5000, 120, 200),IF(B183&lt;1000,30,IF(B183&lt;5000,80,120)))</f>
        <v/>
      </c>
      <c r="M183" s="19">
        <f>B183/L183</f>
        <v/>
      </c>
      <c r="N183" s="19">
        <f>IF(K183&lt;2.6, IF(B183&lt;5000, 35,IF(B183&lt;1200, 80, 120)),IF(B183&lt;1000,15,IF(B183&lt;5000,35,35)))</f>
        <v/>
      </c>
      <c r="O183" s="101">
        <f>+IF(M183&gt;N183,N183,M183)</f>
        <v/>
      </c>
      <c r="R183" s="19">
        <f>+O183*0.02*$C$1*PI()+R182</f>
        <v/>
      </c>
    </row>
    <row r="184">
      <c r="A184" s="19">
        <f>+'CPT data reduction'!A184</f>
        <v/>
      </c>
      <c r="B184" s="19">
        <f>+'CPT data reduction'!M184</f>
        <v/>
      </c>
      <c r="C184" s="25">
        <f>IF(A184&gt;$H$1,AVERAGE(OFFSET(B184,$F$1,0,1,1):OFFSET(B184,-$F$1,0,1,1)),0)</f>
        <v/>
      </c>
      <c r="K184" s="25">
        <f>+'CPT data reduction'!S184</f>
        <v/>
      </c>
      <c r="L184" s="19">
        <f>IF(K184&lt;2.6, IF(B184&lt;5000, 120, 200),IF(B184&lt;1000,30,IF(B184&lt;5000,80,120)))</f>
        <v/>
      </c>
      <c r="M184" s="19">
        <f>B184/L184</f>
        <v/>
      </c>
      <c r="N184" s="19">
        <f>IF(K184&lt;2.6, IF(B184&lt;5000, 35,IF(B184&lt;1200, 80, 120)),IF(B184&lt;1000,15,IF(B184&lt;5000,35,35)))</f>
        <v/>
      </c>
      <c r="O184" s="101">
        <f>+IF(M184&gt;N184,N184,M184)</f>
        <v/>
      </c>
      <c r="R184" s="19">
        <f>+O184*0.02*$C$1*PI()+R183</f>
        <v/>
      </c>
    </row>
    <row r="185">
      <c r="A185" s="19">
        <f>+'CPT data reduction'!A185</f>
        <v/>
      </c>
      <c r="B185" s="19">
        <f>+'CPT data reduction'!M185</f>
        <v/>
      </c>
      <c r="C185" s="25">
        <f>IF(A185&gt;$H$1,AVERAGE(OFFSET(B185,$F$1,0,1,1):OFFSET(B185,-$F$1,0,1,1)),0)</f>
        <v/>
      </c>
      <c r="K185" s="25">
        <f>+'CPT data reduction'!S185</f>
        <v/>
      </c>
      <c r="L185" s="19">
        <f>IF(K185&lt;2.6, IF(B185&lt;5000, 120, 200),IF(B185&lt;1000,30,IF(B185&lt;5000,80,120)))</f>
        <v/>
      </c>
      <c r="M185" s="19">
        <f>B185/L185</f>
        <v/>
      </c>
      <c r="N185" s="19">
        <f>IF(K185&lt;2.6, IF(B185&lt;5000, 35,IF(B185&lt;1200, 80, 120)),IF(B185&lt;1000,15,IF(B185&lt;5000,35,35)))</f>
        <v/>
      </c>
      <c r="O185" s="101">
        <f>+IF(M185&gt;N185,N185,M185)</f>
        <v/>
      </c>
      <c r="R185" s="19">
        <f>+O185*0.02*$C$1*PI()+R184</f>
        <v/>
      </c>
    </row>
    <row r="186">
      <c r="A186" s="19">
        <f>+'CPT data reduction'!A186</f>
        <v/>
      </c>
      <c r="B186" s="19">
        <f>+'CPT data reduction'!M186</f>
        <v/>
      </c>
      <c r="C186" s="25">
        <f>IF(A186&gt;$H$1,AVERAGE(OFFSET(B186,$F$1,0,1,1):OFFSET(B186,-$F$1,0,1,1)),0)</f>
        <v/>
      </c>
      <c r="K186" s="25">
        <f>+'CPT data reduction'!S186</f>
        <v/>
      </c>
      <c r="L186" s="19">
        <f>IF(K186&lt;2.6, IF(B186&lt;5000, 120, 200),IF(B186&lt;1000,30,IF(B186&lt;5000,80,120)))</f>
        <v/>
      </c>
      <c r="M186" s="19">
        <f>B186/L186</f>
        <v/>
      </c>
      <c r="N186" s="19">
        <f>IF(K186&lt;2.6, IF(B186&lt;5000, 35,IF(B186&lt;1200, 80, 120)),IF(B186&lt;1000,15,IF(B186&lt;5000,35,35)))</f>
        <v/>
      </c>
      <c r="O186" s="101">
        <f>+IF(M186&gt;N186,N186,M186)</f>
        <v/>
      </c>
      <c r="R186" s="19">
        <f>+O186*0.02*$C$1*PI()+R185</f>
        <v/>
      </c>
    </row>
    <row r="187">
      <c r="A187" s="19">
        <f>+'CPT data reduction'!A187</f>
        <v/>
      </c>
      <c r="B187" s="19">
        <f>+'CPT data reduction'!M187</f>
        <v/>
      </c>
      <c r="C187" s="25">
        <f>IF(A187&gt;$H$1,AVERAGE(OFFSET(B187,$F$1,0,1,1):OFFSET(B187,-$F$1,0,1,1)),0)</f>
        <v/>
      </c>
      <c r="K187" s="25">
        <f>+'CPT data reduction'!S187</f>
        <v/>
      </c>
      <c r="L187" s="19">
        <f>IF(K187&lt;2.6, IF(B187&lt;5000, 120, 200),IF(B187&lt;1000,30,IF(B187&lt;5000,80,120)))</f>
        <v/>
      </c>
      <c r="M187" s="19">
        <f>B187/L187</f>
        <v/>
      </c>
      <c r="N187" s="19">
        <f>IF(K187&lt;2.6, IF(B187&lt;5000, 35,IF(B187&lt;1200, 80, 120)),IF(B187&lt;1000,15,IF(B187&lt;5000,35,35)))</f>
        <v/>
      </c>
      <c r="O187" s="101">
        <f>+IF(M187&gt;N187,N187,M187)</f>
        <v/>
      </c>
      <c r="R187" s="19">
        <f>+O187*0.02*$C$1*PI()+R186</f>
        <v/>
      </c>
    </row>
    <row r="188">
      <c r="A188" s="19">
        <f>+'CPT data reduction'!A188</f>
        <v/>
      </c>
      <c r="B188" s="19">
        <f>+'CPT data reduction'!M188</f>
        <v/>
      </c>
      <c r="C188" s="25">
        <f>IF(A188&gt;$H$1,AVERAGE(OFFSET(B188,$F$1,0,1,1):OFFSET(B188,-$F$1,0,1,1)),0)</f>
        <v/>
      </c>
      <c r="K188" s="25">
        <f>+'CPT data reduction'!S188</f>
        <v/>
      </c>
      <c r="L188" s="19">
        <f>IF(K188&lt;2.6, IF(B188&lt;5000, 120, 200),IF(B188&lt;1000,30,IF(B188&lt;5000,80,120)))</f>
        <v/>
      </c>
      <c r="M188" s="19">
        <f>B188/L188</f>
        <v/>
      </c>
      <c r="N188" s="19">
        <f>IF(K188&lt;2.6, IF(B188&lt;5000, 35,IF(B188&lt;1200, 80, 120)),IF(B188&lt;1000,15,IF(B188&lt;5000,35,35)))</f>
        <v/>
      </c>
      <c r="O188" s="101">
        <f>+IF(M188&gt;N188,N188,M188)</f>
        <v/>
      </c>
      <c r="R188" s="19">
        <f>+O188*0.02*$C$1*PI()+R187</f>
        <v/>
      </c>
    </row>
    <row r="189">
      <c r="A189" s="19">
        <f>+'CPT data reduction'!A189</f>
        <v/>
      </c>
      <c r="B189" s="19">
        <f>+'CPT data reduction'!M189</f>
        <v/>
      </c>
      <c r="C189" s="25">
        <f>IF(A189&gt;$H$1,AVERAGE(OFFSET(B189,$F$1,0,1,1):OFFSET(B189,-$F$1,0,1,1)),0)</f>
        <v/>
      </c>
      <c r="K189" s="25">
        <f>+'CPT data reduction'!S189</f>
        <v/>
      </c>
      <c r="L189" s="19">
        <f>IF(K189&lt;2.6, IF(B189&lt;5000, 120, 200),IF(B189&lt;1000,30,IF(B189&lt;5000,80,120)))</f>
        <v/>
      </c>
      <c r="M189" s="19">
        <f>B189/L189</f>
        <v/>
      </c>
      <c r="N189" s="19">
        <f>IF(K189&lt;2.6, IF(B189&lt;5000, 35,IF(B189&lt;1200, 80, 120)),IF(B189&lt;1000,15,IF(B189&lt;5000,35,35)))</f>
        <v/>
      </c>
      <c r="O189" s="101">
        <f>+IF(M189&gt;N189,N189,M189)</f>
        <v/>
      </c>
      <c r="R189" s="19">
        <f>+O189*0.02*$C$1*PI()+R188</f>
        <v/>
      </c>
    </row>
    <row r="190">
      <c r="A190" s="19">
        <f>+'CPT data reduction'!A190</f>
        <v/>
      </c>
      <c r="B190" s="19">
        <f>+'CPT data reduction'!M190</f>
        <v/>
      </c>
      <c r="C190" s="25">
        <f>IF(A190&gt;$H$1,AVERAGE(OFFSET(B190,$F$1,0,1,1):OFFSET(B190,-$F$1,0,1,1)),0)</f>
        <v/>
      </c>
      <c r="K190" s="25">
        <f>+'CPT data reduction'!S190</f>
        <v/>
      </c>
      <c r="L190" s="19">
        <f>IF(K190&lt;2.6, IF(B190&lt;5000, 120, 200),IF(B190&lt;1000,30,IF(B190&lt;5000,80,120)))</f>
        <v/>
      </c>
      <c r="M190" s="19">
        <f>B190/L190</f>
        <v/>
      </c>
      <c r="N190" s="19">
        <f>IF(K190&lt;2.6, IF(B190&lt;5000, 35,IF(B190&lt;1200, 80, 120)),IF(B190&lt;1000,15,IF(B190&lt;5000,35,35)))</f>
        <v/>
      </c>
      <c r="O190" s="101">
        <f>+IF(M190&gt;N190,N190,M190)</f>
        <v/>
      </c>
      <c r="R190" s="19">
        <f>+O190*0.02*$C$1*PI()+R189</f>
        <v/>
      </c>
    </row>
    <row r="191">
      <c r="A191" s="19">
        <f>+'CPT data reduction'!A191</f>
        <v/>
      </c>
      <c r="B191" s="19">
        <f>+'CPT data reduction'!M191</f>
        <v/>
      </c>
      <c r="C191" s="25">
        <f>IF(A191&gt;$H$1,AVERAGE(OFFSET(B191,$F$1,0,1,1):OFFSET(B191,-$F$1,0,1,1)),0)</f>
        <v/>
      </c>
      <c r="K191" s="25">
        <f>+'CPT data reduction'!S191</f>
        <v/>
      </c>
      <c r="L191" s="19">
        <f>IF(K191&lt;2.6, IF(B191&lt;5000, 120, 200),IF(B191&lt;1000,30,IF(B191&lt;5000,80,120)))</f>
        <v/>
      </c>
      <c r="M191" s="19">
        <f>B191/L191</f>
        <v/>
      </c>
      <c r="N191" s="19">
        <f>IF(K191&lt;2.6, IF(B191&lt;5000, 35,IF(B191&lt;1200, 80, 120)),IF(B191&lt;1000,15,IF(B191&lt;5000,35,35)))</f>
        <v/>
      </c>
      <c r="O191" s="101">
        <f>+IF(M191&gt;N191,N191,M191)</f>
        <v/>
      </c>
      <c r="R191" s="19">
        <f>+O191*0.02*$C$1*PI()+R190</f>
        <v/>
      </c>
    </row>
    <row r="192">
      <c r="A192" s="19">
        <f>+'CPT data reduction'!A192</f>
        <v/>
      </c>
      <c r="B192" s="19">
        <f>+'CPT data reduction'!M192</f>
        <v/>
      </c>
      <c r="C192" s="25">
        <f>IF(A192&gt;$H$1,AVERAGE(OFFSET(B192,$F$1,0,1,1):OFFSET(B192,-$F$1,0,1,1)),0)</f>
        <v/>
      </c>
      <c r="K192" s="25">
        <f>+'CPT data reduction'!S192</f>
        <v/>
      </c>
      <c r="L192" s="19">
        <f>IF(K192&lt;2.6, IF(B192&lt;5000, 120, 200),IF(B192&lt;1000,30,IF(B192&lt;5000,80,120)))</f>
        <v/>
      </c>
      <c r="M192" s="19">
        <f>B192/L192</f>
        <v/>
      </c>
      <c r="N192" s="19">
        <f>IF(K192&lt;2.6, IF(B192&lt;5000, 35,IF(B192&lt;1200, 80, 120)),IF(B192&lt;1000,15,IF(B192&lt;5000,35,35)))</f>
        <v/>
      </c>
      <c r="O192" s="101">
        <f>+IF(M192&gt;N192,N192,M192)</f>
        <v/>
      </c>
      <c r="R192" s="19">
        <f>+O192*0.02*$C$1*PI()+R191</f>
        <v/>
      </c>
    </row>
    <row r="193">
      <c r="A193" s="19">
        <f>+'CPT data reduction'!A193</f>
        <v/>
      </c>
      <c r="B193" s="19">
        <f>+'CPT data reduction'!M193</f>
        <v/>
      </c>
      <c r="C193" s="25">
        <f>IF(A193&gt;$H$1,AVERAGE(OFFSET(B193,$F$1,0,1,1):OFFSET(B193,-$F$1,0,1,1)),0)</f>
        <v/>
      </c>
      <c r="K193" s="25">
        <f>+'CPT data reduction'!S193</f>
        <v/>
      </c>
      <c r="L193" s="19">
        <f>IF(K193&lt;2.6, IF(B193&lt;5000, 120, 200),IF(B193&lt;1000,30,IF(B193&lt;5000,80,120)))</f>
        <v/>
      </c>
      <c r="M193" s="19">
        <f>B193/L193</f>
        <v/>
      </c>
      <c r="N193" s="19">
        <f>IF(K193&lt;2.6, IF(B193&lt;5000, 35,IF(B193&lt;1200, 80, 120)),IF(B193&lt;1000,15,IF(B193&lt;5000,35,35)))</f>
        <v/>
      </c>
      <c r="O193" s="101">
        <f>+IF(M193&gt;N193,N193,M193)</f>
        <v/>
      </c>
      <c r="R193" s="19">
        <f>+O193*0.02*$C$1*PI()+R192</f>
        <v/>
      </c>
    </row>
    <row r="194">
      <c r="A194" s="19">
        <f>+'CPT data reduction'!A194</f>
        <v/>
      </c>
      <c r="B194" s="19">
        <f>+'CPT data reduction'!M194</f>
        <v/>
      </c>
      <c r="C194" s="25">
        <f>IF(A194&gt;$H$1,AVERAGE(OFFSET(B194,$F$1,0,1,1):OFFSET(B194,-$F$1,0,1,1)),0)</f>
        <v/>
      </c>
      <c r="K194" s="25">
        <f>+'CPT data reduction'!S194</f>
        <v/>
      </c>
      <c r="L194" s="19">
        <f>IF(K194&lt;2.6, IF(B194&lt;5000, 120, 200),IF(B194&lt;1000,30,IF(B194&lt;5000,80,120)))</f>
        <v/>
      </c>
      <c r="M194" s="19">
        <f>B194/L194</f>
        <v/>
      </c>
      <c r="N194" s="19">
        <f>IF(K194&lt;2.6, IF(B194&lt;5000, 35,IF(B194&lt;1200, 80, 120)),IF(B194&lt;1000,15,IF(B194&lt;5000,35,35)))</f>
        <v/>
      </c>
      <c r="O194" s="101">
        <f>+IF(M194&gt;N194,N194,M194)</f>
        <v/>
      </c>
      <c r="R194" s="19">
        <f>+O194*0.02*$C$1*PI()+R193</f>
        <v/>
      </c>
    </row>
    <row r="195">
      <c r="A195" s="19">
        <f>+'CPT data reduction'!A195</f>
        <v/>
      </c>
      <c r="B195" s="19">
        <f>+'CPT data reduction'!M195</f>
        <v/>
      </c>
      <c r="C195" s="25">
        <f>IF(A195&gt;$H$1,AVERAGE(OFFSET(B195,$F$1,0,1,1):OFFSET(B195,-$F$1,0,1,1)),0)</f>
        <v/>
      </c>
      <c r="K195" s="25">
        <f>+'CPT data reduction'!S195</f>
        <v/>
      </c>
      <c r="L195" s="19">
        <f>IF(K195&lt;2.6, IF(B195&lt;5000, 120, 200),IF(B195&lt;1000,30,IF(B195&lt;5000,80,120)))</f>
        <v/>
      </c>
      <c r="M195" s="19">
        <f>B195/L195</f>
        <v/>
      </c>
      <c r="N195" s="19">
        <f>IF(K195&lt;2.6, IF(B195&lt;5000, 35,IF(B195&lt;1200, 80, 120)),IF(B195&lt;1000,15,IF(B195&lt;5000,35,35)))</f>
        <v/>
      </c>
      <c r="O195" s="101">
        <f>+IF(M195&gt;N195,N195,M195)</f>
        <v/>
      </c>
      <c r="R195" s="19">
        <f>+O195*0.02*$C$1*PI()+R194</f>
        <v/>
      </c>
    </row>
    <row r="196">
      <c r="A196" s="19">
        <f>+'CPT data reduction'!A196</f>
        <v/>
      </c>
      <c r="B196" s="19">
        <f>+'CPT data reduction'!M196</f>
        <v/>
      </c>
      <c r="C196" s="25">
        <f>IF(A196&gt;$H$1,AVERAGE(OFFSET(B196,$F$1,0,1,1):OFFSET(B196,-$F$1,0,1,1)),0)</f>
        <v/>
      </c>
      <c r="K196" s="25">
        <f>+'CPT data reduction'!S196</f>
        <v/>
      </c>
      <c r="L196" s="19">
        <f>IF(K196&lt;2.6, IF(B196&lt;5000, 120, 200),IF(B196&lt;1000,30,IF(B196&lt;5000,80,120)))</f>
        <v/>
      </c>
      <c r="M196" s="19">
        <f>B196/L196</f>
        <v/>
      </c>
      <c r="N196" s="19">
        <f>IF(K196&lt;2.6, IF(B196&lt;5000, 35,IF(B196&lt;1200, 80, 120)),IF(B196&lt;1000,15,IF(B196&lt;5000,35,35)))</f>
        <v/>
      </c>
      <c r="O196" s="101">
        <f>+IF(M196&gt;N196,N196,M196)</f>
        <v/>
      </c>
      <c r="R196" s="19">
        <f>+O196*0.02*$C$1*PI()+R195</f>
        <v/>
      </c>
    </row>
    <row r="197">
      <c r="A197" s="19">
        <f>+'CPT data reduction'!A197</f>
        <v/>
      </c>
      <c r="B197" s="19">
        <f>+'CPT data reduction'!M197</f>
        <v/>
      </c>
      <c r="C197" s="25">
        <f>IF(A197&gt;$H$1,AVERAGE(OFFSET(B197,$F$1,0,1,1):OFFSET(B197,-$F$1,0,1,1)),0)</f>
        <v/>
      </c>
      <c r="K197" s="25">
        <f>+'CPT data reduction'!S197</f>
        <v/>
      </c>
      <c r="L197" s="19">
        <f>IF(K197&lt;2.6, IF(B197&lt;5000, 120, 200),IF(B197&lt;1000,30,IF(B197&lt;5000,80,120)))</f>
        <v/>
      </c>
      <c r="M197" s="19">
        <f>B197/L197</f>
        <v/>
      </c>
      <c r="N197" s="19">
        <f>IF(K197&lt;2.6, IF(B197&lt;5000, 35,IF(B197&lt;1200, 80, 120)),IF(B197&lt;1000,15,IF(B197&lt;5000,35,35)))</f>
        <v/>
      </c>
      <c r="O197" s="101">
        <f>+IF(M197&gt;N197,N197,M197)</f>
        <v/>
      </c>
      <c r="R197" s="19">
        <f>+O197*0.02*$C$1*PI()+R196</f>
        <v/>
      </c>
    </row>
    <row r="198">
      <c r="A198" s="19">
        <f>+'CPT data reduction'!A198</f>
        <v/>
      </c>
      <c r="B198" s="19">
        <f>+'CPT data reduction'!M198</f>
        <v/>
      </c>
      <c r="C198" s="25">
        <f>IF(A198&gt;$H$1,AVERAGE(OFFSET(B198,$F$1,0,1,1):OFFSET(B198,-$F$1,0,1,1)),0)</f>
        <v/>
      </c>
      <c r="K198" s="25">
        <f>+'CPT data reduction'!S198</f>
        <v/>
      </c>
      <c r="L198" s="19">
        <f>IF(K198&lt;2.6, IF(B198&lt;5000, 120, 200),IF(B198&lt;1000,30,IF(B198&lt;5000,80,120)))</f>
        <v/>
      </c>
      <c r="M198" s="19">
        <f>B198/L198</f>
        <v/>
      </c>
      <c r="N198" s="19">
        <f>IF(K198&lt;2.6, IF(B198&lt;5000, 35,IF(B198&lt;1200, 80, 120)),IF(B198&lt;1000,15,IF(B198&lt;5000,35,35)))</f>
        <v/>
      </c>
      <c r="O198" s="101">
        <f>+IF(M198&gt;N198,N198,M198)</f>
        <v/>
      </c>
      <c r="R198" s="19">
        <f>+O198*0.02*$C$1*PI()+R197</f>
        <v/>
      </c>
    </row>
    <row r="199">
      <c r="A199" s="19">
        <f>+'CPT data reduction'!A199</f>
        <v/>
      </c>
      <c r="B199" s="19">
        <f>+'CPT data reduction'!M199</f>
        <v/>
      </c>
      <c r="C199" s="25">
        <f>IF(A199&gt;$H$1,AVERAGE(OFFSET(B199,$F$1,0,1,1):OFFSET(B199,-$F$1,0,1,1)),0)</f>
        <v/>
      </c>
      <c r="K199" s="25">
        <f>+'CPT data reduction'!S199</f>
        <v/>
      </c>
      <c r="L199" s="19">
        <f>IF(K199&lt;2.6, IF(B199&lt;5000, 120, 200),IF(B199&lt;1000,30,IF(B199&lt;5000,80,120)))</f>
        <v/>
      </c>
      <c r="M199" s="19">
        <f>B199/L199</f>
        <v/>
      </c>
      <c r="N199" s="19">
        <f>IF(K199&lt;2.6, IF(B199&lt;5000, 35,IF(B199&lt;1200, 80, 120)),IF(B199&lt;1000,15,IF(B199&lt;5000,35,35)))</f>
        <v/>
      </c>
      <c r="O199" s="101">
        <f>+IF(M199&gt;N199,N199,M199)</f>
        <v/>
      </c>
      <c r="R199" s="19">
        <f>+O199*0.02*$C$1*PI()+R198</f>
        <v/>
      </c>
    </row>
    <row r="200">
      <c r="A200" s="19">
        <f>+'CPT data reduction'!A200</f>
        <v/>
      </c>
      <c r="B200" s="19">
        <f>+'CPT data reduction'!M200</f>
        <v/>
      </c>
      <c r="C200" s="25">
        <f>IF(A200&gt;$H$1,AVERAGE(OFFSET(B200,$F$1,0,1,1):OFFSET(B200,-$F$1,0,1,1)),0)</f>
        <v/>
      </c>
      <c r="K200" s="25">
        <f>+'CPT data reduction'!S200</f>
        <v/>
      </c>
      <c r="L200" s="19">
        <f>IF(K200&lt;2.6, IF(B200&lt;5000, 120, 200),IF(B200&lt;1000,30,IF(B200&lt;5000,80,120)))</f>
        <v/>
      </c>
      <c r="M200" s="19">
        <f>B200/L200</f>
        <v/>
      </c>
      <c r="N200" s="19">
        <f>IF(K200&lt;2.6, IF(B200&lt;5000, 35,IF(B200&lt;1200, 80, 120)),IF(B200&lt;1000,15,IF(B200&lt;5000,35,35)))</f>
        <v/>
      </c>
      <c r="O200" s="101">
        <f>+IF(M200&gt;N200,N200,M200)</f>
        <v/>
      </c>
      <c r="R200" s="19">
        <f>+O200*0.02*$C$1*PI()+R199</f>
        <v/>
      </c>
    </row>
    <row r="201">
      <c r="A201" s="19">
        <f>+'CPT data reduction'!A201</f>
        <v/>
      </c>
      <c r="B201" s="19">
        <f>+'CPT data reduction'!M201</f>
        <v/>
      </c>
      <c r="C201" s="25">
        <f>IF(A201&gt;$H$1,AVERAGE(OFFSET(B201,$F$1,0,1,1):OFFSET(B201,-$F$1,0,1,1)),0)</f>
        <v/>
      </c>
      <c r="K201" s="25">
        <f>+'CPT data reduction'!S201</f>
        <v/>
      </c>
      <c r="L201" s="19">
        <f>IF(K201&lt;2.6, IF(B201&lt;5000, 120, 200),IF(B201&lt;1000,30,IF(B201&lt;5000,80,120)))</f>
        <v/>
      </c>
      <c r="M201" s="19">
        <f>B201/L201</f>
        <v/>
      </c>
      <c r="N201" s="19">
        <f>IF(K201&lt;2.6, IF(B201&lt;5000, 35,IF(B201&lt;1200, 80, 120)),IF(B201&lt;1000,15,IF(B201&lt;5000,35,35)))</f>
        <v/>
      </c>
      <c r="O201" s="101">
        <f>+IF(M201&gt;N201,N201,M201)</f>
        <v/>
      </c>
      <c r="R201" s="19">
        <f>+O201*0.02*$C$1*PI()+R200</f>
        <v/>
      </c>
    </row>
    <row r="202">
      <c r="A202" s="19">
        <f>+'CPT data reduction'!A202</f>
        <v/>
      </c>
      <c r="B202" s="19">
        <f>+'CPT data reduction'!M202</f>
        <v/>
      </c>
      <c r="C202" s="25">
        <f>IF(A202&gt;$H$1,AVERAGE(OFFSET(B202,$F$1,0,1,1):OFFSET(B202,-$F$1,0,1,1)),0)</f>
        <v/>
      </c>
      <c r="K202" s="25">
        <f>+'CPT data reduction'!S202</f>
        <v/>
      </c>
      <c r="L202" s="19">
        <f>IF(K202&lt;2.6, IF(B202&lt;5000, 120, 200),IF(B202&lt;1000,30,IF(B202&lt;5000,80,120)))</f>
        <v/>
      </c>
      <c r="M202" s="19">
        <f>B202/L202</f>
        <v/>
      </c>
      <c r="N202" s="19">
        <f>IF(K202&lt;2.6, IF(B202&lt;5000, 35,IF(B202&lt;1200, 80, 120)),IF(B202&lt;1000,15,IF(B202&lt;5000,35,35)))</f>
        <v/>
      </c>
      <c r="O202" s="101">
        <f>+IF(M202&gt;N202,N202,M202)</f>
        <v/>
      </c>
      <c r="R202" s="19">
        <f>+O202*0.02*$C$1*PI()+R201</f>
        <v/>
      </c>
    </row>
    <row r="203">
      <c r="A203" s="19">
        <f>+'CPT data reduction'!A203</f>
        <v/>
      </c>
      <c r="B203" s="19">
        <f>+'CPT data reduction'!M203</f>
        <v/>
      </c>
      <c r="C203" s="25">
        <f>IF(A203&gt;$H$1,AVERAGE(OFFSET(B203,$F$1,0,1,1):OFFSET(B203,-$F$1,0,1,1)),0)</f>
        <v/>
      </c>
      <c r="K203" s="25">
        <f>+'CPT data reduction'!S203</f>
        <v/>
      </c>
      <c r="L203" s="19">
        <f>IF(K203&lt;2.6, IF(B203&lt;5000, 120, 200),IF(B203&lt;1000,30,IF(B203&lt;5000,80,120)))</f>
        <v/>
      </c>
      <c r="M203" s="19">
        <f>B203/L203</f>
        <v/>
      </c>
      <c r="N203" s="19">
        <f>IF(K203&lt;2.6, IF(B203&lt;5000, 35,IF(B203&lt;1200, 80, 120)),IF(B203&lt;1000,15,IF(B203&lt;5000,35,35)))</f>
        <v/>
      </c>
      <c r="O203" s="101">
        <f>+IF(M203&gt;N203,N203,M203)</f>
        <v/>
      </c>
      <c r="R203" s="19">
        <f>+O203*0.02*$C$1*PI()+R202</f>
        <v/>
      </c>
    </row>
    <row r="204">
      <c r="A204" s="19">
        <f>+'CPT data reduction'!A204</f>
        <v/>
      </c>
      <c r="B204" s="19">
        <f>+'CPT data reduction'!M204</f>
        <v/>
      </c>
      <c r="C204" s="25">
        <f>IF(A204&gt;$H$1,AVERAGE(OFFSET(B204,$F$1,0,1,1):OFFSET(B204,-$F$1,0,1,1)),0)</f>
        <v/>
      </c>
      <c r="K204" s="25">
        <f>+'CPT data reduction'!S204</f>
        <v/>
      </c>
      <c r="L204" s="19">
        <f>IF(K204&lt;2.6, IF(B204&lt;5000, 120, 200),IF(B204&lt;1000,30,IF(B204&lt;5000,80,120)))</f>
        <v/>
      </c>
      <c r="M204" s="19">
        <f>B204/L204</f>
        <v/>
      </c>
      <c r="N204" s="19">
        <f>IF(K204&lt;2.6, IF(B204&lt;5000, 35,IF(B204&lt;1200, 80, 120)),IF(B204&lt;1000,15,IF(B204&lt;5000,35,35)))</f>
        <v/>
      </c>
      <c r="O204" s="101">
        <f>+IF(M204&gt;N204,N204,M204)</f>
        <v/>
      </c>
      <c r="R204" s="19">
        <f>+O204*0.02*$C$1*PI()+R203</f>
        <v/>
      </c>
    </row>
    <row r="205">
      <c r="A205" s="19">
        <f>+'CPT data reduction'!A205</f>
        <v/>
      </c>
      <c r="B205" s="19">
        <f>+'CPT data reduction'!M205</f>
        <v/>
      </c>
      <c r="C205" s="25">
        <f>IF(A205&gt;$H$1,AVERAGE(OFFSET(B205,$F$1,0,1,1):OFFSET(B205,-$F$1,0,1,1)),0)</f>
        <v/>
      </c>
      <c r="K205" s="25">
        <f>+'CPT data reduction'!S205</f>
        <v/>
      </c>
      <c r="L205" s="19">
        <f>IF(K205&lt;2.6, IF(B205&lt;5000, 120, 200),IF(B205&lt;1000,30,IF(B205&lt;5000,80,120)))</f>
        <v/>
      </c>
      <c r="M205" s="19">
        <f>B205/L205</f>
        <v/>
      </c>
      <c r="N205" s="19">
        <f>IF(K205&lt;2.6, IF(B205&lt;5000, 35,IF(B205&lt;1200, 80, 120)),IF(B205&lt;1000,15,IF(B205&lt;5000,35,35)))</f>
        <v/>
      </c>
      <c r="O205" s="101">
        <f>+IF(M205&gt;N205,N205,M205)</f>
        <v/>
      </c>
      <c r="R205" s="19">
        <f>+O205*0.02*$C$1*PI()+R204</f>
        <v/>
      </c>
    </row>
    <row r="206">
      <c r="A206" s="19">
        <f>+'CPT data reduction'!A206</f>
        <v/>
      </c>
      <c r="B206" s="19">
        <f>+'CPT data reduction'!M206</f>
        <v/>
      </c>
      <c r="C206" s="25">
        <f>IF(A206&gt;$H$1,AVERAGE(OFFSET(B206,$F$1,0,1,1):OFFSET(B206,-$F$1,0,1,1)),0)</f>
        <v/>
      </c>
      <c r="K206" s="25">
        <f>+'CPT data reduction'!S206</f>
        <v/>
      </c>
      <c r="L206" s="19">
        <f>IF(K206&lt;2.6, IF(B206&lt;5000, 120, 200),IF(B206&lt;1000,30,IF(B206&lt;5000,80,120)))</f>
        <v/>
      </c>
      <c r="M206" s="19">
        <f>B206/L206</f>
        <v/>
      </c>
      <c r="N206" s="19">
        <f>IF(K206&lt;2.6, IF(B206&lt;5000, 35,IF(B206&lt;1200, 80, 120)),IF(B206&lt;1000,15,IF(B206&lt;5000,35,35)))</f>
        <v/>
      </c>
      <c r="O206" s="101">
        <f>+IF(M206&gt;N206,N206,M206)</f>
        <v/>
      </c>
      <c r="R206" s="19">
        <f>+O206*0.02*$C$1*PI()+R205</f>
        <v/>
      </c>
    </row>
    <row r="207">
      <c r="A207" s="19">
        <f>+'CPT data reduction'!A207</f>
        <v/>
      </c>
      <c r="B207" s="19">
        <f>+'CPT data reduction'!M207</f>
        <v/>
      </c>
      <c r="C207" s="25">
        <f>IF(A207&gt;$H$1,AVERAGE(OFFSET(B207,$F$1,0,1,1):OFFSET(B207,-$F$1,0,1,1)),0)</f>
        <v/>
      </c>
      <c r="K207" s="25">
        <f>+'CPT data reduction'!S207</f>
        <v/>
      </c>
      <c r="L207" s="19">
        <f>IF(K207&lt;2.6, IF(B207&lt;5000, 120, 200),IF(B207&lt;1000,30,IF(B207&lt;5000,80,120)))</f>
        <v/>
      </c>
      <c r="M207" s="19">
        <f>B207/L207</f>
        <v/>
      </c>
      <c r="N207" s="19">
        <f>IF(K207&lt;2.6, IF(B207&lt;5000, 35,IF(B207&lt;1200, 80, 120)),IF(B207&lt;1000,15,IF(B207&lt;5000,35,35)))</f>
        <v/>
      </c>
      <c r="O207" s="101">
        <f>+IF(M207&gt;N207,N207,M207)</f>
        <v/>
      </c>
      <c r="R207" s="19">
        <f>+O207*0.02*$C$1*PI()+R206</f>
        <v/>
      </c>
    </row>
    <row r="208">
      <c r="A208" s="19">
        <f>+'CPT data reduction'!A208</f>
        <v/>
      </c>
      <c r="B208" s="19">
        <f>+'CPT data reduction'!M208</f>
        <v/>
      </c>
      <c r="C208" s="25">
        <f>IF(A208&gt;$H$1,AVERAGE(OFFSET(B208,$F$1,0,1,1):OFFSET(B208,-$F$1,0,1,1)),0)</f>
        <v/>
      </c>
      <c r="K208" s="25">
        <f>+'CPT data reduction'!S208</f>
        <v/>
      </c>
      <c r="L208" s="19">
        <f>IF(K208&lt;2.6, IF(B208&lt;5000, 120, 200),IF(B208&lt;1000,30,IF(B208&lt;5000,80,120)))</f>
        <v/>
      </c>
      <c r="M208" s="19">
        <f>B208/L208</f>
        <v/>
      </c>
      <c r="N208" s="19">
        <f>IF(K208&lt;2.6, IF(B208&lt;5000, 35,IF(B208&lt;1200, 80, 120)),IF(B208&lt;1000,15,IF(B208&lt;5000,35,35)))</f>
        <v/>
      </c>
      <c r="O208" s="101">
        <f>+IF(M208&gt;N208,N208,M208)</f>
        <v/>
      </c>
      <c r="R208" s="19">
        <f>+O208*0.02*$C$1*PI()+R207</f>
        <v/>
      </c>
    </row>
    <row r="209">
      <c r="A209" s="19">
        <f>+'CPT data reduction'!A209</f>
        <v/>
      </c>
      <c r="B209" s="19">
        <f>+'CPT data reduction'!M209</f>
        <v/>
      </c>
      <c r="C209" s="25">
        <f>IF(A209&gt;$H$1,AVERAGE(OFFSET(B209,$F$1,0,1,1):OFFSET(B209,-$F$1,0,1,1)),0)</f>
        <v/>
      </c>
      <c r="K209" s="25">
        <f>+'CPT data reduction'!S209</f>
        <v/>
      </c>
      <c r="L209" s="19">
        <f>IF(K209&lt;2.6, IF(B209&lt;5000, 120, 200),IF(B209&lt;1000,30,IF(B209&lt;5000,80,120)))</f>
        <v/>
      </c>
      <c r="M209" s="19">
        <f>B209/L209</f>
        <v/>
      </c>
      <c r="N209" s="19">
        <f>IF(K209&lt;2.6, IF(B209&lt;5000, 35,IF(B209&lt;1200, 80, 120)),IF(B209&lt;1000,15,IF(B209&lt;5000,35,35)))</f>
        <v/>
      </c>
      <c r="O209" s="101">
        <f>+IF(M209&gt;N209,N209,M209)</f>
        <v/>
      </c>
      <c r="R209" s="19">
        <f>+O209*0.02*$C$1*PI()+R208</f>
        <v/>
      </c>
    </row>
    <row r="210">
      <c r="A210" s="19">
        <f>+'CPT data reduction'!A210</f>
        <v/>
      </c>
      <c r="B210" s="19">
        <f>+'CPT data reduction'!M210</f>
        <v/>
      </c>
      <c r="C210" s="25">
        <f>IF(A210&gt;$H$1,AVERAGE(OFFSET(B210,$F$1,0,1,1):OFFSET(B210,-$F$1,0,1,1)),0)</f>
        <v/>
      </c>
      <c r="K210" s="25">
        <f>+'CPT data reduction'!S210</f>
        <v/>
      </c>
      <c r="L210" s="19">
        <f>IF(K210&lt;2.6, IF(B210&lt;5000, 120, 200),IF(B210&lt;1000,30,IF(B210&lt;5000,80,120)))</f>
        <v/>
      </c>
      <c r="M210" s="19">
        <f>B210/L210</f>
        <v/>
      </c>
      <c r="N210" s="19">
        <f>IF(K210&lt;2.6, IF(B210&lt;5000, 35,IF(B210&lt;1200, 80, 120)),IF(B210&lt;1000,15,IF(B210&lt;5000,35,35)))</f>
        <v/>
      </c>
      <c r="O210" s="101">
        <f>+IF(M210&gt;N210,N210,M210)</f>
        <v/>
      </c>
      <c r="R210" s="19">
        <f>+O210*0.02*$C$1*PI()+R209</f>
        <v/>
      </c>
    </row>
    <row r="211">
      <c r="A211" s="19">
        <f>+'CPT data reduction'!A211</f>
        <v/>
      </c>
      <c r="B211" s="19">
        <f>+'CPT data reduction'!M211</f>
        <v/>
      </c>
      <c r="C211" s="25">
        <f>IF(A211&gt;$H$1,AVERAGE(OFFSET(B211,$F$1,0,1,1):OFFSET(B211,-$F$1,0,1,1)),0)</f>
        <v/>
      </c>
      <c r="K211" s="25">
        <f>+'CPT data reduction'!S211</f>
        <v/>
      </c>
      <c r="L211" s="19">
        <f>IF(K211&lt;2.6, IF(B211&lt;5000, 120, 200),IF(B211&lt;1000,30,IF(B211&lt;5000,80,120)))</f>
        <v/>
      </c>
      <c r="M211" s="19">
        <f>B211/L211</f>
        <v/>
      </c>
      <c r="N211" s="19">
        <f>IF(K211&lt;2.6, IF(B211&lt;5000, 35,IF(B211&lt;1200, 80, 120)),IF(B211&lt;1000,15,IF(B211&lt;5000,35,35)))</f>
        <v/>
      </c>
      <c r="O211" s="101">
        <f>+IF(M211&gt;N211,N211,M211)</f>
        <v/>
      </c>
      <c r="R211" s="19">
        <f>+O211*0.02*$C$1*PI()+R210</f>
        <v/>
      </c>
    </row>
    <row r="212">
      <c r="A212" s="19">
        <f>+'CPT data reduction'!A212</f>
        <v/>
      </c>
      <c r="B212" s="19">
        <f>+'CPT data reduction'!M212</f>
        <v/>
      </c>
      <c r="C212" s="25">
        <f>IF(A212&gt;$H$1,AVERAGE(OFFSET(B212,$F$1,0,1,1):OFFSET(B212,-$F$1,0,1,1)),0)</f>
        <v/>
      </c>
      <c r="K212" s="25">
        <f>+'CPT data reduction'!S212</f>
        <v/>
      </c>
      <c r="L212" s="19">
        <f>IF(K212&lt;2.6, IF(B212&lt;5000, 120, 200),IF(B212&lt;1000,30,IF(B212&lt;5000,80,120)))</f>
        <v/>
      </c>
      <c r="M212" s="19">
        <f>B212/L212</f>
        <v/>
      </c>
      <c r="N212" s="19">
        <f>IF(K212&lt;2.6, IF(B212&lt;5000, 35,IF(B212&lt;1200, 80, 120)),IF(B212&lt;1000,15,IF(B212&lt;5000,35,35)))</f>
        <v/>
      </c>
      <c r="O212" s="101">
        <f>+IF(M212&gt;N212,N212,M212)</f>
        <v/>
      </c>
      <c r="R212" s="19">
        <f>+O212*0.02*$C$1*PI()+R211</f>
        <v/>
      </c>
    </row>
    <row r="213">
      <c r="A213" s="19">
        <f>+'CPT data reduction'!A213</f>
        <v/>
      </c>
      <c r="B213" s="19">
        <f>+'CPT data reduction'!M213</f>
        <v/>
      </c>
      <c r="C213" s="25">
        <f>IF(A213&gt;$H$1,AVERAGE(OFFSET(B213,$F$1,0,1,1):OFFSET(B213,-$F$1,0,1,1)),0)</f>
        <v/>
      </c>
      <c r="K213" s="25">
        <f>+'CPT data reduction'!S213</f>
        <v/>
      </c>
      <c r="L213" s="19">
        <f>IF(K213&lt;2.6, IF(B213&lt;5000, 120, 200),IF(B213&lt;1000,30,IF(B213&lt;5000,80,120)))</f>
        <v/>
      </c>
      <c r="M213" s="19">
        <f>B213/L213</f>
        <v/>
      </c>
      <c r="N213" s="19">
        <f>IF(K213&lt;2.6, IF(B213&lt;5000, 35,IF(B213&lt;1200, 80, 120)),IF(B213&lt;1000,15,IF(B213&lt;5000,35,35)))</f>
        <v/>
      </c>
      <c r="O213" s="101">
        <f>+IF(M213&gt;N213,N213,M213)</f>
        <v/>
      </c>
      <c r="R213" s="19">
        <f>+O213*0.02*$C$1*PI()+R212</f>
        <v/>
      </c>
    </row>
    <row r="214">
      <c r="A214" s="19">
        <f>+'CPT data reduction'!A214</f>
        <v/>
      </c>
      <c r="B214" s="19">
        <f>+'CPT data reduction'!M214</f>
        <v/>
      </c>
      <c r="C214" s="25">
        <f>IF(A214&gt;$H$1,AVERAGE(OFFSET(B214,$F$1,0,1,1):OFFSET(B214,-$F$1,0,1,1)),0)</f>
        <v/>
      </c>
      <c r="K214" s="25">
        <f>+'CPT data reduction'!S214</f>
        <v/>
      </c>
      <c r="L214" s="19">
        <f>IF(K214&lt;2.6, IF(B214&lt;5000, 120, 200),IF(B214&lt;1000,30,IF(B214&lt;5000,80,120)))</f>
        <v/>
      </c>
      <c r="M214" s="19">
        <f>B214/L214</f>
        <v/>
      </c>
      <c r="N214" s="19">
        <f>IF(K214&lt;2.6, IF(B214&lt;5000, 35,IF(B214&lt;1200, 80, 120)),IF(B214&lt;1000,15,IF(B214&lt;5000,35,35)))</f>
        <v/>
      </c>
      <c r="O214" s="101">
        <f>+IF(M214&gt;N214,N214,M214)</f>
        <v/>
      </c>
      <c r="R214" s="19">
        <f>+O214*0.02*$C$1*PI()+R213</f>
        <v/>
      </c>
    </row>
    <row r="215">
      <c r="A215" s="19">
        <f>+'CPT data reduction'!A215</f>
        <v/>
      </c>
      <c r="B215" s="19">
        <f>+'CPT data reduction'!M215</f>
        <v/>
      </c>
      <c r="C215" s="25">
        <f>IF(A215&gt;$H$1,AVERAGE(OFFSET(B215,$F$1,0,1,1):OFFSET(B215,-$F$1,0,1,1)),0)</f>
        <v/>
      </c>
      <c r="K215" s="25">
        <f>+'CPT data reduction'!S215</f>
        <v/>
      </c>
      <c r="L215" s="19">
        <f>IF(K215&lt;2.6, IF(B215&lt;5000, 120, 200),IF(B215&lt;1000,30,IF(B215&lt;5000,80,120)))</f>
        <v/>
      </c>
      <c r="M215" s="19">
        <f>B215/L215</f>
        <v/>
      </c>
      <c r="N215" s="19">
        <f>IF(K215&lt;2.6, IF(B215&lt;5000, 35,IF(B215&lt;1200, 80, 120)),IF(B215&lt;1000,15,IF(B215&lt;5000,35,35)))</f>
        <v/>
      </c>
      <c r="O215" s="101">
        <f>+IF(M215&gt;N215,N215,M215)</f>
        <v/>
      </c>
      <c r="R215" s="19">
        <f>+O215*0.02*$C$1*PI()+R214</f>
        <v/>
      </c>
    </row>
    <row r="216">
      <c r="A216" s="19">
        <f>+'CPT data reduction'!A216</f>
        <v/>
      </c>
      <c r="B216" s="19">
        <f>+'CPT data reduction'!M216</f>
        <v/>
      </c>
      <c r="C216" s="25">
        <f>IF(A216&gt;$H$1,AVERAGE(OFFSET(B216,$F$1,0,1,1):OFFSET(B216,-$F$1,0,1,1)),0)</f>
        <v/>
      </c>
      <c r="K216" s="25">
        <f>+'CPT data reduction'!S216</f>
        <v/>
      </c>
      <c r="L216" s="19">
        <f>IF(K216&lt;2.6, IF(B216&lt;5000, 120, 200),IF(B216&lt;1000,30,IF(B216&lt;5000,80,120)))</f>
        <v/>
      </c>
      <c r="M216" s="19">
        <f>B216/L216</f>
        <v/>
      </c>
      <c r="N216" s="19">
        <f>IF(K216&lt;2.6, IF(B216&lt;5000, 35,IF(B216&lt;1200, 80, 120)),IF(B216&lt;1000,15,IF(B216&lt;5000,35,35)))</f>
        <v/>
      </c>
      <c r="O216" s="101">
        <f>+IF(M216&gt;N216,N216,M216)</f>
        <v/>
      </c>
      <c r="R216" s="19">
        <f>+O216*0.02*$C$1*PI()+R215</f>
        <v/>
      </c>
    </row>
    <row r="217">
      <c r="A217" s="19">
        <f>+'CPT data reduction'!A217</f>
        <v/>
      </c>
      <c r="B217" s="19">
        <f>+'CPT data reduction'!M217</f>
        <v/>
      </c>
      <c r="C217" s="25">
        <f>IF(A217&gt;$H$1,AVERAGE(OFFSET(B217,$F$1,0,1,1):OFFSET(B217,-$F$1,0,1,1)),0)</f>
        <v/>
      </c>
      <c r="K217" s="25">
        <f>+'CPT data reduction'!S217</f>
        <v/>
      </c>
      <c r="L217" s="19">
        <f>IF(K217&lt;2.6, IF(B217&lt;5000, 120, 200),IF(B217&lt;1000,30,IF(B217&lt;5000,80,120)))</f>
        <v/>
      </c>
      <c r="M217" s="19">
        <f>B217/L217</f>
        <v/>
      </c>
      <c r="N217" s="19">
        <f>IF(K217&lt;2.6, IF(B217&lt;5000, 35,IF(B217&lt;1200, 80, 120)),IF(B217&lt;1000,15,IF(B217&lt;5000,35,35)))</f>
        <v/>
      </c>
      <c r="O217" s="101">
        <f>+IF(M217&gt;N217,N217,M217)</f>
        <v/>
      </c>
      <c r="R217" s="19">
        <f>+O217*0.02*$C$1*PI()+R216</f>
        <v/>
      </c>
    </row>
    <row r="218">
      <c r="A218" s="19">
        <f>+'CPT data reduction'!A218</f>
        <v/>
      </c>
      <c r="B218" s="19">
        <f>+'CPT data reduction'!M218</f>
        <v/>
      </c>
      <c r="C218" s="25">
        <f>IF(A218&gt;$H$1,AVERAGE(OFFSET(B218,$F$1,0,1,1):OFFSET(B218,-$F$1,0,1,1)),0)</f>
        <v/>
      </c>
      <c r="K218" s="25">
        <f>+'CPT data reduction'!S218</f>
        <v/>
      </c>
      <c r="L218" s="19">
        <f>IF(K218&lt;2.6, IF(B218&lt;5000, 120, 200),IF(B218&lt;1000,30,IF(B218&lt;5000,80,120)))</f>
        <v/>
      </c>
      <c r="M218" s="19">
        <f>B218/L218</f>
        <v/>
      </c>
      <c r="N218" s="19">
        <f>IF(K218&lt;2.6, IF(B218&lt;5000, 35,IF(B218&lt;1200, 80, 120)),IF(B218&lt;1000,15,IF(B218&lt;5000,35,35)))</f>
        <v/>
      </c>
      <c r="O218" s="101">
        <f>+IF(M218&gt;N218,N218,M218)</f>
        <v/>
      </c>
      <c r="R218" s="19">
        <f>+O218*0.02*$C$1*PI()+R217</f>
        <v/>
      </c>
    </row>
    <row r="219">
      <c r="A219" s="19">
        <f>+'CPT data reduction'!A219</f>
        <v/>
      </c>
      <c r="B219" s="19">
        <f>+'CPT data reduction'!M219</f>
        <v/>
      </c>
      <c r="C219" s="25">
        <f>IF(A219&gt;$H$1,AVERAGE(OFFSET(B219,$F$1,0,1,1):OFFSET(B219,-$F$1,0,1,1)),0)</f>
        <v/>
      </c>
      <c r="K219" s="25">
        <f>+'CPT data reduction'!S219</f>
        <v/>
      </c>
      <c r="L219" s="19">
        <f>IF(K219&lt;2.6, IF(B219&lt;5000, 120, 200),IF(B219&lt;1000,30,IF(B219&lt;5000,80,120)))</f>
        <v/>
      </c>
      <c r="M219" s="19">
        <f>B219/L219</f>
        <v/>
      </c>
      <c r="N219" s="19">
        <f>IF(K219&lt;2.6, IF(B219&lt;5000, 35,IF(B219&lt;1200, 80, 120)),IF(B219&lt;1000,15,IF(B219&lt;5000,35,35)))</f>
        <v/>
      </c>
      <c r="O219" s="101">
        <f>+IF(M219&gt;N219,N219,M219)</f>
        <v/>
      </c>
      <c r="R219" s="19">
        <f>+O219*0.02*$C$1*PI()+R218</f>
        <v/>
      </c>
    </row>
    <row r="220">
      <c r="A220" s="19">
        <f>+'CPT data reduction'!A220</f>
        <v/>
      </c>
      <c r="B220" s="19">
        <f>+'CPT data reduction'!M220</f>
        <v/>
      </c>
      <c r="C220" s="25">
        <f>IF(A220&gt;$H$1,AVERAGE(OFFSET(B220,$F$1,0,1,1):OFFSET(B220,-$F$1,0,1,1)),0)</f>
        <v/>
      </c>
      <c r="K220" s="25">
        <f>+'CPT data reduction'!S220</f>
        <v/>
      </c>
      <c r="L220" s="19">
        <f>IF(K220&lt;2.6, IF(B220&lt;5000, 120, 200),IF(B220&lt;1000,30,IF(B220&lt;5000,80,120)))</f>
        <v/>
      </c>
      <c r="M220" s="19">
        <f>B220/L220</f>
        <v/>
      </c>
      <c r="N220" s="19">
        <f>IF(K220&lt;2.6, IF(B220&lt;5000, 35,IF(B220&lt;1200, 80, 120)),IF(B220&lt;1000,15,IF(B220&lt;5000,35,35)))</f>
        <v/>
      </c>
      <c r="O220" s="101">
        <f>+IF(M220&gt;N220,N220,M220)</f>
        <v/>
      </c>
      <c r="R220" s="19">
        <f>+O220*0.02*$C$1*PI()+R219</f>
        <v/>
      </c>
    </row>
    <row r="221">
      <c r="A221" s="19">
        <f>+'CPT data reduction'!A221</f>
        <v/>
      </c>
      <c r="B221" s="19">
        <f>+'CPT data reduction'!M221</f>
        <v/>
      </c>
      <c r="C221" s="25">
        <f>IF(A221&gt;$H$1,AVERAGE(OFFSET(B221,$F$1,0,1,1):OFFSET(B221,-$F$1,0,1,1)),0)</f>
        <v/>
      </c>
      <c r="K221" s="25">
        <f>+'CPT data reduction'!S221</f>
        <v/>
      </c>
      <c r="L221" s="19">
        <f>IF(K221&lt;2.6, IF(B221&lt;5000, 120, 200),IF(B221&lt;1000,30,IF(B221&lt;5000,80,120)))</f>
        <v/>
      </c>
      <c r="M221" s="19">
        <f>B221/L221</f>
        <v/>
      </c>
      <c r="N221" s="19">
        <f>IF(K221&lt;2.6, IF(B221&lt;5000, 35,IF(B221&lt;1200, 80, 120)),IF(B221&lt;1000,15,IF(B221&lt;5000,35,35)))</f>
        <v/>
      </c>
      <c r="O221" s="101">
        <f>+IF(M221&gt;N221,N221,M221)</f>
        <v/>
      </c>
      <c r="R221" s="19">
        <f>+O221*0.02*$C$1*PI()+R220</f>
        <v/>
      </c>
    </row>
    <row r="222">
      <c r="A222" s="19">
        <f>+'CPT data reduction'!A222</f>
        <v/>
      </c>
      <c r="B222" s="19">
        <f>+'CPT data reduction'!M222</f>
        <v/>
      </c>
      <c r="C222" s="25">
        <f>IF(A222&gt;$H$1,AVERAGE(OFFSET(B222,$F$1,0,1,1):OFFSET(B222,-$F$1,0,1,1)),0)</f>
        <v/>
      </c>
      <c r="K222" s="25">
        <f>+'CPT data reduction'!S222</f>
        <v/>
      </c>
      <c r="L222" s="19">
        <f>IF(K222&lt;2.6, IF(B222&lt;5000, 120, 200),IF(B222&lt;1000,30,IF(B222&lt;5000,80,120)))</f>
        <v/>
      </c>
      <c r="M222" s="19">
        <f>B222/L222</f>
        <v/>
      </c>
      <c r="N222" s="19">
        <f>IF(K222&lt;2.6, IF(B222&lt;5000, 35,IF(B222&lt;1200, 80, 120)),IF(B222&lt;1000,15,IF(B222&lt;5000,35,35)))</f>
        <v/>
      </c>
      <c r="O222" s="101">
        <f>+IF(M222&gt;N222,N222,M222)</f>
        <v/>
      </c>
      <c r="R222" s="19">
        <f>+O222*0.02*$C$1*PI()+R221</f>
        <v/>
      </c>
    </row>
    <row r="223">
      <c r="A223" s="19">
        <f>+'CPT data reduction'!A223</f>
        <v/>
      </c>
      <c r="B223" s="19">
        <f>+'CPT data reduction'!M223</f>
        <v/>
      </c>
      <c r="C223" s="25">
        <f>IF(A223&gt;$H$1,AVERAGE(OFFSET(B223,$F$1,0,1,1):OFFSET(B223,-$F$1,0,1,1)),0)</f>
        <v/>
      </c>
      <c r="K223" s="25">
        <f>+'CPT data reduction'!S223</f>
        <v/>
      </c>
      <c r="L223" s="19">
        <f>IF(K223&lt;2.6, IF(B223&lt;5000, 120, 200),IF(B223&lt;1000,30,IF(B223&lt;5000,80,120)))</f>
        <v/>
      </c>
      <c r="M223" s="19">
        <f>B223/L223</f>
        <v/>
      </c>
      <c r="N223" s="19">
        <f>IF(K223&lt;2.6, IF(B223&lt;5000, 35,IF(B223&lt;1200, 80, 120)),IF(B223&lt;1000,15,IF(B223&lt;5000,35,35)))</f>
        <v/>
      </c>
      <c r="O223" s="101">
        <f>+IF(M223&gt;N223,N223,M223)</f>
        <v/>
      </c>
      <c r="R223" s="19">
        <f>+O223*0.02*$C$1*PI()+R222</f>
        <v/>
      </c>
    </row>
    <row r="224">
      <c r="A224" s="19">
        <f>+'CPT data reduction'!A224</f>
        <v/>
      </c>
      <c r="B224" s="19">
        <f>+'CPT data reduction'!M224</f>
        <v/>
      </c>
      <c r="C224" s="25">
        <f>IF(A224&gt;$H$1,AVERAGE(OFFSET(B224,$F$1,0,1,1):OFFSET(B224,-$F$1,0,1,1)),0)</f>
        <v/>
      </c>
      <c r="K224" s="25">
        <f>+'CPT data reduction'!S224</f>
        <v/>
      </c>
      <c r="L224" s="19">
        <f>IF(K224&lt;2.6, IF(B224&lt;5000, 120, 200),IF(B224&lt;1000,30,IF(B224&lt;5000,80,120)))</f>
        <v/>
      </c>
      <c r="M224" s="19">
        <f>B224/L224</f>
        <v/>
      </c>
      <c r="N224" s="19">
        <f>IF(K224&lt;2.6, IF(B224&lt;5000, 35,IF(B224&lt;1200, 80, 120)),IF(B224&lt;1000,15,IF(B224&lt;5000,35,35)))</f>
        <v/>
      </c>
      <c r="O224" s="101">
        <f>+IF(M224&gt;N224,N224,M224)</f>
        <v/>
      </c>
      <c r="R224" s="19">
        <f>+O224*0.02*$C$1*PI()+R223</f>
        <v/>
      </c>
    </row>
    <row r="225">
      <c r="A225" s="19">
        <f>+'CPT data reduction'!A225</f>
        <v/>
      </c>
      <c r="B225" s="19">
        <f>+'CPT data reduction'!M225</f>
        <v/>
      </c>
      <c r="C225" s="25">
        <f>IF(A225&gt;$H$1,AVERAGE(OFFSET(B225,$F$1,0,1,1):OFFSET(B225,-$F$1,0,1,1)),0)</f>
        <v/>
      </c>
      <c r="K225" s="25">
        <f>+'CPT data reduction'!S225</f>
        <v/>
      </c>
      <c r="L225" s="19">
        <f>IF(K225&lt;2.6, IF(B225&lt;5000, 120, 200),IF(B225&lt;1000,30,IF(B225&lt;5000,80,120)))</f>
        <v/>
      </c>
      <c r="M225" s="19">
        <f>B225/L225</f>
        <v/>
      </c>
      <c r="N225" s="19">
        <f>IF(K225&lt;2.6, IF(B225&lt;5000, 35,IF(B225&lt;1200, 80, 120)),IF(B225&lt;1000,15,IF(B225&lt;5000,35,35)))</f>
        <v/>
      </c>
      <c r="O225" s="101">
        <f>+IF(M225&gt;N225,N225,M225)</f>
        <v/>
      </c>
      <c r="R225" s="19">
        <f>+O225*0.02*$C$1*PI()+R224</f>
        <v/>
      </c>
    </row>
    <row r="226">
      <c r="A226" s="19">
        <f>+'CPT data reduction'!A226</f>
        <v/>
      </c>
      <c r="B226" s="19">
        <f>+'CPT data reduction'!M226</f>
        <v/>
      </c>
      <c r="C226" s="25">
        <f>IF(A226&gt;$H$1,AVERAGE(OFFSET(B226,$F$1,0,1,1):OFFSET(B226,-$F$1,0,1,1)),0)</f>
        <v/>
      </c>
      <c r="K226" s="25">
        <f>+'CPT data reduction'!S226</f>
        <v/>
      </c>
      <c r="L226" s="19">
        <f>IF(K226&lt;2.6, IF(B226&lt;5000, 120, 200),IF(B226&lt;1000,30,IF(B226&lt;5000,80,120)))</f>
        <v/>
      </c>
      <c r="M226" s="19">
        <f>B226/L226</f>
        <v/>
      </c>
      <c r="N226" s="19">
        <f>IF(K226&lt;2.6, IF(B226&lt;5000, 35,IF(B226&lt;1200, 80, 120)),IF(B226&lt;1000,15,IF(B226&lt;5000,35,35)))</f>
        <v/>
      </c>
      <c r="O226" s="101">
        <f>+IF(M226&gt;N226,N226,M226)</f>
        <v/>
      </c>
      <c r="R226" s="19">
        <f>+O226*0.02*$C$1*PI()+R225</f>
        <v/>
      </c>
    </row>
    <row r="227">
      <c r="A227" s="19">
        <f>+'CPT data reduction'!A227</f>
        <v/>
      </c>
      <c r="B227" s="19">
        <f>+'CPT data reduction'!M227</f>
        <v/>
      </c>
      <c r="C227" s="25">
        <f>IF(A227&gt;$H$1,AVERAGE(OFFSET(B227,$F$1,0,1,1):OFFSET(B227,-$F$1,0,1,1)),0)</f>
        <v/>
      </c>
      <c r="K227" s="25">
        <f>+'CPT data reduction'!S227</f>
        <v/>
      </c>
      <c r="L227" s="19">
        <f>IF(K227&lt;2.6, IF(B227&lt;5000, 120, 200),IF(B227&lt;1000,30,IF(B227&lt;5000,80,120)))</f>
        <v/>
      </c>
      <c r="M227" s="19">
        <f>B227/L227</f>
        <v/>
      </c>
      <c r="N227" s="19">
        <f>IF(K227&lt;2.6, IF(B227&lt;5000, 35,IF(B227&lt;1200, 80, 120)),IF(B227&lt;1000,15,IF(B227&lt;5000,35,35)))</f>
        <v/>
      </c>
      <c r="O227" s="101">
        <f>+IF(M227&gt;N227,N227,M227)</f>
        <v/>
      </c>
      <c r="R227" s="19">
        <f>+O227*0.02*$C$1*PI()+R226</f>
        <v/>
      </c>
    </row>
    <row r="228">
      <c r="A228" s="19">
        <f>+'CPT data reduction'!A228</f>
        <v/>
      </c>
      <c r="B228" s="19">
        <f>+'CPT data reduction'!M228</f>
        <v/>
      </c>
      <c r="C228" s="25">
        <f>IF(A228&gt;$H$1,AVERAGE(OFFSET(B228,$F$1,0,1,1):OFFSET(B228,-$F$1,0,1,1)),0)</f>
        <v/>
      </c>
      <c r="K228" s="25">
        <f>+'CPT data reduction'!S228</f>
        <v/>
      </c>
      <c r="L228" s="19">
        <f>IF(K228&lt;2.6, IF(B228&lt;5000, 120, 200),IF(B228&lt;1000,30,IF(B228&lt;5000,80,120)))</f>
        <v/>
      </c>
      <c r="M228" s="19">
        <f>B228/L228</f>
        <v/>
      </c>
      <c r="N228" s="19">
        <f>IF(K228&lt;2.6, IF(B228&lt;5000, 35,IF(B228&lt;1200, 80, 120)),IF(B228&lt;1000,15,IF(B228&lt;5000,35,35)))</f>
        <v/>
      </c>
      <c r="O228" s="101">
        <f>+IF(M228&gt;N228,N228,M228)</f>
        <v/>
      </c>
      <c r="R228" s="19">
        <f>+O228*0.02*$C$1*PI()+R227</f>
        <v/>
      </c>
    </row>
    <row r="229">
      <c r="A229" s="19">
        <f>+'CPT data reduction'!A229</f>
        <v/>
      </c>
      <c r="B229" s="19">
        <f>+'CPT data reduction'!M229</f>
        <v/>
      </c>
      <c r="C229" s="25">
        <f>IF(A229&gt;$H$1,AVERAGE(OFFSET(B229,$F$1,0,1,1):OFFSET(B229,-$F$1,0,1,1)),0)</f>
        <v/>
      </c>
      <c r="K229" s="25">
        <f>+'CPT data reduction'!S229</f>
        <v/>
      </c>
      <c r="L229" s="19">
        <f>IF(K229&lt;2.6, IF(B229&lt;5000, 120, 200),IF(B229&lt;1000,30,IF(B229&lt;5000,80,120)))</f>
        <v/>
      </c>
      <c r="M229" s="19">
        <f>B229/L229</f>
        <v/>
      </c>
      <c r="N229" s="19">
        <f>IF(K229&lt;2.6, IF(B229&lt;5000, 35,IF(B229&lt;1200, 80, 120)),IF(B229&lt;1000,15,IF(B229&lt;5000,35,35)))</f>
        <v/>
      </c>
      <c r="O229" s="101">
        <f>+IF(M229&gt;N229,N229,M229)</f>
        <v/>
      </c>
      <c r="R229" s="19">
        <f>+O229*0.02*$C$1*PI()+R228</f>
        <v/>
      </c>
    </row>
    <row r="230">
      <c r="A230" s="19">
        <f>+'CPT data reduction'!A230</f>
        <v/>
      </c>
      <c r="B230" s="19">
        <f>+'CPT data reduction'!M230</f>
        <v/>
      </c>
      <c r="C230" s="25">
        <f>IF(A230&gt;$H$1,AVERAGE(OFFSET(B230,$F$1,0,1,1):OFFSET(B230,-$F$1,0,1,1)),0)</f>
        <v/>
      </c>
      <c r="K230" s="25">
        <f>+'CPT data reduction'!S230</f>
        <v/>
      </c>
      <c r="L230" s="19">
        <f>IF(K230&lt;2.6, IF(B230&lt;5000, 120, 200),IF(B230&lt;1000,30,IF(B230&lt;5000,80,120)))</f>
        <v/>
      </c>
      <c r="M230" s="19">
        <f>B230/L230</f>
        <v/>
      </c>
      <c r="N230" s="19">
        <f>IF(K230&lt;2.6, IF(B230&lt;5000, 35,IF(B230&lt;1200, 80, 120)),IF(B230&lt;1000,15,IF(B230&lt;5000,35,35)))</f>
        <v/>
      </c>
      <c r="O230" s="101">
        <f>+IF(M230&gt;N230,N230,M230)</f>
        <v/>
      </c>
      <c r="R230" s="19">
        <f>+O230*0.02*$C$1*PI()+R229</f>
        <v/>
      </c>
    </row>
    <row r="231">
      <c r="A231" s="19">
        <f>+'CPT data reduction'!A231</f>
        <v/>
      </c>
      <c r="B231" s="19">
        <f>+'CPT data reduction'!M231</f>
        <v/>
      </c>
      <c r="C231" s="25">
        <f>IF(A231&gt;$H$1,AVERAGE(OFFSET(B231,$F$1,0,1,1):OFFSET(B231,-$F$1,0,1,1)),0)</f>
        <v/>
      </c>
      <c r="K231" s="25">
        <f>+'CPT data reduction'!S231</f>
        <v/>
      </c>
      <c r="L231" s="19">
        <f>IF(K231&lt;2.6, IF(B231&lt;5000, 120, 200),IF(B231&lt;1000,30,IF(B231&lt;5000,80,120)))</f>
        <v/>
      </c>
      <c r="M231" s="19">
        <f>B231/L231</f>
        <v/>
      </c>
      <c r="N231" s="19">
        <f>IF(K231&lt;2.6, IF(B231&lt;5000, 35,IF(B231&lt;1200, 80, 120)),IF(B231&lt;1000,15,IF(B231&lt;5000,35,35)))</f>
        <v/>
      </c>
      <c r="O231" s="101">
        <f>+IF(M231&gt;N231,N231,M231)</f>
        <v/>
      </c>
      <c r="R231" s="19">
        <f>+O231*0.02*$C$1*PI()+R230</f>
        <v/>
      </c>
    </row>
    <row r="232">
      <c r="A232" s="19">
        <f>+'CPT data reduction'!A232</f>
        <v/>
      </c>
      <c r="B232" s="19">
        <f>+'CPT data reduction'!M232</f>
        <v/>
      </c>
      <c r="C232" s="25">
        <f>IF(A232&gt;$H$1,AVERAGE(OFFSET(B232,$F$1,0,1,1):OFFSET(B232,-$F$1,0,1,1)),0)</f>
        <v/>
      </c>
      <c r="K232" s="25">
        <f>+'CPT data reduction'!S232</f>
        <v/>
      </c>
      <c r="L232" s="19">
        <f>IF(K232&lt;2.6, IF(B232&lt;5000, 120, 200),IF(B232&lt;1000,30,IF(B232&lt;5000,80,120)))</f>
        <v/>
      </c>
      <c r="M232" s="19">
        <f>B232/L232</f>
        <v/>
      </c>
      <c r="N232" s="19">
        <f>IF(K232&lt;2.6, IF(B232&lt;5000, 35,IF(B232&lt;1200, 80, 120)),IF(B232&lt;1000,15,IF(B232&lt;5000,35,35)))</f>
        <v/>
      </c>
      <c r="O232" s="101">
        <f>+IF(M232&gt;N232,N232,M232)</f>
        <v/>
      </c>
      <c r="R232" s="19">
        <f>+O232*0.02*$C$1*PI()+R231</f>
        <v/>
      </c>
    </row>
    <row r="233">
      <c r="A233" s="19">
        <f>+'CPT data reduction'!A233</f>
        <v/>
      </c>
      <c r="B233" s="19">
        <f>+'CPT data reduction'!M233</f>
        <v/>
      </c>
      <c r="C233" s="25">
        <f>IF(A233&gt;$H$1,AVERAGE(OFFSET(B233,$F$1,0,1,1):OFFSET(B233,-$F$1,0,1,1)),0)</f>
        <v/>
      </c>
      <c r="K233" s="25">
        <f>+'CPT data reduction'!S233</f>
        <v/>
      </c>
      <c r="L233" s="19">
        <f>IF(K233&lt;2.6, IF(B233&lt;5000, 120, 200),IF(B233&lt;1000,30,IF(B233&lt;5000,80,120)))</f>
        <v/>
      </c>
      <c r="M233" s="19">
        <f>B233/L233</f>
        <v/>
      </c>
      <c r="N233" s="19">
        <f>IF(K233&lt;2.6, IF(B233&lt;5000, 35,IF(B233&lt;1200, 80, 120)),IF(B233&lt;1000,15,IF(B233&lt;5000,35,35)))</f>
        <v/>
      </c>
      <c r="O233" s="101">
        <f>+IF(M233&gt;N233,N233,M233)</f>
        <v/>
      </c>
      <c r="R233" s="19">
        <f>+O233*0.02*$C$1*PI()+R232</f>
        <v/>
      </c>
    </row>
    <row r="234">
      <c r="A234" s="19">
        <f>+'CPT data reduction'!A234</f>
        <v/>
      </c>
      <c r="B234" s="19">
        <f>+'CPT data reduction'!M234</f>
        <v/>
      </c>
      <c r="C234" s="25">
        <f>IF(A234&gt;$H$1,AVERAGE(OFFSET(B234,$F$1,0,1,1):OFFSET(B234,-$F$1,0,1,1)),0)</f>
        <v/>
      </c>
      <c r="K234" s="25">
        <f>+'CPT data reduction'!S234</f>
        <v/>
      </c>
      <c r="L234" s="19">
        <f>IF(K234&lt;2.6, IF(B234&lt;5000, 120, 200),IF(B234&lt;1000,30,IF(B234&lt;5000,80,120)))</f>
        <v/>
      </c>
      <c r="M234" s="19">
        <f>B234/L234</f>
        <v/>
      </c>
      <c r="N234" s="19">
        <f>IF(K234&lt;2.6, IF(B234&lt;5000, 35,IF(B234&lt;1200, 80, 120)),IF(B234&lt;1000,15,IF(B234&lt;5000,35,35)))</f>
        <v/>
      </c>
      <c r="O234" s="101">
        <f>+IF(M234&gt;N234,N234,M234)</f>
        <v/>
      </c>
      <c r="R234" s="19">
        <f>+O234*0.02*$C$1*PI()+R233</f>
        <v/>
      </c>
    </row>
    <row r="235">
      <c r="A235" s="19">
        <f>+'CPT data reduction'!A235</f>
        <v/>
      </c>
      <c r="B235" s="19">
        <f>+'CPT data reduction'!M235</f>
        <v/>
      </c>
      <c r="C235" s="25">
        <f>IF(A235&gt;$H$1,AVERAGE(OFFSET(B235,$F$1,0,1,1):OFFSET(B235,-$F$1,0,1,1)),0)</f>
        <v/>
      </c>
      <c r="K235" s="25">
        <f>+'CPT data reduction'!S235</f>
        <v/>
      </c>
      <c r="L235" s="19">
        <f>IF(K235&lt;2.6, IF(B235&lt;5000, 120, 200),IF(B235&lt;1000,30,IF(B235&lt;5000,80,120)))</f>
        <v/>
      </c>
      <c r="M235" s="19">
        <f>B235/L235</f>
        <v/>
      </c>
      <c r="N235" s="19">
        <f>IF(K235&lt;2.6, IF(B235&lt;5000, 35,IF(B235&lt;1200, 80, 120)),IF(B235&lt;1000,15,IF(B235&lt;5000,35,35)))</f>
        <v/>
      </c>
      <c r="O235" s="101">
        <f>+IF(M235&gt;N235,N235,M235)</f>
        <v/>
      </c>
      <c r="R235" s="19">
        <f>+O235*0.02*$C$1*PI()+R234</f>
        <v/>
      </c>
    </row>
    <row r="236">
      <c r="A236" s="19">
        <f>+'CPT data reduction'!A236</f>
        <v/>
      </c>
      <c r="B236" s="19">
        <f>+'CPT data reduction'!M236</f>
        <v/>
      </c>
      <c r="C236" s="25">
        <f>IF(A236&gt;$H$1,AVERAGE(OFFSET(B236,$F$1,0,1,1):OFFSET(B236,-$F$1,0,1,1)),0)</f>
        <v/>
      </c>
      <c r="K236" s="25">
        <f>+'CPT data reduction'!S236</f>
        <v/>
      </c>
      <c r="L236" s="19">
        <f>IF(K236&lt;2.6, IF(B236&lt;5000, 120, 200),IF(B236&lt;1000,30,IF(B236&lt;5000,80,120)))</f>
        <v/>
      </c>
      <c r="M236" s="19">
        <f>B236/L236</f>
        <v/>
      </c>
      <c r="N236" s="19">
        <f>IF(K236&lt;2.6, IF(B236&lt;5000, 35,IF(B236&lt;1200, 80, 120)),IF(B236&lt;1000,15,IF(B236&lt;5000,35,35)))</f>
        <v/>
      </c>
      <c r="O236" s="101">
        <f>+IF(M236&gt;N236,N236,M236)</f>
        <v/>
      </c>
      <c r="R236" s="19">
        <f>+O236*0.02*$C$1*PI()+R235</f>
        <v/>
      </c>
    </row>
    <row r="237">
      <c r="A237" s="19">
        <f>+'CPT data reduction'!A237</f>
        <v/>
      </c>
      <c r="B237" s="19">
        <f>+'CPT data reduction'!M237</f>
        <v/>
      </c>
      <c r="C237" s="25">
        <f>IF(A237&gt;$H$1,AVERAGE(OFFSET(B237,$F$1,0,1,1):OFFSET(B237,-$F$1,0,1,1)),0)</f>
        <v/>
      </c>
      <c r="K237" s="25">
        <f>+'CPT data reduction'!S237</f>
        <v/>
      </c>
      <c r="L237" s="19">
        <f>IF(K237&lt;2.6, IF(B237&lt;5000, 120, 200),IF(B237&lt;1000,30,IF(B237&lt;5000,80,120)))</f>
        <v/>
      </c>
      <c r="M237" s="19">
        <f>B237/L237</f>
        <v/>
      </c>
      <c r="N237" s="19">
        <f>IF(K237&lt;2.6, IF(B237&lt;5000, 35,IF(B237&lt;1200, 80, 120)),IF(B237&lt;1000,15,IF(B237&lt;5000,35,35)))</f>
        <v/>
      </c>
      <c r="O237" s="101">
        <f>+IF(M237&gt;N237,N237,M237)</f>
        <v/>
      </c>
      <c r="R237" s="19">
        <f>+O237*0.02*$C$1*PI()+R236</f>
        <v/>
      </c>
    </row>
    <row r="238">
      <c r="A238" s="19">
        <f>+'CPT data reduction'!A238</f>
        <v/>
      </c>
      <c r="B238" s="19">
        <f>+'CPT data reduction'!M238</f>
        <v/>
      </c>
      <c r="C238" s="25">
        <f>IF(A238&gt;$H$1,AVERAGE(OFFSET(B238,$F$1,0,1,1):OFFSET(B238,-$F$1,0,1,1)),0)</f>
        <v/>
      </c>
      <c r="K238" s="25">
        <f>+'CPT data reduction'!S238</f>
        <v/>
      </c>
      <c r="L238" s="19">
        <f>IF(K238&lt;2.6, IF(B238&lt;5000, 120, 200),IF(B238&lt;1000,30,IF(B238&lt;5000,80,120)))</f>
        <v/>
      </c>
      <c r="M238" s="19">
        <f>B238/L238</f>
        <v/>
      </c>
      <c r="N238" s="19">
        <f>IF(K238&lt;2.6, IF(B238&lt;5000, 35,IF(B238&lt;1200, 80, 120)),IF(B238&lt;1000,15,IF(B238&lt;5000,35,35)))</f>
        <v/>
      </c>
      <c r="O238" s="101">
        <f>+IF(M238&gt;N238,N238,M238)</f>
        <v/>
      </c>
      <c r="R238" s="19">
        <f>+O238*0.02*$C$1*PI()+R237</f>
        <v/>
      </c>
    </row>
    <row r="239">
      <c r="A239" s="19">
        <f>+'CPT data reduction'!A239</f>
        <v/>
      </c>
      <c r="B239" s="19">
        <f>+'CPT data reduction'!M239</f>
        <v/>
      </c>
      <c r="C239" s="25">
        <f>IF(A239&gt;$H$1,AVERAGE(OFFSET(B239,$F$1,0,1,1):OFFSET(B239,-$F$1,0,1,1)),0)</f>
        <v/>
      </c>
      <c r="K239" s="25">
        <f>+'CPT data reduction'!S239</f>
        <v/>
      </c>
      <c r="L239" s="19">
        <f>IF(K239&lt;2.6, IF(B239&lt;5000, 120, 200),IF(B239&lt;1000,30,IF(B239&lt;5000,80,120)))</f>
        <v/>
      </c>
      <c r="M239" s="19">
        <f>B239/L239</f>
        <v/>
      </c>
      <c r="N239" s="19">
        <f>IF(K239&lt;2.6, IF(B239&lt;5000, 35,IF(B239&lt;1200, 80, 120)),IF(B239&lt;1000,15,IF(B239&lt;5000,35,35)))</f>
        <v/>
      </c>
      <c r="O239" s="101">
        <f>+IF(M239&gt;N239,N239,M239)</f>
        <v/>
      </c>
      <c r="R239" s="19">
        <f>+O239*0.02*$C$1*PI()+R238</f>
        <v/>
      </c>
    </row>
    <row r="240">
      <c r="A240" s="19">
        <f>+'CPT data reduction'!A240</f>
        <v/>
      </c>
      <c r="B240" s="19">
        <f>+'CPT data reduction'!M240</f>
        <v/>
      </c>
      <c r="C240" s="25">
        <f>IF(A240&gt;$H$1,AVERAGE(OFFSET(B240,$F$1,0,1,1):OFFSET(B240,-$F$1,0,1,1)),0)</f>
        <v/>
      </c>
      <c r="K240" s="25">
        <f>+'CPT data reduction'!S240</f>
        <v/>
      </c>
      <c r="L240" s="19">
        <f>IF(K240&lt;2.6, IF(B240&lt;5000, 120, 200),IF(B240&lt;1000,30,IF(B240&lt;5000,80,120)))</f>
        <v/>
      </c>
      <c r="M240" s="19">
        <f>B240/L240</f>
        <v/>
      </c>
      <c r="N240" s="19">
        <f>IF(K240&lt;2.6, IF(B240&lt;5000, 35,IF(B240&lt;1200, 80, 120)),IF(B240&lt;1000,15,IF(B240&lt;5000,35,35)))</f>
        <v/>
      </c>
      <c r="O240" s="101">
        <f>+IF(M240&gt;N240,N240,M240)</f>
        <v/>
      </c>
      <c r="R240" s="19">
        <f>+O240*0.02*$C$1*PI()+R239</f>
        <v/>
      </c>
    </row>
    <row r="241">
      <c r="A241" s="19">
        <f>+'CPT data reduction'!A241</f>
        <v/>
      </c>
      <c r="B241" s="19">
        <f>+'CPT data reduction'!M241</f>
        <v/>
      </c>
      <c r="C241" s="25">
        <f>IF(A241&gt;$H$1,AVERAGE(OFFSET(B241,$F$1,0,1,1):OFFSET(B241,-$F$1,0,1,1)),0)</f>
        <v/>
      </c>
      <c r="K241" s="25">
        <f>+'CPT data reduction'!S241</f>
        <v/>
      </c>
      <c r="L241" s="19">
        <f>IF(K241&lt;2.6, IF(B241&lt;5000, 120, 200),IF(B241&lt;1000,30,IF(B241&lt;5000,80,120)))</f>
        <v/>
      </c>
      <c r="M241" s="19">
        <f>B241/L241</f>
        <v/>
      </c>
      <c r="N241" s="19">
        <f>IF(K241&lt;2.6, IF(B241&lt;5000, 35,IF(B241&lt;1200, 80, 120)),IF(B241&lt;1000,15,IF(B241&lt;5000,35,35)))</f>
        <v/>
      </c>
      <c r="O241" s="101">
        <f>+IF(M241&gt;N241,N241,M241)</f>
        <v/>
      </c>
      <c r="R241" s="19">
        <f>+O241*0.02*$C$1*PI()+R240</f>
        <v/>
      </c>
    </row>
    <row r="242">
      <c r="A242" s="19">
        <f>+'CPT data reduction'!A242</f>
        <v/>
      </c>
      <c r="B242" s="19">
        <f>+'CPT data reduction'!M242</f>
        <v/>
      </c>
      <c r="C242" s="25">
        <f>IF(A242&gt;$H$1,AVERAGE(OFFSET(B242,$F$1,0,1,1):OFFSET(B242,-$F$1,0,1,1)),0)</f>
        <v/>
      </c>
      <c r="K242" s="25">
        <f>+'CPT data reduction'!S242</f>
        <v/>
      </c>
      <c r="L242" s="19">
        <f>IF(K242&lt;2.6, IF(B242&lt;5000, 120, 200),IF(B242&lt;1000,30,IF(B242&lt;5000,80,120)))</f>
        <v/>
      </c>
      <c r="M242" s="19">
        <f>B242/L242</f>
        <v/>
      </c>
      <c r="N242" s="19">
        <f>IF(K242&lt;2.6, IF(B242&lt;5000, 35,IF(B242&lt;1200, 80, 120)),IF(B242&lt;1000,15,IF(B242&lt;5000,35,35)))</f>
        <v/>
      </c>
      <c r="O242" s="101">
        <f>+IF(M242&gt;N242,N242,M242)</f>
        <v/>
      </c>
      <c r="R242" s="19">
        <f>+O242*0.02*$C$1*PI()+R241</f>
        <v/>
      </c>
    </row>
    <row r="243">
      <c r="A243" s="19">
        <f>+'CPT data reduction'!A243</f>
        <v/>
      </c>
      <c r="B243" s="19">
        <f>+'CPT data reduction'!M243</f>
        <v/>
      </c>
      <c r="C243" s="25">
        <f>IF(A243&gt;$H$1,AVERAGE(OFFSET(B243,$F$1,0,1,1):OFFSET(B243,-$F$1,0,1,1)),0)</f>
        <v/>
      </c>
      <c r="K243" s="25">
        <f>+'CPT data reduction'!S243</f>
        <v/>
      </c>
      <c r="L243" s="19">
        <f>IF(K243&lt;2.6, IF(B243&lt;5000, 120, 200),IF(B243&lt;1000,30,IF(B243&lt;5000,80,120)))</f>
        <v/>
      </c>
      <c r="M243" s="19">
        <f>B243/L243</f>
        <v/>
      </c>
      <c r="N243" s="19">
        <f>IF(K243&lt;2.6, IF(B243&lt;5000, 35,IF(B243&lt;1200, 80, 120)),IF(B243&lt;1000,15,IF(B243&lt;5000,35,35)))</f>
        <v/>
      </c>
      <c r="O243" s="101">
        <f>+IF(M243&gt;N243,N243,M243)</f>
        <v/>
      </c>
      <c r="R243" s="19">
        <f>+O243*0.02*$C$1*PI()+R242</f>
        <v/>
      </c>
    </row>
    <row r="244">
      <c r="A244" s="19">
        <f>+'CPT data reduction'!A244</f>
        <v/>
      </c>
      <c r="B244" s="19">
        <f>+'CPT data reduction'!M244</f>
        <v/>
      </c>
      <c r="C244" s="25">
        <f>IF(A244&gt;$H$1,AVERAGE(OFFSET(B244,$F$1,0,1,1):OFFSET(B244,-$F$1,0,1,1)),0)</f>
        <v/>
      </c>
      <c r="K244" s="25">
        <f>+'CPT data reduction'!S244</f>
        <v/>
      </c>
      <c r="L244" s="19">
        <f>IF(K244&lt;2.6, IF(B244&lt;5000, 120, 200),IF(B244&lt;1000,30,IF(B244&lt;5000,80,120)))</f>
        <v/>
      </c>
      <c r="M244" s="19">
        <f>B244/L244</f>
        <v/>
      </c>
      <c r="N244" s="19">
        <f>IF(K244&lt;2.6, IF(B244&lt;5000, 35,IF(B244&lt;1200, 80, 120)),IF(B244&lt;1000,15,IF(B244&lt;5000,35,35)))</f>
        <v/>
      </c>
      <c r="O244" s="101">
        <f>+IF(M244&gt;N244,N244,M244)</f>
        <v/>
      </c>
      <c r="R244" s="19">
        <f>+O244*0.02*$C$1*PI()+R243</f>
        <v/>
      </c>
    </row>
    <row r="245">
      <c r="A245" s="19">
        <f>+'CPT data reduction'!A245</f>
        <v/>
      </c>
      <c r="B245" s="19">
        <f>+'CPT data reduction'!M245</f>
        <v/>
      </c>
      <c r="C245" s="25">
        <f>IF(A245&gt;$H$1,AVERAGE(OFFSET(B245,$F$1,0,1,1):OFFSET(B245,-$F$1,0,1,1)),0)</f>
        <v/>
      </c>
      <c r="K245" s="25">
        <f>+'CPT data reduction'!S245</f>
        <v/>
      </c>
      <c r="L245" s="19">
        <f>IF(K245&lt;2.6, IF(B245&lt;5000, 120, 200),IF(B245&lt;1000,30,IF(B245&lt;5000,80,120)))</f>
        <v/>
      </c>
      <c r="M245" s="19">
        <f>B245/L245</f>
        <v/>
      </c>
      <c r="N245" s="19">
        <f>IF(K245&lt;2.6, IF(B245&lt;5000, 35,IF(B245&lt;1200, 80, 120)),IF(B245&lt;1000,15,IF(B245&lt;5000,35,35)))</f>
        <v/>
      </c>
      <c r="O245" s="101">
        <f>+IF(M245&gt;N245,N245,M245)</f>
        <v/>
      </c>
      <c r="R245" s="19">
        <f>+O245*0.02*$C$1*PI()+R244</f>
        <v/>
      </c>
    </row>
    <row r="246">
      <c r="A246" s="19">
        <f>+'CPT data reduction'!A246</f>
        <v/>
      </c>
      <c r="B246" s="19">
        <f>+'CPT data reduction'!M246</f>
        <v/>
      </c>
      <c r="C246" s="25">
        <f>IF(A246&gt;$H$1,AVERAGE(OFFSET(B246,$F$1,0,1,1):OFFSET(B246,-$F$1,0,1,1)),0)</f>
        <v/>
      </c>
      <c r="K246" s="25">
        <f>+'CPT data reduction'!S246</f>
        <v/>
      </c>
      <c r="L246" s="19">
        <f>IF(K246&lt;2.6, IF(B246&lt;5000, 120, 200),IF(B246&lt;1000,30,IF(B246&lt;5000,80,120)))</f>
        <v/>
      </c>
      <c r="M246" s="19">
        <f>B246/L246</f>
        <v/>
      </c>
      <c r="N246" s="19">
        <f>IF(K246&lt;2.6, IF(B246&lt;5000, 35,IF(B246&lt;1200, 80, 120)),IF(B246&lt;1000,15,IF(B246&lt;5000,35,35)))</f>
        <v/>
      </c>
      <c r="O246" s="101">
        <f>+IF(M246&gt;N246,N246,M246)</f>
        <v/>
      </c>
      <c r="R246" s="19">
        <f>+O246*0.02*$C$1*PI()+R245</f>
        <v/>
      </c>
    </row>
    <row r="247">
      <c r="A247" s="19">
        <f>+'CPT data reduction'!A247</f>
        <v/>
      </c>
      <c r="B247" s="19">
        <f>+'CPT data reduction'!M247</f>
        <v/>
      </c>
      <c r="C247" s="25">
        <f>IF(A247&gt;$H$1,AVERAGE(OFFSET(B247,$F$1,0,1,1):OFFSET(B247,-$F$1,0,1,1)),0)</f>
        <v/>
      </c>
      <c r="K247" s="25">
        <f>+'CPT data reduction'!S247</f>
        <v/>
      </c>
      <c r="L247" s="19">
        <f>IF(K247&lt;2.6, IF(B247&lt;5000, 120, 200),IF(B247&lt;1000,30,IF(B247&lt;5000,80,120)))</f>
        <v/>
      </c>
      <c r="M247" s="19">
        <f>B247/L247</f>
        <v/>
      </c>
      <c r="N247" s="19">
        <f>IF(K247&lt;2.6, IF(B247&lt;5000, 35,IF(B247&lt;1200, 80, 120)),IF(B247&lt;1000,15,IF(B247&lt;5000,35,35)))</f>
        <v/>
      </c>
      <c r="O247" s="101">
        <f>+IF(M247&gt;N247,N247,M247)</f>
        <v/>
      </c>
      <c r="R247" s="19">
        <f>+O247*0.02*$C$1*PI()+R246</f>
        <v/>
      </c>
    </row>
    <row r="248">
      <c r="A248" s="19">
        <f>+'CPT data reduction'!A248</f>
        <v/>
      </c>
      <c r="B248" s="19">
        <f>+'CPT data reduction'!M248</f>
        <v/>
      </c>
      <c r="C248" s="25">
        <f>IF(A248&gt;$H$1,AVERAGE(OFFSET(B248,$F$1,0,1,1):OFFSET(B248,-$F$1,0,1,1)),0)</f>
        <v/>
      </c>
      <c r="K248" s="25">
        <f>+'CPT data reduction'!S248</f>
        <v/>
      </c>
      <c r="L248" s="19">
        <f>IF(K248&lt;2.6, IF(B248&lt;5000, 120, 200),IF(B248&lt;1000,30,IF(B248&lt;5000,80,120)))</f>
        <v/>
      </c>
      <c r="M248" s="19">
        <f>B248/L248</f>
        <v/>
      </c>
      <c r="N248" s="19">
        <f>IF(K248&lt;2.6, IF(B248&lt;5000, 35,IF(B248&lt;1200, 80, 120)),IF(B248&lt;1000,15,IF(B248&lt;5000,35,35)))</f>
        <v/>
      </c>
      <c r="O248" s="101">
        <f>+IF(M248&gt;N248,N248,M248)</f>
        <v/>
      </c>
      <c r="R248" s="19">
        <f>+O248*0.02*$C$1*PI()+R247</f>
        <v/>
      </c>
    </row>
    <row r="249">
      <c r="A249" s="19">
        <f>+'CPT data reduction'!A249</f>
        <v/>
      </c>
      <c r="B249" s="19">
        <f>+'CPT data reduction'!M249</f>
        <v/>
      </c>
      <c r="C249" s="25">
        <f>IF(A249&gt;$H$1,AVERAGE(OFFSET(B249,$F$1,0,1,1):OFFSET(B249,-$F$1,0,1,1)),0)</f>
        <v/>
      </c>
      <c r="K249" s="25">
        <f>+'CPT data reduction'!S249</f>
        <v/>
      </c>
      <c r="L249" s="19">
        <f>IF(K249&lt;2.6, IF(B249&lt;5000, 120, 200),IF(B249&lt;1000,30,IF(B249&lt;5000,80,120)))</f>
        <v/>
      </c>
      <c r="M249" s="19">
        <f>B249/L249</f>
        <v/>
      </c>
      <c r="N249" s="19">
        <f>IF(K249&lt;2.6, IF(B249&lt;5000, 35,IF(B249&lt;1200, 80, 120)),IF(B249&lt;1000,15,IF(B249&lt;5000,35,35)))</f>
        <v/>
      </c>
      <c r="O249" s="101">
        <f>+IF(M249&gt;N249,N249,M249)</f>
        <v/>
      </c>
      <c r="R249" s="19">
        <f>+O249*0.02*$C$1*PI()+R248</f>
        <v/>
      </c>
    </row>
    <row r="250">
      <c r="A250" s="19">
        <f>+'CPT data reduction'!A250</f>
        <v/>
      </c>
      <c r="B250" s="19">
        <f>+'CPT data reduction'!M250</f>
        <v/>
      </c>
      <c r="C250" s="25">
        <f>IF(A250&gt;$H$1,AVERAGE(OFFSET(B250,$F$1,0,1,1):OFFSET(B250,-$F$1,0,1,1)),0)</f>
        <v/>
      </c>
      <c r="K250" s="25">
        <f>+'CPT data reduction'!S250</f>
        <v/>
      </c>
      <c r="L250" s="19">
        <f>IF(K250&lt;2.6, IF(B250&lt;5000, 120, 200),IF(B250&lt;1000,30,IF(B250&lt;5000,80,120)))</f>
        <v/>
      </c>
      <c r="M250" s="19">
        <f>B250/L250</f>
        <v/>
      </c>
      <c r="N250" s="19">
        <f>IF(K250&lt;2.6, IF(B250&lt;5000, 35,IF(B250&lt;1200, 80, 120)),IF(B250&lt;1000,15,IF(B250&lt;5000,35,35)))</f>
        <v/>
      </c>
      <c r="O250" s="101">
        <f>+IF(M250&gt;N250,N250,M250)</f>
        <v/>
      </c>
      <c r="R250" s="19">
        <f>+O250*0.02*$C$1*PI()+R249</f>
        <v/>
      </c>
    </row>
    <row r="251">
      <c r="A251" s="19">
        <f>+'CPT data reduction'!A251</f>
        <v/>
      </c>
      <c r="B251" s="19">
        <f>+'CPT data reduction'!M251</f>
        <v/>
      </c>
      <c r="C251" s="25">
        <f>IF(A251&gt;$H$1,AVERAGE(OFFSET(B251,$F$1,0,1,1):OFFSET(B251,-$F$1,0,1,1)),0)</f>
        <v/>
      </c>
      <c r="K251" s="25">
        <f>+'CPT data reduction'!S251</f>
        <v/>
      </c>
      <c r="L251" s="19">
        <f>IF(K251&lt;2.6, IF(B251&lt;5000, 120, 200),IF(B251&lt;1000,30,IF(B251&lt;5000,80,120)))</f>
        <v/>
      </c>
      <c r="M251" s="19">
        <f>B251/L251</f>
        <v/>
      </c>
      <c r="N251" s="19">
        <f>IF(K251&lt;2.6, IF(B251&lt;5000, 35,IF(B251&lt;1200, 80, 120)),IF(B251&lt;1000,15,IF(B251&lt;5000,35,35)))</f>
        <v/>
      </c>
      <c r="O251" s="101">
        <f>+IF(M251&gt;N251,N251,M251)</f>
        <v/>
      </c>
      <c r="R251" s="19">
        <f>+O251*0.02*$C$1*PI()+R250</f>
        <v/>
      </c>
    </row>
    <row r="252">
      <c r="A252" s="19">
        <f>+'CPT data reduction'!A252</f>
        <v/>
      </c>
      <c r="B252" s="19">
        <f>+'CPT data reduction'!M252</f>
        <v/>
      </c>
      <c r="C252" s="25">
        <f>IF(A252&gt;$H$1,AVERAGE(OFFSET(B252,$F$1,0,1,1):OFFSET(B252,-$F$1,0,1,1)),0)</f>
        <v/>
      </c>
      <c r="K252" s="25">
        <f>+'CPT data reduction'!S252</f>
        <v/>
      </c>
      <c r="L252" s="19">
        <f>IF(K252&lt;2.6, IF(B252&lt;5000, 120, 200),IF(B252&lt;1000,30,IF(B252&lt;5000,80,120)))</f>
        <v/>
      </c>
      <c r="M252" s="19">
        <f>B252/L252</f>
        <v/>
      </c>
      <c r="N252" s="19">
        <f>IF(K252&lt;2.6, IF(B252&lt;5000, 35,IF(B252&lt;1200, 80, 120)),IF(B252&lt;1000,15,IF(B252&lt;5000,35,35)))</f>
        <v/>
      </c>
      <c r="O252" s="101">
        <f>+IF(M252&gt;N252,N252,M252)</f>
        <v/>
      </c>
      <c r="R252" s="19">
        <f>+O252*0.02*$C$1*PI()+R251</f>
        <v/>
      </c>
    </row>
    <row r="253">
      <c r="A253" s="19">
        <f>+'CPT data reduction'!A253</f>
        <v/>
      </c>
      <c r="B253" s="19">
        <f>+'CPT data reduction'!M253</f>
        <v/>
      </c>
      <c r="C253" s="25">
        <f>IF(A253&gt;$H$1,AVERAGE(OFFSET(B253,$F$1,0,1,1):OFFSET(B253,-$F$1,0,1,1)),0)</f>
        <v/>
      </c>
      <c r="K253" s="25">
        <f>+'CPT data reduction'!S253</f>
        <v/>
      </c>
      <c r="L253" s="19">
        <f>IF(K253&lt;2.6, IF(B253&lt;5000, 120, 200),IF(B253&lt;1000,30,IF(B253&lt;5000,80,120)))</f>
        <v/>
      </c>
      <c r="M253" s="19">
        <f>B253/L253</f>
        <v/>
      </c>
      <c r="N253" s="19">
        <f>IF(K253&lt;2.6, IF(B253&lt;5000, 35,IF(B253&lt;1200, 80, 120)),IF(B253&lt;1000,15,IF(B253&lt;5000,35,35)))</f>
        <v/>
      </c>
      <c r="O253" s="101">
        <f>+IF(M253&gt;N253,N253,M253)</f>
        <v/>
      </c>
      <c r="R253" s="19">
        <f>+O253*0.02*$C$1*PI()+R252</f>
        <v/>
      </c>
    </row>
    <row r="254">
      <c r="A254" s="19">
        <f>+'CPT data reduction'!A254</f>
        <v/>
      </c>
      <c r="B254" s="19">
        <f>+'CPT data reduction'!M254</f>
        <v/>
      </c>
      <c r="C254" s="25">
        <f>IF(A254&gt;$H$1,AVERAGE(OFFSET(B254,$F$1,0,1,1):OFFSET(B254,-$F$1,0,1,1)),0)</f>
        <v/>
      </c>
      <c r="K254" s="25">
        <f>+'CPT data reduction'!S254</f>
        <v/>
      </c>
      <c r="L254" s="19">
        <f>IF(K254&lt;2.6, IF(B254&lt;5000, 120, 200),IF(B254&lt;1000,30,IF(B254&lt;5000,80,120)))</f>
        <v/>
      </c>
      <c r="M254" s="19">
        <f>B254/L254</f>
        <v/>
      </c>
      <c r="N254" s="19">
        <f>IF(K254&lt;2.6, IF(B254&lt;5000, 35,IF(B254&lt;1200, 80, 120)),IF(B254&lt;1000,15,IF(B254&lt;5000,35,35)))</f>
        <v/>
      </c>
      <c r="O254" s="101">
        <f>+IF(M254&gt;N254,N254,M254)</f>
        <v/>
      </c>
      <c r="R254" s="19">
        <f>+O254*0.02*$C$1*PI()+R253</f>
        <v/>
      </c>
    </row>
    <row r="255">
      <c r="A255" s="19">
        <f>+'CPT data reduction'!A255</f>
        <v/>
      </c>
      <c r="B255" s="19">
        <f>+'CPT data reduction'!M255</f>
        <v/>
      </c>
      <c r="C255" s="25">
        <f>IF(A255&gt;$H$1,AVERAGE(OFFSET(B255,$F$1,0,1,1):OFFSET(B255,-$F$1,0,1,1)),0)</f>
        <v/>
      </c>
      <c r="K255" s="25">
        <f>+'CPT data reduction'!S255</f>
        <v/>
      </c>
      <c r="L255" s="19">
        <f>IF(K255&lt;2.6, IF(B255&lt;5000, 120, 200),IF(B255&lt;1000,30,IF(B255&lt;5000,80,120)))</f>
        <v/>
      </c>
      <c r="M255" s="19">
        <f>B255/L255</f>
        <v/>
      </c>
      <c r="N255" s="19">
        <f>IF(K255&lt;2.6, IF(B255&lt;5000, 35,IF(B255&lt;1200, 80, 120)),IF(B255&lt;1000,15,IF(B255&lt;5000,35,35)))</f>
        <v/>
      </c>
      <c r="O255" s="101">
        <f>+IF(M255&gt;N255,N255,M255)</f>
        <v/>
      </c>
      <c r="R255" s="19">
        <f>+O255*0.02*$C$1*PI()+R254</f>
        <v/>
      </c>
    </row>
    <row r="256">
      <c r="A256" s="19">
        <f>+'CPT data reduction'!A256</f>
        <v/>
      </c>
      <c r="B256" s="19">
        <f>+'CPT data reduction'!M256</f>
        <v/>
      </c>
      <c r="C256" s="25">
        <f>IF(A256&gt;$H$1,AVERAGE(OFFSET(B256,$F$1,0,1,1):OFFSET(B256,-$F$1,0,1,1)),0)</f>
        <v/>
      </c>
      <c r="K256" s="25">
        <f>+'CPT data reduction'!S256</f>
        <v/>
      </c>
      <c r="L256" s="19">
        <f>IF(K256&lt;2.6, IF(B256&lt;5000, 120, 200),IF(B256&lt;1000,30,IF(B256&lt;5000,80,120)))</f>
        <v/>
      </c>
      <c r="M256" s="19">
        <f>B256/L256</f>
        <v/>
      </c>
      <c r="N256" s="19">
        <f>IF(K256&lt;2.6, IF(B256&lt;5000, 35,IF(B256&lt;1200, 80, 120)),IF(B256&lt;1000,15,IF(B256&lt;5000,35,35)))</f>
        <v/>
      </c>
      <c r="O256" s="101">
        <f>+IF(M256&gt;N256,N256,M256)</f>
        <v/>
      </c>
      <c r="R256" s="19">
        <f>+O256*0.02*$C$1*PI()+R255</f>
        <v/>
      </c>
    </row>
    <row r="257">
      <c r="A257" s="19">
        <f>+'CPT data reduction'!A257</f>
        <v/>
      </c>
      <c r="B257" s="19">
        <f>+'CPT data reduction'!M257</f>
        <v/>
      </c>
      <c r="C257" s="25">
        <f>IF(A257&gt;$H$1,AVERAGE(OFFSET(B257,$F$1,0,1,1):OFFSET(B257,-$F$1,0,1,1)),0)</f>
        <v/>
      </c>
      <c r="K257" s="25">
        <f>+'CPT data reduction'!S257</f>
        <v/>
      </c>
      <c r="L257" s="19">
        <f>IF(K257&lt;2.6, IF(B257&lt;5000, 120, 200),IF(B257&lt;1000,30,IF(B257&lt;5000,80,120)))</f>
        <v/>
      </c>
      <c r="M257" s="19">
        <f>B257/L257</f>
        <v/>
      </c>
      <c r="N257" s="19">
        <f>IF(K257&lt;2.6, IF(B257&lt;5000, 35,IF(B257&lt;1200, 80, 120)),IF(B257&lt;1000,15,IF(B257&lt;5000,35,35)))</f>
        <v/>
      </c>
      <c r="O257" s="101">
        <f>+IF(M257&gt;N257,N257,M257)</f>
        <v/>
      </c>
      <c r="R257" s="19">
        <f>+O257*0.02*$C$1*PI()+R256</f>
        <v/>
      </c>
    </row>
    <row r="258">
      <c r="A258" s="19">
        <f>+'CPT data reduction'!A258</f>
        <v/>
      </c>
      <c r="B258" s="19">
        <f>+'CPT data reduction'!M258</f>
        <v/>
      </c>
      <c r="C258" s="25">
        <f>IF(A258&gt;$H$1,AVERAGE(OFFSET(B258,$F$1,0,1,1):OFFSET(B258,-$F$1,0,1,1)),0)</f>
        <v/>
      </c>
      <c r="K258" s="25">
        <f>+'CPT data reduction'!S258</f>
        <v/>
      </c>
      <c r="L258" s="19">
        <f>IF(K258&lt;2.6, IF(B258&lt;5000, 120, 200),IF(B258&lt;1000,30,IF(B258&lt;5000,80,120)))</f>
        <v/>
      </c>
      <c r="M258" s="19">
        <f>B258/L258</f>
        <v/>
      </c>
      <c r="N258" s="19">
        <f>IF(K258&lt;2.6, IF(B258&lt;5000, 35,IF(B258&lt;1200, 80, 120)),IF(B258&lt;1000,15,IF(B258&lt;5000,35,35)))</f>
        <v/>
      </c>
      <c r="O258" s="101">
        <f>+IF(M258&gt;N258,N258,M258)</f>
        <v/>
      </c>
      <c r="R258" s="19">
        <f>+O258*0.02*$C$1*PI()+R257</f>
        <v/>
      </c>
    </row>
    <row r="259">
      <c r="A259" s="19">
        <f>+'CPT data reduction'!A259</f>
        <v/>
      </c>
      <c r="B259" s="19">
        <f>+'CPT data reduction'!M259</f>
        <v/>
      </c>
      <c r="C259" s="25">
        <f>IF(A259&gt;$H$1,AVERAGE(OFFSET(B259,$F$1,0,1,1):OFFSET(B259,-$F$1,0,1,1)),0)</f>
        <v/>
      </c>
      <c r="K259" s="25">
        <f>+'CPT data reduction'!S259</f>
        <v/>
      </c>
      <c r="L259" s="19">
        <f>IF(K259&lt;2.6, IF(B259&lt;5000, 120, 200),IF(B259&lt;1000,30,IF(B259&lt;5000,80,120)))</f>
        <v/>
      </c>
      <c r="M259" s="19">
        <f>B259/L259</f>
        <v/>
      </c>
      <c r="N259" s="19">
        <f>IF(K259&lt;2.6, IF(B259&lt;5000, 35,IF(B259&lt;1200, 80, 120)),IF(B259&lt;1000,15,IF(B259&lt;5000,35,35)))</f>
        <v/>
      </c>
      <c r="O259" s="101">
        <f>+IF(M259&gt;N259,N259,M259)</f>
        <v/>
      </c>
      <c r="R259" s="19">
        <f>+O259*0.02*$C$1*PI()+R258</f>
        <v/>
      </c>
    </row>
    <row r="260">
      <c r="A260" s="19">
        <f>+'CPT data reduction'!A260</f>
        <v/>
      </c>
      <c r="B260" s="19">
        <f>+'CPT data reduction'!M260</f>
        <v/>
      </c>
      <c r="C260" s="25">
        <f>IF(A260&gt;$H$1,AVERAGE(OFFSET(B260,$F$1,0,1,1):OFFSET(B260,-$F$1,0,1,1)),0)</f>
        <v/>
      </c>
      <c r="K260" s="25">
        <f>+'CPT data reduction'!S260</f>
        <v/>
      </c>
      <c r="L260" s="19">
        <f>IF(K260&lt;2.6, IF(B260&lt;5000, 120, 200),IF(B260&lt;1000,30,IF(B260&lt;5000,80,120)))</f>
        <v/>
      </c>
      <c r="M260" s="19">
        <f>B260/L260</f>
        <v/>
      </c>
      <c r="N260" s="19">
        <f>IF(K260&lt;2.6, IF(B260&lt;5000, 35,IF(B260&lt;1200, 80, 120)),IF(B260&lt;1000,15,IF(B260&lt;5000,35,35)))</f>
        <v/>
      </c>
      <c r="O260" s="101">
        <f>+IF(M260&gt;N260,N260,M260)</f>
        <v/>
      </c>
      <c r="R260" s="19">
        <f>+O260*0.02*$C$1*PI()+R259</f>
        <v/>
      </c>
    </row>
    <row r="261">
      <c r="A261" s="19">
        <f>+'CPT data reduction'!A261</f>
        <v/>
      </c>
      <c r="B261" s="19">
        <f>+'CPT data reduction'!M261</f>
        <v/>
      </c>
      <c r="C261" s="25">
        <f>IF(A261&gt;$H$1,AVERAGE(OFFSET(B261,$F$1,0,1,1):OFFSET(B261,-$F$1,0,1,1)),0)</f>
        <v/>
      </c>
      <c r="K261" s="25">
        <f>+'CPT data reduction'!S261</f>
        <v/>
      </c>
      <c r="L261" s="19">
        <f>IF(K261&lt;2.6, IF(B261&lt;5000, 120, 200),IF(B261&lt;1000,30,IF(B261&lt;5000,80,120)))</f>
        <v/>
      </c>
      <c r="M261" s="19">
        <f>B261/L261</f>
        <v/>
      </c>
      <c r="N261" s="19">
        <f>IF(K261&lt;2.6, IF(B261&lt;5000, 35,IF(B261&lt;1200, 80, 120)),IF(B261&lt;1000,15,IF(B261&lt;5000,35,35)))</f>
        <v/>
      </c>
      <c r="O261" s="101">
        <f>+IF(M261&gt;N261,N261,M261)</f>
        <v/>
      </c>
      <c r="R261" s="19">
        <f>+O261*0.02*$C$1*PI()+R260</f>
        <v/>
      </c>
    </row>
    <row r="262">
      <c r="A262" s="19">
        <f>+'CPT data reduction'!A262</f>
        <v/>
      </c>
      <c r="B262" s="19">
        <f>+'CPT data reduction'!M262</f>
        <v/>
      </c>
      <c r="C262" s="25">
        <f>IF(A262&gt;$H$1,AVERAGE(OFFSET(B262,$F$1,0,1,1):OFFSET(B262,-$F$1,0,1,1)),0)</f>
        <v/>
      </c>
      <c r="K262" s="25">
        <f>+'CPT data reduction'!S262</f>
        <v/>
      </c>
      <c r="L262" s="19">
        <f>IF(K262&lt;2.6, IF(B262&lt;5000, 120, 200),IF(B262&lt;1000,30,IF(B262&lt;5000,80,120)))</f>
        <v/>
      </c>
      <c r="M262" s="19">
        <f>B262/L262</f>
        <v/>
      </c>
      <c r="N262" s="19">
        <f>IF(K262&lt;2.6, IF(B262&lt;5000, 35,IF(B262&lt;1200, 80, 120)),IF(B262&lt;1000,15,IF(B262&lt;5000,35,35)))</f>
        <v/>
      </c>
      <c r="O262" s="101">
        <f>+IF(M262&gt;N262,N262,M262)</f>
        <v/>
      </c>
      <c r="R262" s="19">
        <f>+O262*0.02*$C$1*PI()+R261</f>
        <v/>
      </c>
    </row>
    <row r="263">
      <c r="A263" s="19">
        <f>+'CPT data reduction'!A263</f>
        <v/>
      </c>
      <c r="B263" s="19">
        <f>+'CPT data reduction'!M263</f>
        <v/>
      </c>
      <c r="C263" s="25">
        <f>IF(A263&gt;$H$1,AVERAGE(OFFSET(B263,$F$1,0,1,1):OFFSET(B263,-$F$1,0,1,1)),0)</f>
        <v/>
      </c>
      <c r="K263" s="25">
        <f>+'CPT data reduction'!S263</f>
        <v/>
      </c>
      <c r="L263" s="19">
        <f>IF(K263&lt;2.6, IF(B263&lt;5000, 120, 200),IF(B263&lt;1000,30,IF(B263&lt;5000,80,120)))</f>
        <v/>
      </c>
      <c r="M263" s="19">
        <f>B263/L263</f>
        <v/>
      </c>
      <c r="N263" s="19">
        <f>IF(K263&lt;2.6, IF(B263&lt;5000, 35,IF(B263&lt;1200, 80, 120)),IF(B263&lt;1000,15,IF(B263&lt;5000,35,35)))</f>
        <v/>
      </c>
      <c r="O263" s="101">
        <f>+IF(M263&gt;N263,N263,M263)</f>
        <v/>
      </c>
      <c r="R263" s="19">
        <f>+O263*0.02*$C$1*PI()+R262</f>
        <v/>
      </c>
    </row>
    <row r="264">
      <c r="A264" s="19">
        <f>+'CPT data reduction'!A264</f>
        <v/>
      </c>
      <c r="B264" s="19">
        <f>+'CPT data reduction'!M264</f>
        <v/>
      </c>
      <c r="C264" s="25">
        <f>IF(A264&gt;$H$1,AVERAGE(OFFSET(B264,$F$1,0,1,1):OFFSET(B264,-$F$1,0,1,1)),0)</f>
        <v/>
      </c>
      <c r="K264" s="25">
        <f>+'CPT data reduction'!S264</f>
        <v/>
      </c>
      <c r="L264" s="19">
        <f>IF(K264&lt;2.6, IF(B264&lt;5000, 120, 200),IF(B264&lt;1000,30,IF(B264&lt;5000,80,120)))</f>
        <v/>
      </c>
      <c r="M264" s="19">
        <f>B264/L264</f>
        <v/>
      </c>
      <c r="N264" s="19">
        <f>IF(K264&lt;2.6, IF(B264&lt;5000, 35,IF(B264&lt;1200, 80, 120)),IF(B264&lt;1000,15,IF(B264&lt;5000,35,35)))</f>
        <v/>
      </c>
      <c r="O264" s="101">
        <f>+IF(M264&gt;N264,N264,M264)</f>
        <v/>
      </c>
      <c r="R264" s="19">
        <f>+O264*0.02*$C$1*PI()+R263</f>
        <v/>
      </c>
    </row>
    <row r="265">
      <c r="A265" s="19">
        <f>+'CPT data reduction'!A265</f>
        <v/>
      </c>
      <c r="B265" s="19">
        <f>+'CPT data reduction'!M265</f>
        <v/>
      </c>
      <c r="C265" s="25">
        <f>IF(A265&gt;$H$1,AVERAGE(OFFSET(B265,$F$1,0,1,1):OFFSET(B265,-$F$1,0,1,1)),0)</f>
        <v/>
      </c>
      <c r="K265" s="25">
        <f>+'CPT data reduction'!S265</f>
        <v/>
      </c>
      <c r="L265" s="19">
        <f>IF(K265&lt;2.6, IF(B265&lt;5000, 120, 200),IF(B265&lt;1000,30,IF(B265&lt;5000,80,120)))</f>
        <v/>
      </c>
      <c r="M265" s="19">
        <f>B265/L265</f>
        <v/>
      </c>
      <c r="N265" s="19">
        <f>IF(K265&lt;2.6, IF(B265&lt;5000, 35,IF(B265&lt;1200, 80, 120)),IF(B265&lt;1000,15,IF(B265&lt;5000,35,35)))</f>
        <v/>
      </c>
      <c r="O265" s="101">
        <f>+IF(M265&gt;N265,N265,M265)</f>
        <v/>
      </c>
      <c r="R265" s="19">
        <f>+O265*0.02*$C$1*PI()+R264</f>
        <v/>
      </c>
    </row>
    <row r="266">
      <c r="A266" s="19">
        <f>+'CPT data reduction'!A266</f>
        <v/>
      </c>
      <c r="B266" s="19">
        <f>+'CPT data reduction'!M266</f>
        <v/>
      </c>
      <c r="C266" s="25">
        <f>IF(A266&gt;$H$1,AVERAGE(OFFSET(B266,$F$1,0,1,1):OFFSET(B266,-$F$1,0,1,1)),0)</f>
        <v/>
      </c>
      <c r="K266" s="25">
        <f>+'CPT data reduction'!S266</f>
        <v/>
      </c>
      <c r="L266" s="19">
        <f>IF(K266&lt;2.6, IF(B266&lt;5000, 120, 200),IF(B266&lt;1000,30,IF(B266&lt;5000,80,120)))</f>
        <v/>
      </c>
      <c r="M266" s="19">
        <f>B266/L266</f>
        <v/>
      </c>
      <c r="N266" s="19">
        <f>IF(K266&lt;2.6, IF(B266&lt;5000, 35,IF(B266&lt;1200, 80, 120)),IF(B266&lt;1000,15,IF(B266&lt;5000,35,35)))</f>
        <v/>
      </c>
      <c r="O266" s="101">
        <f>+IF(M266&gt;N266,N266,M266)</f>
        <v/>
      </c>
      <c r="R266" s="19">
        <f>+O266*0.02*$C$1*PI()+R265</f>
        <v/>
      </c>
    </row>
    <row r="267">
      <c r="A267" s="19">
        <f>+'CPT data reduction'!A267</f>
        <v/>
      </c>
      <c r="B267" s="19">
        <f>+'CPT data reduction'!M267</f>
        <v/>
      </c>
      <c r="C267" s="25">
        <f>IF(A267&gt;$H$1,AVERAGE(OFFSET(B267,$F$1,0,1,1):OFFSET(B267,-$F$1,0,1,1)),0)</f>
        <v/>
      </c>
      <c r="K267" s="25">
        <f>+'CPT data reduction'!S267</f>
        <v/>
      </c>
      <c r="L267" s="19">
        <f>IF(K267&lt;2.6, IF(B267&lt;5000, 120, 200),IF(B267&lt;1000,30,IF(B267&lt;5000,80,120)))</f>
        <v/>
      </c>
      <c r="M267" s="19">
        <f>B267/L267</f>
        <v/>
      </c>
      <c r="N267" s="19">
        <f>IF(K267&lt;2.6, IF(B267&lt;5000, 35,IF(B267&lt;1200, 80, 120)),IF(B267&lt;1000,15,IF(B267&lt;5000,35,35)))</f>
        <v/>
      </c>
      <c r="O267" s="101">
        <f>+IF(M267&gt;N267,N267,M267)</f>
        <v/>
      </c>
      <c r="R267" s="19">
        <f>+O267*0.02*$C$1*PI()+R266</f>
        <v/>
      </c>
    </row>
    <row r="268">
      <c r="A268" s="19">
        <f>+'CPT data reduction'!A268</f>
        <v/>
      </c>
      <c r="B268" s="19">
        <f>+'CPT data reduction'!M268</f>
        <v/>
      </c>
      <c r="C268" s="25">
        <f>IF(A268&gt;$H$1,AVERAGE(OFFSET(B268,$F$1,0,1,1):OFFSET(B268,-$F$1,0,1,1)),0)</f>
        <v/>
      </c>
      <c r="K268" s="25">
        <f>+'CPT data reduction'!S268</f>
        <v/>
      </c>
      <c r="L268" s="19">
        <f>IF(K268&lt;2.6, IF(B268&lt;5000, 120, 200),IF(B268&lt;1000,30,IF(B268&lt;5000,80,120)))</f>
        <v/>
      </c>
      <c r="M268" s="19">
        <f>B268/L268</f>
        <v/>
      </c>
      <c r="N268" s="19">
        <f>IF(K268&lt;2.6, IF(B268&lt;5000, 35,IF(B268&lt;1200, 80, 120)),IF(B268&lt;1000,15,IF(B268&lt;5000,35,35)))</f>
        <v/>
      </c>
      <c r="O268" s="101">
        <f>+IF(M268&gt;N268,N268,M268)</f>
        <v/>
      </c>
      <c r="R268" s="19">
        <f>+O268*0.02*$C$1*PI()+R267</f>
        <v/>
      </c>
    </row>
    <row r="269">
      <c r="A269" s="19">
        <f>+'CPT data reduction'!A269</f>
        <v/>
      </c>
      <c r="B269" s="19">
        <f>+'CPT data reduction'!M269</f>
        <v/>
      </c>
      <c r="C269" s="25">
        <f>IF(A269&gt;$H$1,AVERAGE(OFFSET(B269,$F$1,0,1,1):OFFSET(B269,-$F$1,0,1,1)),0)</f>
        <v/>
      </c>
      <c r="K269" s="25">
        <f>+'CPT data reduction'!S269</f>
        <v/>
      </c>
      <c r="L269" s="19">
        <f>IF(K269&lt;2.6, IF(B269&lt;5000, 120, 200),IF(B269&lt;1000,30,IF(B269&lt;5000,80,120)))</f>
        <v/>
      </c>
      <c r="M269" s="19">
        <f>B269/L269</f>
        <v/>
      </c>
      <c r="N269" s="19">
        <f>IF(K269&lt;2.6, IF(B269&lt;5000, 35,IF(B269&lt;1200, 80, 120)),IF(B269&lt;1000,15,IF(B269&lt;5000,35,35)))</f>
        <v/>
      </c>
      <c r="O269" s="101">
        <f>+IF(M269&gt;N269,N269,M269)</f>
        <v/>
      </c>
      <c r="R269" s="19">
        <f>+O269*0.02*$C$1*PI()+R268</f>
        <v/>
      </c>
    </row>
    <row r="270">
      <c r="A270" s="19">
        <f>+'CPT data reduction'!A270</f>
        <v/>
      </c>
      <c r="B270" s="19">
        <f>+'CPT data reduction'!M270</f>
        <v/>
      </c>
      <c r="C270" s="25">
        <f>IF(A270&gt;$H$1,AVERAGE(OFFSET(B270,$F$1,0,1,1):OFFSET(B270,-$F$1,0,1,1)),0)</f>
        <v/>
      </c>
      <c r="K270" s="25">
        <f>+'CPT data reduction'!S270</f>
        <v/>
      </c>
      <c r="L270" s="19">
        <f>IF(K270&lt;2.6, IF(B270&lt;5000, 120, 200),IF(B270&lt;1000,30,IF(B270&lt;5000,80,120)))</f>
        <v/>
      </c>
      <c r="M270" s="19">
        <f>B270/L270</f>
        <v/>
      </c>
      <c r="N270" s="19">
        <f>IF(K270&lt;2.6, IF(B270&lt;5000, 35,IF(B270&lt;1200, 80, 120)),IF(B270&lt;1000,15,IF(B270&lt;5000,35,35)))</f>
        <v/>
      </c>
      <c r="O270" s="101">
        <f>+IF(M270&gt;N270,N270,M270)</f>
        <v/>
      </c>
      <c r="R270" s="19">
        <f>+O270*0.02*$C$1*PI()+R269</f>
        <v/>
      </c>
    </row>
    <row r="271">
      <c r="A271" s="19">
        <f>+'CPT data reduction'!A271</f>
        <v/>
      </c>
      <c r="B271" s="19">
        <f>+'CPT data reduction'!M271</f>
        <v/>
      </c>
      <c r="C271" s="25">
        <f>IF(A271&gt;$H$1,AVERAGE(OFFSET(B271,$F$1,0,1,1):OFFSET(B271,-$F$1,0,1,1)),0)</f>
        <v/>
      </c>
      <c r="K271" s="25">
        <f>+'CPT data reduction'!S271</f>
        <v/>
      </c>
      <c r="L271" s="19">
        <f>IF(K271&lt;2.6, IF(B271&lt;5000, 120, 200),IF(B271&lt;1000,30,IF(B271&lt;5000,80,120)))</f>
        <v/>
      </c>
      <c r="M271" s="19">
        <f>B271/L271</f>
        <v/>
      </c>
      <c r="N271" s="19">
        <f>IF(K271&lt;2.6, IF(B271&lt;5000, 35,IF(B271&lt;1200, 80, 120)),IF(B271&lt;1000,15,IF(B271&lt;5000,35,35)))</f>
        <v/>
      </c>
      <c r="O271" s="101">
        <f>+IF(M271&gt;N271,N271,M271)</f>
        <v/>
      </c>
      <c r="R271" s="19">
        <f>+O271*0.02*$C$1*PI()+R270</f>
        <v/>
      </c>
    </row>
    <row r="272">
      <c r="A272" s="19">
        <f>+'CPT data reduction'!A272</f>
        <v/>
      </c>
      <c r="B272" s="19">
        <f>+'CPT data reduction'!M272</f>
        <v/>
      </c>
      <c r="C272" s="25">
        <f>IF(A272&gt;$H$1,AVERAGE(OFFSET(B272,$F$1,0,1,1):OFFSET(B272,-$F$1,0,1,1)),0)</f>
        <v/>
      </c>
      <c r="K272" s="25">
        <f>+'CPT data reduction'!S272</f>
        <v/>
      </c>
      <c r="L272" s="19">
        <f>IF(K272&lt;2.6, IF(B272&lt;5000, 120, 200),IF(B272&lt;1000,30,IF(B272&lt;5000,80,120)))</f>
        <v/>
      </c>
      <c r="M272" s="19">
        <f>B272/L272</f>
        <v/>
      </c>
      <c r="N272" s="19">
        <f>IF(K272&lt;2.6, IF(B272&lt;5000, 35,IF(B272&lt;1200, 80, 120)),IF(B272&lt;1000,15,IF(B272&lt;5000,35,35)))</f>
        <v/>
      </c>
      <c r="O272" s="101">
        <f>+IF(M272&gt;N272,N272,M272)</f>
        <v/>
      </c>
      <c r="R272" s="19">
        <f>+O272*0.02*$C$1*PI()+R271</f>
        <v/>
      </c>
    </row>
    <row r="273">
      <c r="A273" s="19">
        <f>+'CPT data reduction'!A273</f>
        <v/>
      </c>
      <c r="B273" s="19">
        <f>+'CPT data reduction'!M273</f>
        <v/>
      </c>
      <c r="C273" s="25">
        <f>IF(A273&gt;$H$1,AVERAGE(OFFSET(B273,$F$1,0,1,1):OFFSET(B273,-$F$1,0,1,1)),0)</f>
        <v/>
      </c>
      <c r="K273" s="25">
        <f>+'CPT data reduction'!S273</f>
        <v/>
      </c>
      <c r="L273" s="19">
        <f>IF(K273&lt;2.6, IF(B273&lt;5000, 120, 200),IF(B273&lt;1000,30,IF(B273&lt;5000,80,120)))</f>
        <v/>
      </c>
      <c r="M273" s="19">
        <f>B273/L273</f>
        <v/>
      </c>
      <c r="N273" s="19">
        <f>IF(K273&lt;2.6, IF(B273&lt;5000, 35,IF(B273&lt;1200, 80, 120)),IF(B273&lt;1000,15,IF(B273&lt;5000,35,35)))</f>
        <v/>
      </c>
      <c r="O273" s="101">
        <f>+IF(M273&gt;N273,N273,M273)</f>
        <v/>
      </c>
      <c r="R273" s="19">
        <f>+O273*0.02*$C$1*PI()+R272</f>
        <v/>
      </c>
    </row>
    <row r="274">
      <c r="A274" s="19">
        <f>+'CPT data reduction'!A274</f>
        <v/>
      </c>
      <c r="B274" s="19">
        <f>+'CPT data reduction'!M274</f>
        <v/>
      </c>
      <c r="C274" s="25">
        <f>IF(A274&gt;$H$1,AVERAGE(OFFSET(B274,$F$1,0,1,1):OFFSET(B274,-$F$1,0,1,1)),0)</f>
        <v/>
      </c>
      <c r="K274" s="25">
        <f>+'CPT data reduction'!S274</f>
        <v/>
      </c>
      <c r="L274" s="19">
        <f>IF(K274&lt;2.6, IF(B274&lt;5000, 120, 200),IF(B274&lt;1000,30,IF(B274&lt;5000,80,120)))</f>
        <v/>
      </c>
      <c r="M274" s="19">
        <f>B274/L274</f>
        <v/>
      </c>
      <c r="N274" s="19">
        <f>IF(K274&lt;2.6, IF(B274&lt;5000, 35,IF(B274&lt;1200, 80, 120)),IF(B274&lt;1000,15,IF(B274&lt;5000,35,35)))</f>
        <v/>
      </c>
      <c r="O274" s="101">
        <f>+IF(M274&gt;N274,N274,M274)</f>
        <v/>
      </c>
      <c r="R274" s="19">
        <f>+O274*0.02*$C$1*PI()+R273</f>
        <v/>
      </c>
    </row>
    <row r="275">
      <c r="A275" s="19">
        <f>+'CPT data reduction'!A275</f>
        <v/>
      </c>
      <c r="B275" s="19">
        <f>+'CPT data reduction'!M275</f>
        <v/>
      </c>
      <c r="C275" s="25">
        <f>IF(A275&gt;$H$1,AVERAGE(OFFSET(B275,$F$1,0,1,1):OFFSET(B275,-$F$1,0,1,1)),0)</f>
        <v/>
      </c>
      <c r="K275" s="25">
        <f>+'CPT data reduction'!S275</f>
        <v/>
      </c>
      <c r="L275" s="19">
        <f>IF(K275&lt;2.6, IF(B275&lt;5000, 120, 200),IF(B275&lt;1000,30,IF(B275&lt;5000,80,120)))</f>
        <v/>
      </c>
      <c r="M275" s="19">
        <f>B275/L275</f>
        <v/>
      </c>
      <c r="N275" s="19">
        <f>IF(K275&lt;2.6, IF(B275&lt;5000, 35,IF(B275&lt;1200, 80, 120)),IF(B275&lt;1000,15,IF(B275&lt;5000,35,35)))</f>
        <v/>
      </c>
      <c r="O275" s="101">
        <f>+IF(M275&gt;N275,N275,M275)</f>
        <v/>
      </c>
      <c r="R275" s="19">
        <f>+O275*0.02*$C$1*PI()+R274</f>
        <v/>
      </c>
    </row>
    <row r="276">
      <c r="A276" s="19">
        <f>+'CPT data reduction'!A276</f>
        <v/>
      </c>
      <c r="B276" s="19">
        <f>+'CPT data reduction'!M276</f>
        <v/>
      </c>
      <c r="C276" s="25">
        <f>IF(A276&gt;$H$1,AVERAGE(OFFSET(B276,$F$1,0,1,1):OFFSET(B276,-$F$1,0,1,1)),0)</f>
        <v/>
      </c>
      <c r="K276" s="25">
        <f>+'CPT data reduction'!S276</f>
        <v/>
      </c>
      <c r="L276" s="19">
        <f>IF(K276&lt;2.6, IF(B276&lt;5000, 120, 200),IF(B276&lt;1000,30,IF(B276&lt;5000,80,120)))</f>
        <v/>
      </c>
      <c r="M276" s="19">
        <f>B276/L276</f>
        <v/>
      </c>
      <c r="N276" s="19">
        <f>IF(K276&lt;2.6, IF(B276&lt;5000, 35,IF(B276&lt;1200, 80, 120)),IF(B276&lt;1000,15,IF(B276&lt;5000,35,35)))</f>
        <v/>
      </c>
      <c r="O276" s="101">
        <f>+IF(M276&gt;N276,N276,M276)</f>
        <v/>
      </c>
      <c r="R276" s="19">
        <f>+O276*0.02*$C$1*PI()+R275</f>
        <v/>
      </c>
    </row>
    <row r="277">
      <c r="A277" s="19">
        <f>+'CPT data reduction'!A277</f>
        <v/>
      </c>
      <c r="B277" s="19">
        <f>+'CPT data reduction'!M277</f>
        <v/>
      </c>
      <c r="C277" s="25">
        <f>IF(A277&gt;$H$1,AVERAGE(OFFSET(B277,$F$1,0,1,1):OFFSET(B277,-$F$1,0,1,1)),0)</f>
        <v/>
      </c>
      <c r="K277" s="25">
        <f>+'CPT data reduction'!S277</f>
        <v/>
      </c>
      <c r="L277" s="19">
        <f>IF(K277&lt;2.6, IF(B277&lt;5000, 120, 200),IF(B277&lt;1000,30,IF(B277&lt;5000,80,120)))</f>
        <v/>
      </c>
      <c r="M277" s="19">
        <f>B277/L277</f>
        <v/>
      </c>
      <c r="N277" s="19">
        <f>IF(K277&lt;2.6, IF(B277&lt;5000, 35,IF(B277&lt;1200, 80, 120)),IF(B277&lt;1000,15,IF(B277&lt;5000,35,35)))</f>
        <v/>
      </c>
      <c r="O277" s="101">
        <f>+IF(M277&gt;N277,N277,M277)</f>
        <v/>
      </c>
      <c r="R277" s="19">
        <f>+O277*0.02*$C$1*PI()+R276</f>
        <v/>
      </c>
    </row>
    <row r="278">
      <c r="A278" s="19">
        <f>+'CPT data reduction'!A278</f>
        <v/>
      </c>
      <c r="B278" s="19">
        <f>+'CPT data reduction'!M278</f>
        <v/>
      </c>
      <c r="C278" s="25">
        <f>IF(A278&gt;$H$1,AVERAGE(OFFSET(B278,$F$1,0,1,1):OFFSET(B278,-$F$1,0,1,1)),0)</f>
        <v/>
      </c>
      <c r="K278" s="25">
        <f>+'CPT data reduction'!S278</f>
        <v/>
      </c>
      <c r="L278" s="19">
        <f>IF(K278&lt;2.6, IF(B278&lt;5000, 120, 200),IF(B278&lt;1000,30,IF(B278&lt;5000,80,120)))</f>
        <v/>
      </c>
      <c r="M278" s="19">
        <f>B278/L278</f>
        <v/>
      </c>
      <c r="N278" s="19">
        <f>IF(K278&lt;2.6, IF(B278&lt;5000, 35,IF(B278&lt;1200, 80, 120)),IF(B278&lt;1000,15,IF(B278&lt;5000,35,35)))</f>
        <v/>
      </c>
      <c r="O278" s="101">
        <f>+IF(M278&gt;N278,N278,M278)</f>
        <v/>
      </c>
      <c r="R278" s="19">
        <f>+O278*0.02*$C$1*PI()+R277</f>
        <v/>
      </c>
    </row>
    <row r="279">
      <c r="A279" s="19">
        <f>+'CPT data reduction'!A279</f>
        <v/>
      </c>
      <c r="B279" s="19">
        <f>+'CPT data reduction'!M279</f>
        <v/>
      </c>
      <c r="C279" s="25">
        <f>IF(A279&gt;$H$1,AVERAGE(OFFSET(B279,$F$1,0,1,1):OFFSET(B279,-$F$1,0,1,1)),0)</f>
        <v/>
      </c>
      <c r="K279" s="25">
        <f>+'CPT data reduction'!S279</f>
        <v/>
      </c>
      <c r="L279" s="19">
        <f>IF(K279&lt;2.6, IF(B279&lt;5000, 120, 200),IF(B279&lt;1000,30,IF(B279&lt;5000,80,120)))</f>
        <v/>
      </c>
      <c r="M279" s="19">
        <f>B279/L279</f>
        <v/>
      </c>
      <c r="N279" s="19">
        <f>IF(K279&lt;2.6, IF(B279&lt;5000, 35,IF(B279&lt;1200, 80, 120)),IF(B279&lt;1000,15,IF(B279&lt;5000,35,35)))</f>
        <v/>
      </c>
      <c r="O279" s="101">
        <f>+IF(M279&gt;N279,N279,M279)</f>
        <v/>
      </c>
      <c r="R279" s="19">
        <f>+O279*0.02*$C$1*PI()+R278</f>
        <v/>
      </c>
    </row>
    <row r="280">
      <c r="A280" s="19">
        <f>+'CPT data reduction'!A280</f>
        <v/>
      </c>
      <c r="B280" s="19">
        <f>+'CPT data reduction'!M280</f>
        <v/>
      </c>
      <c r="C280" s="25">
        <f>IF(A280&gt;$H$1,AVERAGE(OFFSET(B280,$F$1,0,1,1):OFFSET(B280,-$F$1,0,1,1)),0)</f>
        <v/>
      </c>
      <c r="K280" s="25">
        <f>+'CPT data reduction'!S280</f>
        <v/>
      </c>
      <c r="L280" s="19">
        <f>IF(K280&lt;2.6, IF(B280&lt;5000, 120, 200),IF(B280&lt;1000,30,IF(B280&lt;5000,80,120)))</f>
        <v/>
      </c>
      <c r="M280" s="19">
        <f>B280/L280</f>
        <v/>
      </c>
      <c r="N280" s="19">
        <f>IF(K280&lt;2.6, IF(B280&lt;5000, 35,IF(B280&lt;1200, 80, 120)),IF(B280&lt;1000,15,IF(B280&lt;5000,35,35)))</f>
        <v/>
      </c>
      <c r="O280" s="101">
        <f>+IF(M280&gt;N280,N280,M280)</f>
        <v/>
      </c>
      <c r="R280" s="19">
        <f>+O280*0.02*$C$1*PI()+R279</f>
        <v/>
      </c>
    </row>
    <row r="281">
      <c r="A281" s="19">
        <f>+'CPT data reduction'!A281</f>
        <v/>
      </c>
      <c r="B281" s="19">
        <f>+'CPT data reduction'!M281</f>
        <v/>
      </c>
      <c r="C281" s="25">
        <f>IF(A281&gt;$H$1,AVERAGE(OFFSET(B281,$F$1,0,1,1):OFFSET(B281,-$F$1,0,1,1)),0)</f>
        <v/>
      </c>
      <c r="K281" s="25">
        <f>+'CPT data reduction'!S281</f>
        <v/>
      </c>
      <c r="L281" s="19">
        <f>IF(K281&lt;2.6, IF(B281&lt;5000, 120, 200),IF(B281&lt;1000,30,IF(B281&lt;5000,80,120)))</f>
        <v/>
      </c>
      <c r="M281" s="19">
        <f>B281/L281</f>
        <v/>
      </c>
      <c r="N281" s="19">
        <f>IF(K281&lt;2.6, IF(B281&lt;5000, 35,IF(B281&lt;1200, 80, 120)),IF(B281&lt;1000,15,IF(B281&lt;5000,35,35)))</f>
        <v/>
      </c>
      <c r="O281" s="101">
        <f>+IF(M281&gt;N281,N281,M281)</f>
        <v/>
      </c>
      <c r="R281" s="19">
        <f>+O281*0.02*$C$1*PI()+R280</f>
        <v/>
      </c>
    </row>
    <row r="282">
      <c r="A282" s="19">
        <f>+'CPT data reduction'!A282</f>
        <v/>
      </c>
      <c r="B282" s="19">
        <f>+'CPT data reduction'!M282</f>
        <v/>
      </c>
      <c r="C282" s="25">
        <f>IF(A282&gt;$H$1,AVERAGE(OFFSET(B282,$F$1,0,1,1):OFFSET(B282,-$F$1,0,1,1)),0)</f>
        <v/>
      </c>
      <c r="K282" s="25">
        <f>+'CPT data reduction'!S282</f>
        <v/>
      </c>
      <c r="L282" s="19">
        <f>IF(K282&lt;2.6, IF(B282&lt;5000, 120, 200),IF(B282&lt;1000,30,IF(B282&lt;5000,80,120)))</f>
        <v/>
      </c>
      <c r="M282" s="19">
        <f>B282/L282</f>
        <v/>
      </c>
      <c r="N282" s="19">
        <f>IF(K282&lt;2.6, IF(B282&lt;5000, 35,IF(B282&lt;1200, 80, 120)),IF(B282&lt;1000,15,IF(B282&lt;5000,35,35)))</f>
        <v/>
      </c>
      <c r="O282" s="101">
        <f>+IF(M282&gt;N282,N282,M282)</f>
        <v/>
      </c>
      <c r="R282" s="19">
        <f>+O282*0.02*$C$1*PI()+R281</f>
        <v/>
      </c>
    </row>
    <row r="283">
      <c r="A283" s="19">
        <f>+'CPT data reduction'!A283</f>
        <v/>
      </c>
      <c r="B283" s="19">
        <f>+'CPT data reduction'!M283</f>
        <v/>
      </c>
      <c r="C283" s="25">
        <f>IF(A283&gt;$H$1,AVERAGE(OFFSET(B283,$F$1,0,1,1):OFFSET(B283,-$F$1,0,1,1)),0)</f>
        <v/>
      </c>
      <c r="K283" s="25">
        <f>+'CPT data reduction'!S283</f>
        <v/>
      </c>
      <c r="L283" s="19">
        <f>IF(K283&lt;2.6, IF(B283&lt;5000, 120, 200),IF(B283&lt;1000,30,IF(B283&lt;5000,80,120)))</f>
        <v/>
      </c>
      <c r="M283" s="19">
        <f>B283/L283</f>
        <v/>
      </c>
      <c r="N283" s="19">
        <f>IF(K283&lt;2.6, IF(B283&lt;5000, 35,IF(B283&lt;1200, 80, 120)),IF(B283&lt;1000,15,IF(B283&lt;5000,35,35)))</f>
        <v/>
      </c>
      <c r="O283" s="101">
        <f>+IF(M283&gt;N283,N283,M283)</f>
        <v/>
      </c>
      <c r="R283" s="19">
        <f>+O283*0.02*$C$1*PI()+R282</f>
        <v/>
      </c>
    </row>
    <row r="284">
      <c r="A284" s="19">
        <f>+'CPT data reduction'!A284</f>
        <v/>
      </c>
      <c r="B284" s="19">
        <f>+'CPT data reduction'!M284</f>
        <v/>
      </c>
      <c r="C284" s="25">
        <f>IF(A284&gt;$H$1,AVERAGE(OFFSET(B284,$F$1,0,1,1):OFFSET(B284,-$F$1,0,1,1)),0)</f>
        <v/>
      </c>
      <c r="K284" s="25">
        <f>+'CPT data reduction'!S284</f>
        <v/>
      </c>
      <c r="L284" s="19">
        <f>IF(K284&lt;2.6, IF(B284&lt;5000, 120, 200),IF(B284&lt;1000,30,IF(B284&lt;5000,80,120)))</f>
        <v/>
      </c>
      <c r="M284" s="19">
        <f>B284/L284</f>
        <v/>
      </c>
      <c r="N284" s="19">
        <f>IF(K284&lt;2.6, IF(B284&lt;5000, 35,IF(B284&lt;1200, 80, 120)),IF(B284&lt;1000,15,IF(B284&lt;5000,35,35)))</f>
        <v/>
      </c>
      <c r="O284" s="101">
        <f>+IF(M284&gt;N284,N284,M284)</f>
        <v/>
      </c>
      <c r="R284" s="19">
        <f>+O284*0.02*$C$1*PI()+R283</f>
        <v/>
      </c>
    </row>
    <row r="285">
      <c r="A285" s="19">
        <f>+'CPT data reduction'!A285</f>
        <v/>
      </c>
      <c r="B285" s="19">
        <f>+'CPT data reduction'!M285</f>
        <v/>
      </c>
      <c r="C285" s="25">
        <f>IF(A285&gt;$H$1,AVERAGE(OFFSET(B285,$F$1,0,1,1):OFFSET(B285,-$F$1,0,1,1)),0)</f>
        <v/>
      </c>
      <c r="K285" s="25">
        <f>+'CPT data reduction'!S285</f>
        <v/>
      </c>
      <c r="L285" s="19">
        <f>IF(K285&lt;2.6, IF(B285&lt;5000, 120, 200),IF(B285&lt;1000,30,IF(B285&lt;5000,80,120)))</f>
        <v/>
      </c>
      <c r="M285" s="19">
        <f>B285/L285</f>
        <v/>
      </c>
      <c r="N285" s="19">
        <f>IF(K285&lt;2.6, IF(B285&lt;5000, 35,IF(B285&lt;1200, 80, 120)),IF(B285&lt;1000,15,IF(B285&lt;5000,35,35)))</f>
        <v/>
      </c>
      <c r="O285" s="101">
        <f>+IF(M285&gt;N285,N285,M285)</f>
        <v/>
      </c>
      <c r="R285" s="19">
        <f>+O285*0.02*$C$1*PI()+R284</f>
        <v/>
      </c>
    </row>
    <row r="286">
      <c r="A286" s="19">
        <f>+'CPT data reduction'!A286</f>
        <v/>
      </c>
      <c r="B286" s="19">
        <f>+'CPT data reduction'!M286</f>
        <v/>
      </c>
      <c r="C286" s="25">
        <f>IF(A286&gt;$H$1,AVERAGE(OFFSET(B286,$F$1,0,1,1):OFFSET(B286,-$F$1,0,1,1)),0)</f>
        <v/>
      </c>
      <c r="K286" s="25">
        <f>+'CPT data reduction'!S286</f>
        <v/>
      </c>
      <c r="L286" s="19">
        <f>IF(K286&lt;2.6, IF(B286&lt;5000, 120, 200),IF(B286&lt;1000,30,IF(B286&lt;5000,80,120)))</f>
        <v/>
      </c>
      <c r="M286" s="19">
        <f>B286/L286</f>
        <v/>
      </c>
      <c r="N286" s="19">
        <f>IF(K286&lt;2.6, IF(B286&lt;5000, 35,IF(B286&lt;1200, 80, 120)),IF(B286&lt;1000,15,IF(B286&lt;5000,35,35)))</f>
        <v/>
      </c>
      <c r="O286" s="101">
        <f>+IF(M286&gt;N286,N286,M286)</f>
        <v/>
      </c>
      <c r="R286" s="19">
        <f>+O286*0.02*$C$1*PI()+R285</f>
        <v/>
      </c>
    </row>
    <row r="287">
      <c r="A287" s="19">
        <f>+'CPT data reduction'!A287</f>
        <v/>
      </c>
      <c r="B287" s="19">
        <f>+'CPT data reduction'!M287</f>
        <v/>
      </c>
      <c r="C287" s="25">
        <f>IF(A287&gt;$H$1,AVERAGE(OFFSET(B287,$F$1,0,1,1):OFFSET(B287,-$F$1,0,1,1)),0)</f>
        <v/>
      </c>
      <c r="K287" s="25">
        <f>+'CPT data reduction'!S287</f>
        <v/>
      </c>
      <c r="L287" s="19">
        <f>IF(K287&lt;2.6, IF(B287&lt;5000, 120, 200),IF(B287&lt;1000,30,IF(B287&lt;5000,80,120)))</f>
        <v/>
      </c>
      <c r="M287" s="19">
        <f>B287/L287</f>
        <v/>
      </c>
      <c r="N287" s="19">
        <f>IF(K287&lt;2.6, IF(B287&lt;5000, 35,IF(B287&lt;1200, 80, 120)),IF(B287&lt;1000,15,IF(B287&lt;5000,35,35)))</f>
        <v/>
      </c>
      <c r="O287" s="101">
        <f>+IF(M287&gt;N287,N287,M287)</f>
        <v/>
      </c>
      <c r="R287" s="19">
        <f>+O287*0.02*$C$1*PI()+R286</f>
        <v/>
      </c>
    </row>
    <row r="288">
      <c r="A288" s="19">
        <f>+'CPT data reduction'!A288</f>
        <v/>
      </c>
      <c r="B288" s="19">
        <f>+'CPT data reduction'!M288</f>
        <v/>
      </c>
      <c r="C288" s="25">
        <f>IF(A288&gt;$H$1,AVERAGE(OFFSET(B288,$F$1,0,1,1):OFFSET(B288,-$F$1,0,1,1)),0)</f>
        <v/>
      </c>
      <c r="K288" s="25">
        <f>+'CPT data reduction'!S288</f>
        <v/>
      </c>
      <c r="L288" s="19">
        <f>IF(K288&lt;2.6, IF(B288&lt;5000, 120, 200),IF(B288&lt;1000,30,IF(B288&lt;5000,80,120)))</f>
        <v/>
      </c>
      <c r="M288" s="19">
        <f>B288/L288</f>
        <v/>
      </c>
      <c r="N288" s="19">
        <f>IF(K288&lt;2.6, IF(B288&lt;5000, 35,IF(B288&lt;1200, 80, 120)),IF(B288&lt;1000,15,IF(B288&lt;5000,35,35)))</f>
        <v/>
      </c>
      <c r="O288" s="101">
        <f>+IF(M288&gt;N288,N288,M288)</f>
        <v/>
      </c>
      <c r="R288" s="19">
        <f>+O288*0.02*$C$1*PI()+R287</f>
        <v/>
      </c>
    </row>
    <row r="289">
      <c r="A289" s="19">
        <f>+'CPT data reduction'!A289</f>
        <v/>
      </c>
      <c r="B289" s="19">
        <f>+'CPT data reduction'!M289</f>
        <v/>
      </c>
      <c r="C289" s="25">
        <f>IF(A289&gt;$H$1,AVERAGE(OFFSET(B289,$F$1,0,1,1):OFFSET(B289,-$F$1,0,1,1)),0)</f>
        <v/>
      </c>
      <c r="K289" s="25">
        <f>+'CPT data reduction'!S289</f>
        <v/>
      </c>
      <c r="L289" s="19">
        <f>IF(K289&lt;2.6, IF(B289&lt;5000, 120, 200),IF(B289&lt;1000,30,IF(B289&lt;5000,80,120)))</f>
        <v/>
      </c>
      <c r="M289" s="19">
        <f>B289/L289</f>
        <v/>
      </c>
      <c r="N289" s="19">
        <f>IF(K289&lt;2.6, IF(B289&lt;5000, 35,IF(B289&lt;1200, 80, 120)),IF(B289&lt;1000,15,IF(B289&lt;5000,35,35)))</f>
        <v/>
      </c>
      <c r="O289" s="101">
        <f>+IF(M289&gt;N289,N289,M289)</f>
        <v/>
      </c>
      <c r="R289" s="19">
        <f>+O289*0.02*$C$1*PI()+R288</f>
        <v/>
      </c>
    </row>
    <row r="290">
      <c r="A290" s="19">
        <f>+'CPT data reduction'!A290</f>
        <v/>
      </c>
      <c r="B290" s="19">
        <f>+'CPT data reduction'!M290</f>
        <v/>
      </c>
      <c r="C290" s="25">
        <f>IF(A290&gt;$H$1,AVERAGE(OFFSET(B290,$F$1,0,1,1):OFFSET(B290,-$F$1,0,1,1)),0)</f>
        <v/>
      </c>
      <c r="K290" s="25">
        <f>+'CPT data reduction'!S290</f>
        <v/>
      </c>
      <c r="L290" s="19">
        <f>IF(K290&lt;2.6, IF(B290&lt;5000, 120, 200),IF(B290&lt;1000,30,IF(B290&lt;5000,80,120)))</f>
        <v/>
      </c>
      <c r="M290" s="19">
        <f>B290/L290</f>
        <v/>
      </c>
      <c r="N290" s="19">
        <f>IF(K290&lt;2.6, IF(B290&lt;5000, 35,IF(B290&lt;1200, 80, 120)),IF(B290&lt;1000,15,IF(B290&lt;5000,35,35)))</f>
        <v/>
      </c>
      <c r="O290" s="101">
        <f>+IF(M290&gt;N290,N290,M290)</f>
        <v/>
      </c>
      <c r="R290" s="19">
        <f>+O290*0.02*$C$1*PI()+R289</f>
        <v/>
      </c>
    </row>
    <row r="291">
      <c r="A291" s="19">
        <f>+'CPT data reduction'!A291</f>
        <v/>
      </c>
      <c r="B291" s="19">
        <f>+'CPT data reduction'!M291</f>
        <v/>
      </c>
      <c r="C291" s="25">
        <f>IF(A291&gt;$H$1,AVERAGE(OFFSET(B291,$F$1,0,1,1):OFFSET(B291,-$F$1,0,1,1)),0)</f>
        <v/>
      </c>
      <c r="K291" s="25">
        <f>+'CPT data reduction'!S291</f>
        <v/>
      </c>
      <c r="L291" s="19">
        <f>IF(K291&lt;2.6, IF(B291&lt;5000, 120, 200),IF(B291&lt;1000,30,IF(B291&lt;5000,80,120)))</f>
        <v/>
      </c>
      <c r="M291" s="19">
        <f>B291/L291</f>
        <v/>
      </c>
      <c r="N291" s="19">
        <f>IF(K291&lt;2.6, IF(B291&lt;5000, 35,IF(B291&lt;1200, 80, 120)),IF(B291&lt;1000,15,IF(B291&lt;5000,35,35)))</f>
        <v/>
      </c>
      <c r="O291" s="101">
        <f>+IF(M291&gt;N291,N291,M291)</f>
        <v/>
      </c>
      <c r="R291" s="19">
        <f>+O291*0.02*$C$1*PI()+R290</f>
        <v/>
      </c>
    </row>
    <row r="292">
      <c r="A292" s="19">
        <f>+'CPT data reduction'!A292</f>
        <v/>
      </c>
      <c r="B292" s="19">
        <f>+'CPT data reduction'!M292</f>
        <v/>
      </c>
      <c r="C292" s="25">
        <f>IF(A292&gt;$H$1,AVERAGE(OFFSET(B292,$F$1,0,1,1):OFFSET(B292,-$F$1,0,1,1)),0)</f>
        <v/>
      </c>
      <c r="K292" s="25">
        <f>+'CPT data reduction'!S292</f>
        <v/>
      </c>
      <c r="L292" s="19">
        <f>IF(K292&lt;2.6, IF(B292&lt;5000, 120, 200),IF(B292&lt;1000,30,IF(B292&lt;5000,80,120)))</f>
        <v/>
      </c>
      <c r="M292" s="19">
        <f>B292/L292</f>
        <v/>
      </c>
      <c r="N292" s="19">
        <f>IF(K292&lt;2.6, IF(B292&lt;5000, 35,IF(B292&lt;1200, 80, 120)),IF(B292&lt;1000,15,IF(B292&lt;5000,35,35)))</f>
        <v/>
      </c>
      <c r="O292" s="101">
        <f>+IF(M292&gt;N292,N292,M292)</f>
        <v/>
      </c>
      <c r="R292" s="19">
        <f>+O292*0.02*$C$1*PI()+R291</f>
        <v/>
      </c>
    </row>
    <row r="293">
      <c r="A293" s="19">
        <f>+'CPT data reduction'!A293</f>
        <v/>
      </c>
      <c r="B293" s="19">
        <f>+'CPT data reduction'!M293</f>
        <v/>
      </c>
      <c r="C293" s="25">
        <f>IF(A293&gt;$H$1,AVERAGE(OFFSET(B293,$F$1,0,1,1):OFFSET(B293,-$F$1,0,1,1)),0)</f>
        <v/>
      </c>
      <c r="K293" s="25">
        <f>+'CPT data reduction'!S293</f>
        <v/>
      </c>
      <c r="L293" s="19">
        <f>IF(K293&lt;2.6, IF(B293&lt;5000, 120, 200),IF(B293&lt;1000,30,IF(B293&lt;5000,80,120)))</f>
        <v/>
      </c>
      <c r="M293" s="19">
        <f>B293/L293</f>
        <v/>
      </c>
      <c r="N293" s="19">
        <f>IF(K293&lt;2.6, IF(B293&lt;5000, 35,IF(B293&lt;1200, 80, 120)),IF(B293&lt;1000,15,IF(B293&lt;5000,35,35)))</f>
        <v/>
      </c>
      <c r="O293" s="101">
        <f>+IF(M293&gt;N293,N293,M293)</f>
        <v/>
      </c>
      <c r="R293" s="19">
        <f>+O293*0.02*$C$1*PI()+R292</f>
        <v/>
      </c>
    </row>
    <row r="294">
      <c r="A294" s="19">
        <f>+'CPT data reduction'!A294</f>
        <v/>
      </c>
      <c r="B294" s="19">
        <f>+'CPT data reduction'!M294</f>
        <v/>
      </c>
      <c r="C294" s="25">
        <f>IF(A294&gt;$H$1,AVERAGE(OFFSET(B294,$F$1,0,1,1):OFFSET(B294,-$F$1,0,1,1)),0)</f>
        <v/>
      </c>
      <c r="K294" s="25">
        <f>+'CPT data reduction'!S294</f>
        <v/>
      </c>
      <c r="L294" s="19">
        <f>IF(K294&lt;2.6, IF(B294&lt;5000, 120, 200),IF(B294&lt;1000,30,IF(B294&lt;5000,80,120)))</f>
        <v/>
      </c>
      <c r="M294" s="19">
        <f>B294/L294</f>
        <v/>
      </c>
      <c r="N294" s="19">
        <f>IF(K294&lt;2.6, IF(B294&lt;5000, 35,IF(B294&lt;1200, 80, 120)),IF(B294&lt;1000,15,IF(B294&lt;5000,35,35)))</f>
        <v/>
      </c>
      <c r="O294" s="101">
        <f>+IF(M294&gt;N294,N294,M294)</f>
        <v/>
      </c>
      <c r="R294" s="19">
        <f>+O294*0.02*$C$1*PI()+R293</f>
        <v/>
      </c>
    </row>
    <row r="295">
      <c r="A295" s="19">
        <f>+'CPT data reduction'!A295</f>
        <v/>
      </c>
      <c r="B295" s="19">
        <f>+'CPT data reduction'!M295</f>
        <v/>
      </c>
      <c r="C295" s="25">
        <f>IF(A295&gt;$H$1,AVERAGE(OFFSET(B295,$F$1,0,1,1):OFFSET(B295,-$F$1,0,1,1)),0)</f>
        <v/>
      </c>
      <c r="K295" s="25">
        <f>+'CPT data reduction'!S295</f>
        <v/>
      </c>
      <c r="L295" s="19">
        <f>IF(K295&lt;2.6, IF(B295&lt;5000, 120, 200),IF(B295&lt;1000,30,IF(B295&lt;5000,80,120)))</f>
        <v/>
      </c>
      <c r="M295" s="19">
        <f>B295/L295</f>
        <v/>
      </c>
      <c r="N295" s="19">
        <f>IF(K295&lt;2.6, IF(B295&lt;5000, 35,IF(B295&lt;1200, 80, 120)),IF(B295&lt;1000,15,IF(B295&lt;5000,35,35)))</f>
        <v/>
      </c>
      <c r="O295" s="101">
        <f>+IF(M295&gt;N295,N295,M295)</f>
        <v/>
      </c>
      <c r="R295" s="19">
        <f>+O295*0.02*$C$1*PI()+R294</f>
        <v/>
      </c>
    </row>
    <row r="296">
      <c r="A296" s="19">
        <f>+'CPT data reduction'!A296</f>
        <v/>
      </c>
      <c r="B296" s="19">
        <f>+'CPT data reduction'!M296</f>
        <v/>
      </c>
      <c r="C296" s="25">
        <f>IF(A296&gt;$H$1,AVERAGE(OFFSET(B296,$F$1,0,1,1):OFFSET(B296,-$F$1,0,1,1)),0)</f>
        <v/>
      </c>
      <c r="K296" s="25">
        <f>+'CPT data reduction'!S296</f>
        <v/>
      </c>
      <c r="L296" s="19">
        <f>IF(K296&lt;2.6, IF(B296&lt;5000, 120, 200),IF(B296&lt;1000,30,IF(B296&lt;5000,80,120)))</f>
        <v/>
      </c>
      <c r="M296" s="19">
        <f>B296/L296</f>
        <v/>
      </c>
      <c r="N296" s="19">
        <f>IF(K296&lt;2.6, IF(B296&lt;5000, 35,IF(B296&lt;1200, 80, 120)),IF(B296&lt;1000,15,IF(B296&lt;5000,35,35)))</f>
        <v/>
      </c>
      <c r="O296" s="101">
        <f>+IF(M296&gt;N296,N296,M296)</f>
        <v/>
      </c>
      <c r="R296" s="19">
        <f>+O296*0.02*$C$1*PI()+R295</f>
        <v/>
      </c>
    </row>
    <row r="297">
      <c r="A297" s="19">
        <f>+'CPT data reduction'!A297</f>
        <v/>
      </c>
      <c r="B297" s="19">
        <f>+'CPT data reduction'!M297</f>
        <v/>
      </c>
      <c r="C297" s="25">
        <f>IF(A297&gt;$H$1,AVERAGE(OFFSET(B297,$F$1,0,1,1):OFFSET(B297,-$F$1,0,1,1)),0)</f>
        <v/>
      </c>
      <c r="K297" s="25">
        <f>+'CPT data reduction'!S297</f>
        <v/>
      </c>
      <c r="L297" s="19">
        <f>IF(K297&lt;2.6, IF(B297&lt;5000, 120, 200),IF(B297&lt;1000,30,IF(B297&lt;5000,80,120)))</f>
        <v/>
      </c>
      <c r="M297" s="19">
        <f>B297/L297</f>
        <v/>
      </c>
      <c r="N297" s="19">
        <f>IF(K297&lt;2.6, IF(B297&lt;5000, 35,IF(B297&lt;1200, 80, 120)),IF(B297&lt;1000,15,IF(B297&lt;5000,35,35)))</f>
        <v/>
      </c>
      <c r="O297" s="101">
        <f>+IF(M297&gt;N297,N297,M297)</f>
        <v/>
      </c>
      <c r="R297" s="19">
        <f>+O297*0.02*$C$1*PI()+R296</f>
        <v/>
      </c>
    </row>
    <row r="298">
      <c r="A298" s="19">
        <f>+'CPT data reduction'!A298</f>
        <v/>
      </c>
      <c r="B298" s="19">
        <f>+'CPT data reduction'!M298</f>
        <v/>
      </c>
      <c r="C298" s="25">
        <f>IF(A298&gt;$H$1,AVERAGE(OFFSET(B298,$F$1,0,1,1):OFFSET(B298,-$F$1,0,1,1)),0)</f>
        <v/>
      </c>
      <c r="K298" s="25">
        <f>+'CPT data reduction'!S298</f>
        <v/>
      </c>
      <c r="L298" s="19">
        <f>IF(K298&lt;2.6, IF(B298&lt;5000, 120, 200),IF(B298&lt;1000,30,IF(B298&lt;5000,80,120)))</f>
        <v/>
      </c>
      <c r="M298" s="19">
        <f>B298/L298</f>
        <v/>
      </c>
      <c r="N298" s="19">
        <f>IF(K298&lt;2.6, IF(B298&lt;5000, 35,IF(B298&lt;1200, 80, 120)),IF(B298&lt;1000,15,IF(B298&lt;5000,35,35)))</f>
        <v/>
      </c>
      <c r="O298" s="101">
        <f>+IF(M298&gt;N298,N298,M298)</f>
        <v/>
      </c>
      <c r="R298" s="19">
        <f>+O298*0.02*$C$1*PI()+R297</f>
        <v/>
      </c>
    </row>
    <row r="299">
      <c r="A299" s="19">
        <f>+'CPT data reduction'!A299</f>
        <v/>
      </c>
      <c r="B299" s="19">
        <f>+'CPT data reduction'!M299</f>
        <v/>
      </c>
      <c r="C299" s="25">
        <f>IF(A299&gt;$H$1,AVERAGE(OFFSET(B299,$F$1,0,1,1):OFFSET(B299,-$F$1,0,1,1)),0)</f>
        <v/>
      </c>
      <c r="K299" s="25">
        <f>+'CPT data reduction'!S299</f>
        <v/>
      </c>
      <c r="L299" s="19">
        <f>IF(K299&lt;2.6, IF(B299&lt;5000, 120, 200),IF(B299&lt;1000,30,IF(B299&lt;5000,80,120)))</f>
        <v/>
      </c>
      <c r="M299" s="19">
        <f>B299/L299</f>
        <v/>
      </c>
      <c r="N299" s="19">
        <f>IF(K299&lt;2.6, IF(B299&lt;5000, 35,IF(B299&lt;1200, 80, 120)),IF(B299&lt;1000,15,IF(B299&lt;5000,35,35)))</f>
        <v/>
      </c>
      <c r="O299" s="101">
        <f>+IF(M299&gt;N299,N299,M299)</f>
        <v/>
      </c>
      <c r="R299" s="19">
        <f>+O299*0.02*$C$1*PI()+R298</f>
        <v/>
      </c>
    </row>
    <row r="300">
      <c r="A300" s="19">
        <f>+'CPT data reduction'!A300</f>
        <v/>
      </c>
      <c r="B300" s="19">
        <f>+'CPT data reduction'!M300</f>
        <v/>
      </c>
      <c r="C300" s="25">
        <f>IF(A300&gt;$H$1,AVERAGE(OFFSET(B300,$F$1,0,1,1):OFFSET(B300,-$F$1,0,1,1)),0)</f>
        <v/>
      </c>
      <c r="K300" s="25">
        <f>+'CPT data reduction'!S300</f>
        <v/>
      </c>
      <c r="L300" s="19">
        <f>IF(K300&lt;2.6, IF(B300&lt;5000, 120, 200),IF(B300&lt;1000,30,IF(B300&lt;5000,80,120)))</f>
        <v/>
      </c>
      <c r="M300" s="19">
        <f>B300/L300</f>
        <v/>
      </c>
      <c r="N300" s="19">
        <f>IF(K300&lt;2.6, IF(B300&lt;5000, 35,IF(B300&lt;1200, 80, 120)),IF(B300&lt;1000,15,IF(B300&lt;5000,35,35)))</f>
        <v/>
      </c>
      <c r="O300" s="101">
        <f>+IF(M300&gt;N300,N300,M300)</f>
        <v/>
      </c>
      <c r="R300" s="19">
        <f>+O300*0.02*$C$1*PI()+R299</f>
        <v/>
      </c>
    </row>
    <row r="301">
      <c r="A301" s="19">
        <f>+'CPT data reduction'!A301</f>
        <v/>
      </c>
      <c r="B301" s="19">
        <f>+'CPT data reduction'!M301</f>
        <v/>
      </c>
      <c r="C301" s="25">
        <f>IF(A301&gt;$H$1,AVERAGE(OFFSET(B301,$F$1,0,1,1):OFFSET(B301,-$F$1,0,1,1)),0)</f>
        <v/>
      </c>
      <c r="K301" s="25">
        <f>+'CPT data reduction'!S301</f>
        <v/>
      </c>
      <c r="L301" s="19">
        <f>IF(K301&lt;2.6, IF(B301&lt;5000, 120, 200),IF(B301&lt;1000,30,IF(B301&lt;5000,80,120)))</f>
        <v/>
      </c>
      <c r="M301" s="19">
        <f>B301/L301</f>
        <v/>
      </c>
      <c r="N301" s="19">
        <f>IF(K301&lt;2.6, IF(B301&lt;5000, 35,IF(B301&lt;1200, 80, 120)),IF(B301&lt;1000,15,IF(B301&lt;5000,35,35)))</f>
        <v/>
      </c>
      <c r="O301" s="101">
        <f>+IF(M301&gt;N301,N301,M301)</f>
        <v/>
      </c>
      <c r="R301" s="19">
        <f>+O301*0.02*$C$1*PI()+R300</f>
        <v/>
      </c>
    </row>
    <row r="302">
      <c r="A302" s="19">
        <f>+'CPT data reduction'!A302</f>
        <v/>
      </c>
      <c r="B302" s="19">
        <f>+'CPT data reduction'!M302</f>
        <v/>
      </c>
      <c r="C302" s="25">
        <f>IF(A302&gt;$H$1,AVERAGE(OFFSET(B302,$F$1,0,1,1):OFFSET(B302,-$F$1,0,1,1)),0)</f>
        <v/>
      </c>
      <c r="K302" s="25">
        <f>+'CPT data reduction'!S302</f>
        <v/>
      </c>
      <c r="L302" s="19">
        <f>IF(K302&lt;2.6, IF(B302&lt;5000, 120, 200),IF(B302&lt;1000,30,IF(B302&lt;5000,80,120)))</f>
        <v/>
      </c>
      <c r="M302" s="19">
        <f>B302/L302</f>
        <v/>
      </c>
      <c r="N302" s="19">
        <f>IF(K302&lt;2.6, IF(B302&lt;5000, 35,IF(B302&lt;1200, 80, 120)),IF(B302&lt;1000,15,IF(B302&lt;5000,35,35)))</f>
        <v/>
      </c>
      <c r="O302" s="101">
        <f>+IF(M302&gt;N302,N302,M302)</f>
        <v/>
      </c>
      <c r="R302" s="19">
        <f>+O302*0.02*$C$1*PI()+R301</f>
        <v/>
      </c>
    </row>
    <row r="303">
      <c r="A303" s="19">
        <f>+'CPT data reduction'!A303</f>
        <v/>
      </c>
      <c r="B303" s="19">
        <f>+'CPT data reduction'!M303</f>
        <v/>
      </c>
      <c r="C303" s="25">
        <f>IF(A303&gt;$H$1,AVERAGE(OFFSET(B303,$F$1,0,1,1):OFFSET(B303,-$F$1,0,1,1)),0)</f>
        <v/>
      </c>
      <c r="K303" s="25">
        <f>+'CPT data reduction'!S303</f>
        <v/>
      </c>
      <c r="L303" s="19">
        <f>IF(K303&lt;2.6, IF(B303&lt;5000, 120, 200),IF(B303&lt;1000,30,IF(B303&lt;5000,80,120)))</f>
        <v/>
      </c>
      <c r="M303" s="19">
        <f>B303/L303</f>
        <v/>
      </c>
      <c r="N303" s="19">
        <f>IF(K303&lt;2.6, IF(B303&lt;5000, 35,IF(B303&lt;1200, 80, 120)),IF(B303&lt;1000,15,IF(B303&lt;5000,35,35)))</f>
        <v/>
      </c>
      <c r="O303" s="101">
        <f>+IF(M303&gt;N303,N303,M303)</f>
        <v/>
      </c>
      <c r="R303" s="19">
        <f>+O303*0.02*$C$1*PI()+R302</f>
        <v/>
      </c>
    </row>
    <row r="304">
      <c r="A304" s="19">
        <f>+'CPT data reduction'!A304</f>
        <v/>
      </c>
      <c r="B304" s="19">
        <f>+'CPT data reduction'!M304</f>
        <v/>
      </c>
      <c r="C304" s="25">
        <f>IF(A304&gt;$H$1,AVERAGE(OFFSET(B304,$F$1,0,1,1):OFFSET(B304,-$F$1,0,1,1)),0)</f>
        <v/>
      </c>
      <c r="K304" s="25">
        <f>+'CPT data reduction'!S304</f>
        <v/>
      </c>
      <c r="L304" s="19">
        <f>IF(K304&lt;2.6, IF(B304&lt;5000, 120, 200),IF(B304&lt;1000,30,IF(B304&lt;5000,80,120)))</f>
        <v/>
      </c>
      <c r="M304" s="19">
        <f>B304/L304</f>
        <v/>
      </c>
      <c r="N304" s="19">
        <f>IF(K304&lt;2.6, IF(B304&lt;5000, 35,IF(B304&lt;1200, 80, 120)),IF(B304&lt;1000,15,IF(B304&lt;5000,35,35)))</f>
        <v/>
      </c>
      <c r="O304" s="101">
        <f>+IF(M304&gt;N304,N304,M304)</f>
        <v/>
      </c>
      <c r="R304" s="19">
        <f>+O304*0.02*$C$1*PI()+R303</f>
        <v/>
      </c>
    </row>
    <row r="305">
      <c r="A305" s="19">
        <f>+'CPT data reduction'!A305</f>
        <v/>
      </c>
      <c r="B305" s="19">
        <f>+'CPT data reduction'!M305</f>
        <v/>
      </c>
      <c r="C305" s="25">
        <f>IF(A305&gt;$H$1,AVERAGE(OFFSET(B305,$F$1,0,1,1):OFFSET(B305,-$F$1,0,1,1)),0)</f>
        <v/>
      </c>
      <c r="K305" s="25">
        <f>+'CPT data reduction'!S305</f>
        <v/>
      </c>
      <c r="L305" s="19">
        <f>IF(K305&lt;2.6, IF(B305&lt;5000, 120, 200),IF(B305&lt;1000,30,IF(B305&lt;5000,80,120)))</f>
        <v/>
      </c>
      <c r="M305" s="19">
        <f>B305/L305</f>
        <v/>
      </c>
      <c r="N305" s="19">
        <f>IF(K305&lt;2.6, IF(B305&lt;5000, 35,IF(B305&lt;1200, 80, 120)),IF(B305&lt;1000,15,IF(B305&lt;5000,35,35)))</f>
        <v/>
      </c>
      <c r="O305" s="101">
        <f>+IF(M305&gt;N305,N305,M305)</f>
        <v/>
      </c>
      <c r="R305" s="19">
        <f>+O305*0.02*$C$1*PI()+R304</f>
        <v/>
      </c>
    </row>
    <row r="306">
      <c r="A306" s="19">
        <f>+'CPT data reduction'!A306</f>
        <v/>
      </c>
      <c r="B306" s="19">
        <f>+'CPT data reduction'!M306</f>
        <v/>
      </c>
      <c r="C306" s="25">
        <f>IF(A306&gt;$H$1,AVERAGE(OFFSET(B306,$F$1,0,1,1):OFFSET(B306,-$F$1,0,1,1)),0)</f>
        <v/>
      </c>
      <c r="K306" s="25">
        <f>+'CPT data reduction'!S306</f>
        <v/>
      </c>
      <c r="L306" s="19">
        <f>IF(K306&lt;2.6, IF(B306&lt;5000, 120, 200),IF(B306&lt;1000,30,IF(B306&lt;5000,80,120)))</f>
        <v/>
      </c>
      <c r="M306" s="19">
        <f>B306/L306</f>
        <v/>
      </c>
      <c r="N306" s="19">
        <f>IF(K306&lt;2.6, IF(B306&lt;5000, 35,IF(B306&lt;1200, 80, 120)),IF(B306&lt;1000,15,IF(B306&lt;5000,35,35)))</f>
        <v/>
      </c>
      <c r="O306" s="101">
        <f>+IF(M306&gt;N306,N306,M306)</f>
        <v/>
      </c>
      <c r="R306" s="19">
        <f>+O306*0.02*$C$1*PI()+R305</f>
        <v/>
      </c>
    </row>
    <row r="307">
      <c r="A307" s="19">
        <f>+'CPT data reduction'!A307</f>
        <v/>
      </c>
      <c r="B307" s="19">
        <f>+'CPT data reduction'!M307</f>
        <v/>
      </c>
      <c r="C307" s="25">
        <f>IF(A307&gt;$H$1,AVERAGE(OFFSET(B307,$F$1,0,1,1):OFFSET(B307,-$F$1,0,1,1)),0)</f>
        <v/>
      </c>
      <c r="K307" s="25">
        <f>+'CPT data reduction'!S307</f>
        <v/>
      </c>
      <c r="L307" s="19">
        <f>IF(K307&lt;2.6, IF(B307&lt;5000, 120, 200),IF(B307&lt;1000,30,IF(B307&lt;5000,80,120)))</f>
        <v/>
      </c>
      <c r="M307" s="19">
        <f>B307/L307</f>
        <v/>
      </c>
      <c r="N307" s="19">
        <f>IF(K307&lt;2.6, IF(B307&lt;5000, 35,IF(B307&lt;1200, 80, 120)),IF(B307&lt;1000,15,IF(B307&lt;5000,35,35)))</f>
        <v/>
      </c>
      <c r="O307" s="101">
        <f>+IF(M307&gt;N307,N307,M307)</f>
        <v/>
      </c>
      <c r="R307" s="19">
        <f>+O307*0.02*$C$1*PI()+R306</f>
        <v/>
      </c>
    </row>
    <row r="308">
      <c r="A308" s="19">
        <f>+'CPT data reduction'!A308</f>
        <v/>
      </c>
      <c r="B308" s="19">
        <f>+'CPT data reduction'!M308</f>
        <v/>
      </c>
      <c r="C308" s="25">
        <f>IF(A308&gt;$H$1,AVERAGE(OFFSET(B308,$F$1,0,1,1):OFFSET(B308,-$F$1,0,1,1)),0)</f>
        <v/>
      </c>
      <c r="K308" s="25">
        <f>+'CPT data reduction'!S308</f>
        <v/>
      </c>
      <c r="L308" s="19">
        <f>IF(K308&lt;2.6, IF(B308&lt;5000, 120, 200),IF(B308&lt;1000,30,IF(B308&lt;5000,80,120)))</f>
        <v/>
      </c>
      <c r="M308" s="19">
        <f>B308/L308</f>
        <v/>
      </c>
      <c r="N308" s="19">
        <f>IF(K308&lt;2.6, IF(B308&lt;5000, 35,IF(B308&lt;1200, 80, 120)),IF(B308&lt;1000,15,IF(B308&lt;5000,35,35)))</f>
        <v/>
      </c>
      <c r="O308" s="101">
        <f>+IF(M308&gt;N308,N308,M308)</f>
        <v/>
      </c>
      <c r="R308" s="19">
        <f>+O308*0.02*$C$1*PI()+R307</f>
        <v/>
      </c>
    </row>
    <row r="309">
      <c r="A309" s="19">
        <f>+'CPT data reduction'!A309</f>
        <v/>
      </c>
      <c r="B309" s="19">
        <f>+'CPT data reduction'!M309</f>
        <v/>
      </c>
      <c r="C309" s="25">
        <f>IF(A309&gt;$H$1,AVERAGE(OFFSET(B309,$F$1,0,1,1):OFFSET(B309,-$F$1,0,1,1)),0)</f>
        <v/>
      </c>
      <c r="K309" s="25">
        <f>+'CPT data reduction'!S309</f>
        <v/>
      </c>
      <c r="L309" s="19">
        <f>IF(K309&lt;2.6, IF(B309&lt;5000, 120, 200),IF(B309&lt;1000,30,IF(B309&lt;5000,80,120)))</f>
        <v/>
      </c>
      <c r="M309" s="19">
        <f>B309/L309</f>
        <v/>
      </c>
      <c r="N309" s="19">
        <f>IF(K309&lt;2.6, IF(B309&lt;5000, 35,IF(B309&lt;1200, 80, 120)),IF(B309&lt;1000,15,IF(B309&lt;5000,35,35)))</f>
        <v/>
      </c>
      <c r="O309" s="101">
        <f>+IF(M309&gt;N309,N309,M309)</f>
        <v/>
      </c>
      <c r="R309" s="19">
        <f>+O309*0.02*$C$1*PI()+R308</f>
        <v/>
      </c>
    </row>
    <row r="310">
      <c r="A310" s="19">
        <f>+'CPT data reduction'!A310</f>
        <v/>
      </c>
      <c r="B310" s="19">
        <f>+'CPT data reduction'!M310</f>
        <v/>
      </c>
      <c r="C310" s="25">
        <f>IF(A310&gt;$H$1,AVERAGE(OFFSET(B310,$F$1,0,1,1):OFFSET(B310,-$F$1,0,1,1)),0)</f>
        <v/>
      </c>
      <c r="K310" s="25">
        <f>+'CPT data reduction'!S310</f>
        <v/>
      </c>
      <c r="L310" s="19">
        <f>IF(K310&lt;2.6, IF(B310&lt;5000, 120, 200),IF(B310&lt;1000,30,IF(B310&lt;5000,80,120)))</f>
        <v/>
      </c>
      <c r="M310" s="19">
        <f>B310/L310</f>
        <v/>
      </c>
      <c r="N310" s="19">
        <f>IF(K310&lt;2.6, IF(B310&lt;5000, 35,IF(B310&lt;1200, 80, 120)),IF(B310&lt;1000,15,IF(B310&lt;5000,35,35)))</f>
        <v/>
      </c>
      <c r="O310" s="101">
        <f>+IF(M310&gt;N310,N310,M310)</f>
        <v/>
      </c>
      <c r="R310" s="19">
        <f>+O310*0.02*$C$1*PI()+R309</f>
        <v/>
      </c>
    </row>
    <row r="311">
      <c r="A311" s="19">
        <f>+'CPT data reduction'!A311</f>
        <v/>
      </c>
      <c r="B311" s="19">
        <f>+'CPT data reduction'!M311</f>
        <v/>
      </c>
      <c r="C311" s="25">
        <f>IF(A311&gt;$H$1,AVERAGE(OFFSET(B311,$F$1,0,1,1):OFFSET(B311,-$F$1,0,1,1)),0)</f>
        <v/>
      </c>
      <c r="K311" s="25">
        <f>+'CPT data reduction'!S311</f>
        <v/>
      </c>
      <c r="L311" s="19">
        <f>IF(K311&lt;2.6, IF(B311&lt;5000, 120, 200),IF(B311&lt;1000,30,IF(B311&lt;5000,80,120)))</f>
        <v/>
      </c>
      <c r="M311" s="19">
        <f>B311/L311</f>
        <v/>
      </c>
      <c r="N311" s="19">
        <f>IF(K311&lt;2.6, IF(B311&lt;5000, 35,IF(B311&lt;1200, 80, 120)),IF(B311&lt;1000,15,IF(B311&lt;5000,35,35)))</f>
        <v/>
      </c>
      <c r="O311" s="101">
        <f>+IF(M311&gt;N311,N311,M311)</f>
        <v/>
      </c>
      <c r="R311" s="19">
        <f>+O311*0.02*$C$1*PI()+R310</f>
        <v/>
      </c>
    </row>
    <row r="312">
      <c r="A312" s="19">
        <f>+'CPT data reduction'!A312</f>
        <v/>
      </c>
      <c r="B312" s="19">
        <f>+'CPT data reduction'!M312</f>
        <v/>
      </c>
      <c r="C312" s="25">
        <f>IF(A312&gt;$H$1,AVERAGE(OFFSET(B312,$F$1,0,1,1):OFFSET(B312,-$F$1,0,1,1)),0)</f>
        <v/>
      </c>
      <c r="K312" s="25">
        <f>+'CPT data reduction'!S312</f>
        <v/>
      </c>
      <c r="L312" s="19">
        <f>IF(K312&lt;2.6, IF(B312&lt;5000, 120, 200),IF(B312&lt;1000,30,IF(B312&lt;5000,80,120)))</f>
        <v/>
      </c>
      <c r="M312" s="19">
        <f>B312/L312</f>
        <v/>
      </c>
      <c r="N312" s="19">
        <f>IF(K312&lt;2.6, IF(B312&lt;5000, 35,IF(B312&lt;1200, 80, 120)),IF(B312&lt;1000,15,IF(B312&lt;5000,35,35)))</f>
        <v/>
      </c>
      <c r="O312" s="101">
        <f>+IF(M312&gt;N312,N312,M312)</f>
        <v/>
      </c>
      <c r="R312" s="19">
        <f>+O312*0.02*$C$1*PI()+R311</f>
        <v/>
      </c>
    </row>
    <row r="313">
      <c r="A313" s="19">
        <f>+'CPT data reduction'!A313</f>
        <v/>
      </c>
      <c r="B313" s="19">
        <f>+'CPT data reduction'!M313</f>
        <v/>
      </c>
      <c r="C313" s="25">
        <f>IF(A313&gt;$H$1,AVERAGE(OFFSET(B313,$F$1,0,1,1):OFFSET(B313,-$F$1,0,1,1)),0)</f>
        <v/>
      </c>
      <c r="K313" s="25">
        <f>+'CPT data reduction'!S313</f>
        <v/>
      </c>
      <c r="L313" s="19">
        <f>IF(K313&lt;2.6, IF(B313&lt;5000, 120, 200),IF(B313&lt;1000,30,IF(B313&lt;5000,80,120)))</f>
        <v/>
      </c>
      <c r="M313" s="19">
        <f>B313/L313</f>
        <v/>
      </c>
      <c r="N313" s="19">
        <f>IF(K313&lt;2.6, IF(B313&lt;5000, 35,IF(B313&lt;1200, 80, 120)),IF(B313&lt;1000,15,IF(B313&lt;5000,35,35)))</f>
        <v/>
      </c>
      <c r="O313" s="101">
        <f>+IF(M313&gt;N313,N313,M313)</f>
        <v/>
      </c>
      <c r="R313" s="19">
        <f>+O313*0.02*$C$1*PI()+R312</f>
        <v/>
      </c>
    </row>
    <row r="314">
      <c r="A314" s="19">
        <f>+'CPT data reduction'!A314</f>
        <v/>
      </c>
      <c r="B314" s="19">
        <f>+'CPT data reduction'!M314</f>
        <v/>
      </c>
      <c r="C314" s="25">
        <f>IF(A314&gt;$H$1,AVERAGE(OFFSET(B314,$F$1,0,1,1):OFFSET(B314,-$F$1,0,1,1)),0)</f>
        <v/>
      </c>
      <c r="K314" s="25">
        <f>+'CPT data reduction'!S314</f>
        <v/>
      </c>
      <c r="L314" s="19">
        <f>IF(K314&lt;2.6, IF(B314&lt;5000, 120, 200),IF(B314&lt;1000,30,IF(B314&lt;5000,80,120)))</f>
        <v/>
      </c>
      <c r="M314" s="19">
        <f>B314/L314</f>
        <v/>
      </c>
      <c r="N314" s="19">
        <f>IF(K314&lt;2.6, IF(B314&lt;5000, 35,IF(B314&lt;1200, 80, 120)),IF(B314&lt;1000,15,IF(B314&lt;5000,35,35)))</f>
        <v/>
      </c>
      <c r="O314" s="101">
        <f>+IF(M314&gt;N314,N314,M314)</f>
        <v/>
      </c>
      <c r="R314" s="19">
        <f>+O314*0.02*$C$1*PI()+R313</f>
        <v/>
      </c>
    </row>
    <row r="315">
      <c r="A315" s="19">
        <f>+'CPT data reduction'!A315</f>
        <v/>
      </c>
      <c r="B315" s="19">
        <f>+'CPT data reduction'!M315</f>
        <v/>
      </c>
      <c r="C315" s="25">
        <f>IF(A315&gt;$H$1,AVERAGE(OFFSET(B315,$F$1,0,1,1):OFFSET(B315,-$F$1,0,1,1)),0)</f>
        <v/>
      </c>
      <c r="K315" s="25">
        <f>+'CPT data reduction'!S315</f>
        <v/>
      </c>
      <c r="L315" s="19">
        <f>IF(K315&lt;2.6, IF(B315&lt;5000, 120, 200),IF(B315&lt;1000,30,IF(B315&lt;5000,80,120)))</f>
        <v/>
      </c>
      <c r="M315" s="19">
        <f>B315/L315</f>
        <v/>
      </c>
      <c r="N315" s="19">
        <f>IF(K315&lt;2.6, IF(B315&lt;5000, 35,IF(B315&lt;1200, 80, 120)),IF(B315&lt;1000,15,IF(B315&lt;5000,35,35)))</f>
        <v/>
      </c>
      <c r="O315" s="101">
        <f>+IF(M315&gt;N315,N315,M315)</f>
        <v/>
      </c>
      <c r="R315" s="19">
        <f>+O315*0.02*$C$1*PI()+R314</f>
        <v/>
      </c>
    </row>
    <row r="316">
      <c r="A316" s="19">
        <f>+'CPT data reduction'!A316</f>
        <v/>
      </c>
      <c r="B316" s="19">
        <f>+'CPT data reduction'!M316</f>
        <v/>
      </c>
      <c r="C316" s="25">
        <f>IF(A316&gt;$H$1,AVERAGE(OFFSET(B316,$F$1,0,1,1):OFFSET(B316,-$F$1,0,1,1)),0)</f>
        <v/>
      </c>
      <c r="K316" s="25">
        <f>+'CPT data reduction'!S316</f>
        <v/>
      </c>
      <c r="L316" s="19">
        <f>IF(K316&lt;2.6, IF(B316&lt;5000, 120, 200),IF(B316&lt;1000,30,IF(B316&lt;5000,80,120)))</f>
        <v/>
      </c>
      <c r="M316" s="19">
        <f>B316/L316</f>
        <v/>
      </c>
      <c r="N316" s="19">
        <f>IF(K316&lt;2.6, IF(B316&lt;5000, 35,IF(B316&lt;1200, 80, 120)),IF(B316&lt;1000,15,IF(B316&lt;5000,35,35)))</f>
        <v/>
      </c>
      <c r="O316" s="101">
        <f>+IF(M316&gt;N316,N316,M316)</f>
        <v/>
      </c>
      <c r="R316" s="19">
        <f>+O316*0.02*$C$1*PI()+R315</f>
        <v/>
      </c>
    </row>
    <row r="317">
      <c r="A317" s="19">
        <f>+'CPT data reduction'!A317</f>
        <v/>
      </c>
      <c r="B317" s="19">
        <f>+'CPT data reduction'!M317</f>
        <v/>
      </c>
      <c r="C317" s="25">
        <f>IF(A317&gt;$H$1,AVERAGE(OFFSET(B317,$F$1,0,1,1):OFFSET(B317,-$F$1,0,1,1)),0)</f>
        <v/>
      </c>
      <c r="K317" s="25">
        <f>+'CPT data reduction'!S317</f>
        <v/>
      </c>
      <c r="L317" s="19">
        <f>IF(K317&lt;2.6, IF(B317&lt;5000, 120, 200),IF(B317&lt;1000,30,IF(B317&lt;5000,80,120)))</f>
        <v/>
      </c>
      <c r="M317" s="19">
        <f>B317/L317</f>
        <v/>
      </c>
      <c r="N317" s="19">
        <f>IF(K317&lt;2.6, IF(B317&lt;5000, 35,IF(B317&lt;1200, 80, 120)),IF(B317&lt;1000,15,IF(B317&lt;5000,35,35)))</f>
        <v/>
      </c>
      <c r="O317" s="101">
        <f>+IF(M317&gt;N317,N317,M317)</f>
        <v/>
      </c>
      <c r="R317" s="19">
        <f>+O317*0.02*$C$1*PI()+R316</f>
        <v/>
      </c>
    </row>
    <row r="318">
      <c r="A318" s="19">
        <f>+'CPT data reduction'!A318</f>
        <v/>
      </c>
      <c r="B318" s="19">
        <f>+'CPT data reduction'!M318</f>
        <v/>
      </c>
      <c r="C318" s="25">
        <f>IF(A318&gt;$H$1,AVERAGE(OFFSET(B318,$F$1,0,1,1):OFFSET(B318,-$F$1,0,1,1)),0)</f>
        <v/>
      </c>
      <c r="K318" s="25">
        <f>+'CPT data reduction'!S318</f>
        <v/>
      </c>
      <c r="L318" s="19">
        <f>IF(K318&lt;2.6, IF(B318&lt;5000, 120, 200),IF(B318&lt;1000,30,IF(B318&lt;5000,80,120)))</f>
        <v/>
      </c>
      <c r="M318" s="19">
        <f>B318/L318</f>
        <v/>
      </c>
      <c r="N318" s="19">
        <f>IF(K318&lt;2.6, IF(B318&lt;5000, 35,IF(B318&lt;1200, 80, 120)),IF(B318&lt;1000,15,IF(B318&lt;5000,35,35)))</f>
        <v/>
      </c>
      <c r="O318" s="101">
        <f>+IF(M318&gt;N318,N318,M318)</f>
        <v/>
      </c>
      <c r="R318" s="19">
        <f>+O318*0.02*$C$1*PI()+R317</f>
        <v/>
      </c>
    </row>
    <row r="319">
      <c r="A319" s="19">
        <f>+'CPT data reduction'!A319</f>
        <v/>
      </c>
      <c r="B319" s="19">
        <f>+'CPT data reduction'!M319</f>
        <v/>
      </c>
      <c r="C319" s="25">
        <f>IF(A319&gt;$H$1,AVERAGE(OFFSET(B319,$F$1,0,1,1):OFFSET(B319,-$F$1,0,1,1)),0)</f>
        <v/>
      </c>
      <c r="K319" s="25">
        <f>+'CPT data reduction'!S319</f>
        <v/>
      </c>
      <c r="L319" s="19">
        <f>IF(K319&lt;2.6, IF(B319&lt;5000, 120, 200),IF(B319&lt;1000,30,IF(B319&lt;5000,80,120)))</f>
        <v/>
      </c>
      <c r="M319" s="19">
        <f>B319/L319</f>
        <v/>
      </c>
      <c r="N319" s="19">
        <f>IF(K319&lt;2.6, IF(B319&lt;5000, 35,IF(B319&lt;1200, 80, 120)),IF(B319&lt;1000,15,IF(B319&lt;5000,35,35)))</f>
        <v/>
      </c>
      <c r="O319" s="101">
        <f>+IF(M319&gt;N319,N319,M319)</f>
        <v/>
      </c>
      <c r="R319" s="19">
        <f>+O319*0.02*$C$1*PI()+R318</f>
        <v/>
      </c>
    </row>
    <row r="320">
      <c r="A320" s="19">
        <f>+'CPT data reduction'!A320</f>
        <v/>
      </c>
      <c r="B320" s="19">
        <f>+'CPT data reduction'!M320</f>
        <v/>
      </c>
      <c r="C320" s="25">
        <f>IF(A320&gt;$H$1,AVERAGE(OFFSET(B320,$F$1,0,1,1):OFFSET(B320,-$F$1,0,1,1)),0)</f>
        <v/>
      </c>
      <c r="K320" s="25">
        <f>+'CPT data reduction'!S320</f>
        <v/>
      </c>
      <c r="L320" s="19">
        <f>IF(K320&lt;2.6, IF(B320&lt;5000, 120, 200),IF(B320&lt;1000,30,IF(B320&lt;5000,80,120)))</f>
        <v/>
      </c>
      <c r="M320" s="19">
        <f>B320/L320</f>
        <v/>
      </c>
      <c r="N320" s="19">
        <f>IF(K320&lt;2.6, IF(B320&lt;5000, 35,IF(B320&lt;1200, 80, 120)),IF(B320&lt;1000,15,IF(B320&lt;5000,35,35)))</f>
        <v/>
      </c>
      <c r="O320" s="101">
        <f>+IF(M320&gt;N320,N320,M320)</f>
        <v/>
      </c>
      <c r="R320" s="19">
        <f>+O320*0.02*$C$1*PI()+R319</f>
        <v/>
      </c>
    </row>
    <row r="321">
      <c r="A321" s="19">
        <f>+'CPT data reduction'!A321</f>
        <v/>
      </c>
      <c r="B321" s="19">
        <f>+'CPT data reduction'!M321</f>
        <v/>
      </c>
      <c r="C321" s="25">
        <f>IF(A321&gt;$H$1,AVERAGE(OFFSET(B321,$F$1,0,1,1):OFFSET(B321,-$F$1,0,1,1)),0)</f>
        <v/>
      </c>
      <c r="K321" s="25">
        <f>+'CPT data reduction'!S321</f>
        <v/>
      </c>
      <c r="L321" s="19">
        <f>IF(K321&lt;2.6, IF(B321&lt;5000, 120, 200),IF(B321&lt;1000,30,IF(B321&lt;5000,80,120)))</f>
        <v/>
      </c>
      <c r="M321" s="19">
        <f>B321/L321</f>
        <v/>
      </c>
      <c r="N321" s="19">
        <f>IF(K321&lt;2.6, IF(B321&lt;5000, 35,IF(B321&lt;1200, 80, 120)),IF(B321&lt;1000,15,IF(B321&lt;5000,35,35)))</f>
        <v/>
      </c>
      <c r="O321" s="101">
        <f>+IF(M321&gt;N321,N321,M321)</f>
        <v/>
      </c>
      <c r="R321" s="19">
        <f>+O321*0.02*$C$1*PI()+R320</f>
        <v/>
      </c>
    </row>
    <row r="322">
      <c r="A322" s="19">
        <f>+'CPT data reduction'!A322</f>
        <v/>
      </c>
      <c r="B322" s="19">
        <f>+'CPT data reduction'!M322</f>
        <v/>
      </c>
      <c r="C322" s="25">
        <f>IF(A322&gt;$H$1,AVERAGE(OFFSET(B322,$F$1,0,1,1):OFFSET(B322,-$F$1,0,1,1)),0)</f>
        <v/>
      </c>
      <c r="K322" s="25">
        <f>+'CPT data reduction'!S322</f>
        <v/>
      </c>
      <c r="L322" s="19">
        <f>IF(K322&lt;2.6, IF(B322&lt;5000, 120, 200),IF(B322&lt;1000,30,IF(B322&lt;5000,80,120)))</f>
        <v/>
      </c>
      <c r="M322" s="19">
        <f>B322/L322</f>
        <v/>
      </c>
      <c r="N322" s="19">
        <f>IF(K322&lt;2.6, IF(B322&lt;5000, 35,IF(B322&lt;1200, 80, 120)),IF(B322&lt;1000,15,IF(B322&lt;5000,35,35)))</f>
        <v/>
      </c>
      <c r="O322" s="101">
        <f>+IF(M322&gt;N322,N322,M322)</f>
        <v/>
      </c>
      <c r="R322" s="19">
        <f>+O322*0.02*$C$1*PI()+R321</f>
        <v/>
      </c>
    </row>
    <row r="323">
      <c r="A323" s="19">
        <f>+'CPT data reduction'!A323</f>
        <v/>
      </c>
      <c r="B323" s="19">
        <f>+'CPT data reduction'!M323</f>
        <v/>
      </c>
      <c r="C323" s="25">
        <f>IF(A323&gt;$H$1,AVERAGE(OFFSET(B323,$F$1,0,1,1):OFFSET(B323,-$F$1,0,1,1)),0)</f>
        <v/>
      </c>
      <c r="K323" s="25">
        <f>+'CPT data reduction'!S323</f>
        <v/>
      </c>
      <c r="L323" s="19">
        <f>IF(K323&lt;2.6, IF(B323&lt;5000, 120, 200),IF(B323&lt;1000,30,IF(B323&lt;5000,80,120)))</f>
        <v/>
      </c>
      <c r="M323" s="19">
        <f>B323/L323</f>
        <v/>
      </c>
      <c r="N323" s="19">
        <f>IF(K323&lt;2.6, IF(B323&lt;5000, 35,IF(B323&lt;1200, 80, 120)),IF(B323&lt;1000,15,IF(B323&lt;5000,35,35)))</f>
        <v/>
      </c>
      <c r="O323" s="101">
        <f>+IF(M323&gt;N323,N323,M323)</f>
        <v/>
      </c>
      <c r="R323" s="19">
        <f>+O323*0.02*$C$1*PI()+R322</f>
        <v/>
      </c>
    </row>
    <row r="324">
      <c r="A324" s="19">
        <f>+'CPT data reduction'!A324</f>
        <v/>
      </c>
      <c r="B324" s="19">
        <f>+'CPT data reduction'!M324</f>
        <v/>
      </c>
      <c r="C324" s="25">
        <f>IF(A324&gt;$H$1,AVERAGE(OFFSET(B324,$F$1,0,1,1):OFFSET(B324,-$F$1,0,1,1)),0)</f>
        <v/>
      </c>
      <c r="K324" s="25">
        <f>+'CPT data reduction'!S324</f>
        <v/>
      </c>
      <c r="L324" s="19">
        <f>IF(K324&lt;2.6, IF(B324&lt;5000, 120, 200),IF(B324&lt;1000,30,IF(B324&lt;5000,80,120)))</f>
        <v/>
      </c>
      <c r="M324" s="19">
        <f>B324/L324</f>
        <v/>
      </c>
      <c r="N324" s="19">
        <f>IF(K324&lt;2.6, IF(B324&lt;5000, 35,IF(B324&lt;1200, 80, 120)),IF(B324&lt;1000,15,IF(B324&lt;5000,35,35)))</f>
        <v/>
      </c>
      <c r="O324" s="101">
        <f>+IF(M324&gt;N324,N324,M324)</f>
        <v/>
      </c>
      <c r="R324" s="19">
        <f>+O324*0.02*$C$1*PI()+R323</f>
        <v/>
      </c>
    </row>
    <row r="325">
      <c r="A325" s="19">
        <f>+'CPT data reduction'!A325</f>
        <v/>
      </c>
      <c r="B325" s="19">
        <f>+'CPT data reduction'!M325</f>
        <v/>
      </c>
      <c r="C325" s="25">
        <f>IF(A325&gt;$H$1,AVERAGE(OFFSET(B325,$F$1,0,1,1):OFFSET(B325,-$F$1,0,1,1)),0)</f>
        <v/>
      </c>
      <c r="K325" s="25">
        <f>+'CPT data reduction'!S325</f>
        <v/>
      </c>
      <c r="L325" s="19">
        <f>IF(K325&lt;2.6, IF(B325&lt;5000, 120, 200),IF(B325&lt;1000,30,IF(B325&lt;5000,80,120)))</f>
        <v/>
      </c>
      <c r="M325" s="19">
        <f>B325/L325</f>
        <v/>
      </c>
      <c r="N325" s="19">
        <f>IF(K325&lt;2.6, IF(B325&lt;5000, 35,IF(B325&lt;1200, 80, 120)),IF(B325&lt;1000,15,IF(B325&lt;5000,35,35)))</f>
        <v/>
      </c>
      <c r="O325" s="101">
        <f>+IF(M325&gt;N325,N325,M325)</f>
        <v/>
      </c>
      <c r="R325" s="19">
        <f>+O325*0.02*$C$1*PI()+R324</f>
        <v/>
      </c>
    </row>
    <row r="326">
      <c r="A326" s="19">
        <f>+'CPT data reduction'!A326</f>
        <v/>
      </c>
      <c r="B326" s="19">
        <f>+'CPT data reduction'!M326</f>
        <v/>
      </c>
      <c r="C326" s="25">
        <f>IF(A326&gt;$H$1,AVERAGE(OFFSET(B326,$F$1,0,1,1):OFFSET(B326,-$F$1,0,1,1)),0)</f>
        <v/>
      </c>
      <c r="K326" s="25">
        <f>+'CPT data reduction'!S326</f>
        <v/>
      </c>
      <c r="L326" s="19">
        <f>IF(K326&lt;2.6, IF(B326&lt;5000, 120, 200),IF(B326&lt;1000,30,IF(B326&lt;5000,80,120)))</f>
        <v/>
      </c>
      <c r="M326" s="19">
        <f>B326/L326</f>
        <v/>
      </c>
      <c r="N326" s="19">
        <f>IF(K326&lt;2.6, IF(B326&lt;5000, 35,IF(B326&lt;1200, 80, 120)),IF(B326&lt;1000,15,IF(B326&lt;5000,35,35)))</f>
        <v/>
      </c>
      <c r="O326" s="101">
        <f>+IF(M326&gt;N326,N326,M326)</f>
        <v/>
      </c>
      <c r="R326" s="19">
        <f>+O326*0.02*$C$1*PI()+R325</f>
        <v/>
      </c>
    </row>
    <row r="327">
      <c r="A327" s="19">
        <f>+'CPT data reduction'!A327</f>
        <v/>
      </c>
      <c r="B327" s="19">
        <f>+'CPT data reduction'!M327</f>
        <v/>
      </c>
      <c r="C327" s="25">
        <f>IF(A327&gt;$H$1,AVERAGE(OFFSET(B327,$F$1,0,1,1):OFFSET(B327,-$F$1,0,1,1)),0)</f>
        <v/>
      </c>
      <c r="K327" s="25">
        <f>+'CPT data reduction'!S327</f>
        <v/>
      </c>
      <c r="L327" s="19">
        <f>IF(K327&lt;2.6, IF(B327&lt;5000, 120, 200),IF(B327&lt;1000,30,IF(B327&lt;5000,80,120)))</f>
        <v/>
      </c>
      <c r="M327" s="19">
        <f>B327/L327</f>
        <v/>
      </c>
      <c r="N327" s="19">
        <f>IF(K327&lt;2.6, IF(B327&lt;5000, 35,IF(B327&lt;1200, 80, 120)),IF(B327&lt;1000,15,IF(B327&lt;5000,35,35)))</f>
        <v/>
      </c>
      <c r="O327" s="101">
        <f>+IF(M327&gt;N327,N327,M327)</f>
        <v/>
      </c>
      <c r="R327" s="19">
        <f>+O327*0.02*$C$1*PI()+R326</f>
        <v/>
      </c>
    </row>
    <row r="328">
      <c r="A328" s="19">
        <f>+'CPT data reduction'!A328</f>
        <v/>
      </c>
      <c r="B328" s="19">
        <f>+'CPT data reduction'!M328</f>
        <v/>
      </c>
      <c r="C328" s="25">
        <f>IF(A328&gt;$H$1,AVERAGE(OFFSET(B328,$F$1,0,1,1):OFFSET(B328,-$F$1,0,1,1)),0)</f>
        <v/>
      </c>
      <c r="K328" s="25">
        <f>+'CPT data reduction'!S328</f>
        <v/>
      </c>
      <c r="L328" s="19">
        <f>IF(K328&lt;2.6, IF(B328&lt;5000, 120, 200),IF(B328&lt;1000,30,IF(B328&lt;5000,80,120)))</f>
        <v/>
      </c>
      <c r="M328" s="19">
        <f>B328/L328</f>
        <v/>
      </c>
      <c r="N328" s="19">
        <f>IF(K328&lt;2.6, IF(B328&lt;5000, 35,IF(B328&lt;1200, 80, 120)),IF(B328&lt;1000,15,IF(B328&lt;5000,35,35)))</f>
        <v/>
      </c>
      <c r="O328" s="101">
        <f>+IF(M328&gt;N328,N328,M328)</f>
        <v/>
      </c>
      <c r="R328" s="19">
        <f>+O328*0.02*$C$1*PI()+R327</f>
        <v/>
      </c>
    </row>
    <row r="329">
      <c r="A329" s="19">
        <f>+'CPT data reduction'!A329</f>
        <v/>
      </c>
      <c r="B329" s="19">
        <f>+'CPT data reduction'!M329</f>
        <v/>
      </c>
      <c r="C329" s="25">
        <f>IF(A329&gt;$H$1,AVERAGE(OFFSET(B329,$F$1,0,1,1):OFFSET(B329,-$F$1,0,1,1)),0)</f>
        <v/>
      </c>
      <c r="K329" s="25">
        <f>+'CPT data reduction'!S329</f>
        <v/>
      </c>
      <c r="L329" s="19">
        <f>IF(K329&lt;2.6, IF(B329&lt;5000, 120, 200),IF(B329&lt;1000,30,IF(B329&lt;5000,80,120)))</f>
        <v/>
      </c>
      <c r="M329" s="19">
        <f>B329/L329</f>
        <v/>
      </c>
      <c r="N329" s="19">
        <f>IF(K329&lt;2.6, IF(B329&lt;5000, 35,IF(B329&lt;1200, 80, 120)),IF(B329&lt;1000,15,IF(B329&lt;5000,35,35)))</f>
        <v/>
      </c>
      <c r="O329" s="101">
        <f>+IF(M329&gt;N329,N329,M329)</f>
        <v/>
      </c>
      <c r="R329" s="19">
        <f>+O329*0.02*$C$1*PI()+R328</f>
        <v/>
      </c>
    </row>
    <row r="330">
      <c r="A330" s="19">
        <f>+'CPT data reduction'!A330</f>
        <v/>
      </c>
      <c r="B330" s="19">
        <f>+'CPT data reduction'!M330</f>
        <v/>
      </c>
      <c r="C330" s="25">
        <f>IF(A330&gt;$H$1,AVERAGE(OFFSET(B330,$F$1,0,1,1):OFFSET(B330,-$F$1,0,1,1)),0)</f>
        <v/>
      </c>
      <c r="D330" s="103">
        <f>+IF(B330&gt;$C$368*1.3,$C$368*1.3,B330)</f>
        <v/>
      </c>
      <c r="E330" s="101">
        <f>+IF(D330&lt;$C$368*0.7,$C$368*0.7,D330)</f>
        <v/>
      </c>
      <c r="K330" s="25">
        <f>+'CPT data reduction'!S330</f>
        <v/>
      </c>
      <c r="L330" s="19">
        <f>IF(K330&lt;2.6, IF(B330&lt;5000, 120, 200),IF(B330&lt;1000,30,IF(B330&lt;5000,80,120)))</f>
        <v/>
      </c>
      <c r="M330" s="19">
        <f>B330/L330</f>
        <v/>
      </c>
      <c r="N330" s="19">
        <f>IF(K330&lt;2.6, IF(B330&lt;5000, 35,IF(B330&lt;1200, 80, 120)),IF(B330&lt;1000,15,IF(B330&lt;5000,35,35)))</f>
        <v/>
      </c>
      <c r="O330" s="101">
        <f>+IF(M330&gt;N330,N330,M330)</f>
        <v/>
      </c>
      <c r="R330" s="19">
        <f>+O330*0.02*$C$1*PI()+R329</f>
        <v/>
      </c>
    </row>
    <row r="331">
      <c r="A331" s="19">
        <f>+'CPT data reduction'!A331</f>
        <v/>
      </c>
      <c r="B331" s="19">
        <f>+'CPT data reduction'!M331</f>
        <v/>
      </c>
      <c r="C331" s="25">
        <f>IF(A331&gt;$H$1,AVERAGE(OFFSET(B331,$F$1,0,1,1):OFFSET(B331,-$F$1,0,1,1)),0)</f>
        <v/>
      </c>
      <c r="D331" s="103">
        <f>+IF(B331&gt;$C$368*1.3,$C$368*1.3,B331)</f>
        <v/>
      </c>
      <c r="E331" s="101">
        <f>+IF(D331&lt;$C$368*0.7,$C$368*0.7,D331)</f>
        <v/>
      </c>
      <c r="K331" s="25">
        <f>+'CPT data reduction'!S331</f>
        <v/>
      </c>
      <c r="L331" s="19">
        <f>IF(K331&lt;2.6, IF(B331&lt;5000, 120, 200),IF(B331&lt;1000,30,IF(B331&lt;5000,80,120)))</f>
        <v/>
      </c>
      <c r="M331" s="19">
        <f>B331/L331</f>
        <v/>
      </c>
      <c r="N331" s="19">
        <f>IF(K331&lt;2.6, IF(B331&lt;5000, 35,IF(B331&lt;1200, 80, 120)),IF(B331&lt;1000,15,IF(B331&lt;5000,35,35)))</f>
        <v/>
      </c>
      <c r="O331" s="101">
        <f>+IF(M331&gt;N331,N331,M331)</f>
        <v/>
      </c>
      <c r="R331" s="19">
        <f>+O331*0.02*$C$1*PI()+R330</f>
        <v/>
      </c>
    </row>
    <row r="332">
      <c r="A332" s="19">
        <f>+'CPT data reduction'!A332</f>
        <v/>
      </c>
      <c r="B332" s="19">
        <f>+'CPT data reduction'!M332</f>
        <v/>
      </c>
      <c r="C332" s="25">
        <f>IF(A332&gt;$H$1,AVERAGE(OFFSET(B332,$F$1,0,1,1):OFFSET(B332,-$F$1,0,1,1)),0)</f>
        <v/>
      </c>
      <c r="D332" s="103">
        <f>+IF(B332&gt;$C$368*1.3,$C$368*1.3,B332)</f>
        <v/>
      </c>
      <c r="E332" s="101">
        <f>+IF(D332&lt;$C$368*0.7,$C$368*0.7,D332)</f>
        <v/>
      </c>
      <c r="K332" s="25">
        <f>+'CPT data reduction'!S332</f>
        <v/>
      </c>
      <c r="L332" s="19">
        <f>IF(K332&lt;2.6, IF(B332&lt;5000, 120, 200),IF(B332&lt;1000,30,IF(B332&lt;5000,80,120)))</f>
        <v/>
      </c>
      <c r="M332" s="19">
        <f>B332/L332</f>
        <v/>
      </c>
      <c r="N332" s="19">
        <f>IF(K332&lt;2.6, IF(B332&lt;5000, 35,IF(B332&lt;1200, 80, 120)),IF(B332&lt;1000,15,IF(B332&lt;5000,35,35)))</f>
        <v/>
      </c>
      <c r="O332" s="101">
        <f>+IF(M332&gt;N332,N332,M332)</f>
        <v/>
      </c>
      <c r="R332" s="19">
        <f>+O332*0.02*$C$1*PI()+R331</f>
        <v/>
      </c>
    </row>
    <row r="333">
      <c r="A333" s="19">
        <f>+'CPT data reduction'!A333</f>
        <v/>
      </c>
      <c r="B333" s="19">
        <f>+'CPT data reduction'!M333</f>
        <v/>
      </c>
      <c r="C333" s="25">
        <f>IF(A333&gt;$H$1,AVERAGE(OFFSET(B333,$F$1,0,1,1):OFFSET(B333,-$F$1,0,1,1)),0)</f>
        <v/>
      </c>
      <c r="D333" s="103">
        <f>+IF(B333&gt;$C$368*1.3,$C$368*1.3,B333)</f>
        <v/>
      </c>
      <c r="E333" s="101">
        <f>+IF(D333&lt;$C$368*0.7,$C$368*0.7,D333)</f>
        <v/>
      </c>
      <c r="K333" s="25">
        <f>+'CPT data reduction'!S333</f>
        <v/>
      </c>
      <c r="L333" s="19">
        <f>IF(K333&lt;2.6, IF(B333&lt;5000, 120, 200),IF(B333&lt;1000,30,IF(B333&lt;5000,80,120)))</f>
        <v/>
      </c>
      <c r="M333" s="19">
        <f>B333/L333</f>
        <v/>
      </c>
      <c r="N333" s="19">
        <f>IF(K333&lt;2.6, IF(B333&lt;5000, 35,IF(B333&lt;1200, 80, 120)),IF(B333&lt;1000,15,IF(B333&lt;5000,35,35)))</f>
        <v/>
      </c>
      <c r="O333" s="101">
        <f>+IF(M333&gt;N333,N333,M333)</f>
        <v/>
      </c>
      <c r="R333" s="19">
        <f>+O333*0.02*$C$1*PI()+R332</f>
        <v/>
      </c>
    </row>
    <row r="334">
      <c r="A334" s="19">
        <f>+'CPT data reduction'!A334</f>
        <v/>
      </c>
      <c r="B334" s="19">
        <f>+'CPT data reduction'!M334</f>
        <v/>
      </c>
      <c r="C334" s="25">
        <f>IF(A334&gt;$H$1,AVERAGE(OFFSET(B334,$F$1,0,1,1):OFFSET(B334,-$F$1,0,1,1)),0)</f>
        <v/>
      </c>
      <c r="D334" s="103">
        <f>+IF(B334&gt;$C$368*1.3,$C$368*1.3,B334)</f>
        <v/>
      </c>
      <c r="E334" s="101">
        <f>+IF(D334&lt;$C$368*0.7,$C$368*0.7,D334)</f>
        <v/>
      </c>
      <c r="K334" s="25">
        <f>+'CPT data reduction'!S334</f>
        <v/>
      </c>
      <c r="L334" s="19">
        <f>IF(K334&lt;2.6, IF(B334&lt;5000, 120, 200),IF(B334&lt;1000,30,IF(B334&lt;5000,80,120)))</f>
        <v/>
      </c>
      <c r="M334" s="19">
        <f>B334/L334</f>
        <v/>
      </c>
      <c r="N334" s="19">
        <f>IF(K334&lt;2.6, IF(B334&lt;5000, 35,IF(B334&lt;1200, 80, 120)),IF(B334&lt;1000,15,IF(B334&lt;5000,35,35)))</f>
        <v/>
      </c>
      <c r="O334" s="101">
        <f>+IF(M334&gt;N334,N334,M334)</f>
        <v/>
      </c>
      <c r="R334" s="19">
        <f>+O334*0.02*$C$1*PI()+R333</f>
        <v/>
      </c>
    </row>
    <row r="335">
      <c r="A335" s="19">
        <f>+'CPT data reduction'!A335</f>
        <v/>
      </c>
      <c r="B335" s="19">
        <f>+'CPT data reduction'!M335</f>
        <v/>
      </c>
      <c r="C335" s="25">
        <f>IF(A335&gt;$H$1,AVERAGE(OFFSET(B335,$F$1,0,1,1):OFFSET(B335,-$F$1,0,1,1)),0)</f>
        <v/>
      </c>
      <c r="D335" s="103">
        <f>+IF(B335&gt;$C$368*1.3,$C$368*1.3,B335)</f>
        <v/>
      </c>
      <c r="E335" s="101">
        <f>+IF(D335&lt;$C$368*0.7,$C$368*0.7,D335)</f>
        <v/>
      </c>
      <c r="G335" s="92" t="n"/>
      <c r="K335" s="25">
        <f>+'CPT data reduction'!S335</f>
        <v/>
      </c>
      <c r="L335" s="19">
        <f>IF(K335&lt;2.6, IF(B335&lt;5000, 120, 200),IF(B335&lt;1000,30,IF(B335&lt;5000,80,120)))</f>
        <v/>
      </c>
      <c r="M335" s="19">
        <f>B335/L335</f>
        <v/>
      </c>
      <c r="N335" s="19">
        <f>IF(K335&lt;2.6, IF(B335&lt;5000, 35,IF(B335&lt;1200, 80, 120)),IF(B335&lt;1000,15,IF(B335&lt;5000,35,35)))</f>
        <v/>
      </c>
      <c r="O335" s="101">
        <f>+IF(M335&gt;N335,N335,M335)</f>
        <v/>
      </c>
      <c r="R335" s="19">
        <f>+O335*0.02*$C$1*PI()+R334</f>
        <v/>
      </c>
    </row>
    <row r="336">
      <c r="A336" s="19">
        <f>+'CPT data reduction'!A336</f>
        <v/>
      </c>
      <c r="B336" s="19">
        <f>+'CPT data reduction'!M336</f>
        <v/>
      </c>
      <c r="C336" s="25">
        <f>IF(A336&gt;$H$1,AVERAGE(OFFSET(B336,$F$1,0,1,1):OFFSET(B336,-$F$1,0,1,1)),0)</f>
        <v/>
      </c>
      <c r="D336" s="103">
        <f>+IF(B336&gt;$C$368*1.3,$C$368*1.3,B336)</f>
        <v/>
      </c>
      <c r="E336" s="101">
        <f>+IF(D336&lt;$C$368*0.7,$C$368*0.7,D336)</f>
        <v/>
      </c>
      <c r="K336" s="25">
        <f>+'CPT data reduction'!S336</f>
        <v/>
      </c>
      <c r="L336" s="19">
        <f>IF(K336&lt;2.6, IF(B336&lt;5000, 120, 200),IF(B336&lt;1000,30,IF(B336&lt;5000,80,120)))</f>
        <v/>
      </c>
      <c r="M336" s="19">
        <f>B336/L336</f>
        <v/>
      </c>
      <c r="N336" s="19">
        <f>IF(K336&lt;2.6, IF(B336&lt;5000, 35,IF(B336&lt;1200, 80, 120)),IF(B336&lt;1000,15,IF(B336&lt;5000,35,35)))</f>
        <v/>
      </c>
      <c r="O336" s="101">
        <f>+IF(M336&gt;N336,N336,M336)</f>
        <v/>
      </c>
      <c r="R336" s="19">
        <f>+O336*0.02*$C$1*PI()+R335</f>
        <v/>
      </c>
    </row>
    <row r="337">
      <c r="A337" s="19">
        <f>+'CPT data reduction'!A337</f>
        <v/>
      </c>
      <c r="B337" s="19">
        <f>+'CPT data reduction'!M337</f>
        <v/>
      </c>
      <c r="C337" s="25">
        <f>IF(A337&gt;$H$1,AVERAGE(OFFSET(B337,$F$1,0,1,1):OFFSET(B337,-$F$1,0,1,1)),0)</f>
        <v/>
      </c>
      <c r="D337" s="103">
        <f>+IF(B337&gt;$C$368*1.3,$C$368*1.3,B337)</f>
        <v/>
      </c>
      <c r="E337" s="101">
        <f>+IF(D337&lt;$C$368*0.7,$C$368*0.7,D337)</f>
        <v/>
      </c>
      <c r="K337" s="25">
        <f>+'CPT data reduction'!S337</f>
        <v/>
      </c>
      <c r="L337" s="19">
        <f>IF(K337&lt;2.6, IF(B337&lt;5000, 120, 200),IF(B337&lt;1000,30,IF(B337&lt;5000,80,120)))</f>
        <v/>
      </c>
      <c r="M337" s="19">
        <f>B337/L337</f>
        <v/>
      </c>
      <c r="N337" s="19">
        <f>IF(K337&lt;2.6, IF(B337&lt;5000, 35,IF(B337&lt;1200, 80, 120)),IF(B337&lt;1000,15,IF(B337&lt;5000,35,35)))</f>
        <v/>
      </c>
      <c r="O337" s="101">
        <f>+IF(M337&gt;N337,N337,M337)</f>
        <v/>
      </c>
      <c r="R337" s="19">
        <f>+O337*0.02*$C$1*PI()+R336</f>
        <v/>
      </c>
    </row>
    <row r="338">
      <c r="A338" s="19">
        <f>+'CPT data reduction'!A338</f>
        <v/>
      </c>
      <c r="B338" s="19">
        <f>+'CPT data reduction'!M338</f>
        <v/>
      </c>
      <c r="C338" s="25">
        <f>IF(A338&gt;$H$1,AVERAGE(OFFSET(B338,$F$1,0,1,1):OFFSET(B338,-$F$1,0,1,1)),0)</f>
        <v/>
      </c>
      <c r="D338" s="103">
        <f>+IF(B338&gt;$C$368*1.3,$C$368*1.3,B338)</f>
        <v/>
      </c>
      <c r="E338" s="101">
        <f>+IF(D338&lt;$C$368*0.7,$C$368*0.7,D338)</f>
        <v/>
      </c>
      <c r="K338" s="25">
        <f>+'CPT data reduction'!S338</f>
        <v/>
      </c>
      <c r="L338" s="19">
        <f>IF(K338&lt;2.6, IF(B338&lt;5000, 120, 200),IF(B338&lt;1000,30,IF(B338&lt;5000,80,120)))</f>
        <v/>
      </c>
      <c r="M338" s="19">
        <f>B338/L338</f>
        <v/>
      </c>
      <c r="N338" s="19">
        <f>IF(K338&lt;2.6, IF(B338&lt;5000, 35,IF(B338&lt;1200, 80, 120)),IF(B338&lt;1000,15,IF(B338&lt;5000,35,35)))</f>
        <v/>
      </c>
      <c r="O338" s="101">
        <f>+IF(M338&gt;N338,N338,M338)</f>
        <v/>
      </c>
      <c r="R338" s="19">
        <f>+O338*0.02*$C$1*PI()+R337</f>
        <v/>
      </c>
    </row>
    <row r="339">
      <c r="A339" s="19">
        <f>+'CPT data reduction'!A339</f>
        <v/>
      </c>
      <c r="B339" s="19">
        <f>+'CPT data reduction'!M339</f>
        <v/>
      </c>
      <c r="C339" s="25">
        <f>IF(A339&gt;$H$1,AVERAGE(OFFSET(B339,$F$1,0,1,1):OFFSET(B339,-$F$1,0,1,1)),0)</f>
        <v/>
      </c>
      <c r="D339" s="103">
        <f>+IF(B339&gt;$C$368*1.3,$C$368*1.3,B339)</f>
        <v/>
      </c>
      <c r="E339" s="101">
        <f>+IF(D339&lt;$C$368*0.7,$C$368*0.7,D339)</f>
        <v/>
      </c>
      <c r="K339" s="25">
        <f>+'CPT data reduction'!S339</f>
        <v/>
      </c>
      <c r="L339" s="19">
        <f>IF(K339&lt;2.6, IF(B339&lt;5000, 120, 200),IF(B339&lt;1000,30,IF(B339&lt;5000,80,120)))</f>
        <v/>
      </c>
      <c r="M339" s="19">
        <f>B339/L339</f>
        <v/>
      </c>
      <c r="N339" s="19">
        <f>IF(K339&lt;2.6, IF(B339&lt;5000, 35,IF(B339&lt;1200, 80, 120)),IF(B339&lt;1000,15,IF(B339&lt;5000,35,35)))</f>
        <v/>
      </c>
      <c r="O339" s="101">
        <f>+IF(M339&gt;N339,N339,M339)</f>
        <v/>
      </c>
      <c r="R339" s="19">
        <f>+O339*0.02*$C$1*PI()+R338</f>
        <v/>
      </c>
    </row>
    <row r="340">
      <c r="A340" s="19">
        <f>+'CPT data reduction'!A340</f>
        <v/>
      </c>
      <c r="B340" s="19">
        <f>+'CPT data reduction'!M340</f>
        <v/>
      </c>
      <c r="C340" s="25">
        <f>IF(A340&gt;$H$1,AVERAGE(OFFSET(B340,$F$1,0,1,1):OFFSET(B340,-$F$1,0,1,1)),0)</f>
        <v/>
      </c>
      <c r="D340" s="103">
        <f>+IF(B340&gt;$C$368*1.3,$C$368*1.3,B340)</f>
        <v/>
      </c>
      <c r="E340" s="101">
        <f>+IF(D340&lt;$C$368*0.7,$C$368*0.7,D340)</f>
        <v/>
      </c>
      <c r="K340" s="25">
        <f>+'CPT data reduction'!S340</f>
        <v/>
      </c>
      <c r="L340" s="19">
        <f>IF(K340&lt;2.6, IF(B340&lt;5000, 120, 200),IF(B340&lt;1000,30,IF(B340&lt;5000,80,120)))</f>
        <v/>
      </c>
      <c r="M340" s="19">
        <f>B340/L340</f>
        <v/>
      </c>
      <c r="N340" s="19">
        <f>IF(K340&lt;2.6, IF(B340&lt;5000, 35,IF(B340&lt;1200, 80, 120)),IF(B340&lt;1000,15,IF(B340&lt;5000,35,35)))</f>
        <v/>
      </c>
      <c r="O340" s="101">
        <f>+IF(M340&gt;N340,N340,M340)</f>
        <v/>
      </c>
      <c r="R340" s="19">
        <f>+O340*0.02*$C$1*PI()+R339</f>
        <v/>
      </c>
    </row>
    <row r="341">
      <c r="A341" s="19">
        <f>+'CPT data reduction'!A341</f>
        <v/>
      </c>
      <c r="B341" s="19">
        <f>+'CPT data reduction'!M341</f>
        <v/>
      </c>
      <c r="C341" s="25">
        <f>IF(A341&gt;$H$1,AVERAGE(OFFSET(B341,$F$1,0,1,1):OFFSET(B341,-$F$1,0,1,1)),0)</f>
        <v/>
      </c>
      <c r="D341" s="103">
        <f>+IF(B341&gt;$C$368*1.3,$C$368*1.3,B341)</f>
        <v/>
      </c>
      <c r="E341" s="101">
        <f>+IF(D341&lt;$C$368*0.7,$C$368*0.7,D341)</f>
        <v/>
      </c>
      <c r="K341" s="25">
        <f>+'CPT data reduction'!S341</f>
        <v/>
      </c>
      <c r="L341" s="19">
        <f>IF(K341&lt;2.6, IF(B341&lt;5000, 120, 200),IF(B341&lt;1000,30,IF(B341&lt;5000,80,120)))</f>
        <v/>
      </c>
      <c r="M341" s="19">
        <f>B341/L341</f>
        <v/>
      </c>
      <c r="N341" s="19">
        <f>IF(K341&lt;2.6, IF(B341&lt;5000, 35,IF(B341&lt;1200, 80, 120)),IF(B341&lt;1000,15,IF(B341&lt;5000,35,35)))</f>
        <v/>
      </c>
      <c r="O341" s="101">
        <f>+IF(M341&gt;N341,N341,M341)</f>
        <v/>
      </c>
      <c r="R341" s="19">
        <f>+O341*0.02*$C$1*PI()+R340</f>
        <v/>
      </c>
    </row>
    <row r="342">
      <c r="A342" s="19">
        <f>+'CPT data reduction'!A342</f>
        <v/>
      </c>
      <c r="B342" s="19">
        <f>+'CPT data reduction'!M342</f>
        <v/>
      </c>
      <c r="C342" s="25">
        <f>IF(A342&gt;$H$1,AVERAGE(OFFSET(B342,$F$1,0,1,1):OFFSET(B342,-$F$1,0,1,1)),0)</f>
        <v/>
      </c>
      <c r="D342" s="103">
        <f>+IF(B342&gt;$C$368*1.3,$C$368*1.3,B342)</f>
        <v/>
      </c>
      <c r="E342" s="101">
        <f>+IF(D342&lt;$C$368*0.7,$C$368*0.7,D342)</f>
        <v/>
      </c>
      <c r="K342" s="25">
        <f>+'CPT data reduction'!S342</f>
        <v/>
      </c>
      <c r="L342" s="19">
        <f>IF(K342&lt;2.6, IF(B342&lt;5000, 120, 200),IF(B342&lt;1000,30,IF(B342&lt;5000,80,120)))</f>
        <v/>
      </c>
      <c r="M342" s="19">
        <f>B342/L342</f>
        <v/>
      </c>
      <c r="N342" s="19">
        <f>IF(K342&lt;2.6, IF(B342&lt;5000, 35,IF(B342&lt;1200, 80, 120)),IF(B342&lt;1000,15,IF(B342&lt;5000,35,35)))</f>
        <v/>
      </c>
      <c r="O342" s="101">
        <f>+IF(M342&gt;N342,N342,M342)</f>
        <v/>
      </c>
      <c r="R342" s="19">
        <f>+O342*0.02*$C$1*PI()+R341</f>
        <v/>
      </c>
    </row>
    <row r="343">
      <c r="A343" s="19">
        <f>+'CPT data reduction'!A343</f>
        <v/>
      </c>
      <c r="B343" s="19">
        <f>+'CPT data reduction'!M343</f>
        <v/>
      </c>
      <c r="C343" s="25">
        <f>IF(A343&gt;$H$1,AVERAGE(OFFSET(B343,$F$1,0,1,1):OFFSET(B343,-$F$1,0,1,1)),0)</f>
        <v/>
      </c>
      <c r="D343" s="103">
        <f>+IF(B343&gt;$C$368*1.3,$C$368*1.3,B343)</f>
        <v/>
      </c>
      <c r="E343" s="101">
        <f>+IF(D343&lt;$C$368*0.7,$C$368*0.7,D343)</f>
        <v/>
      </c>
      <c r="K343" s="25">
        <f>+'CPT data reduction'!S343</f>
        <v/>
      </c>
      <c r="L343" s="19">
        <f>IF(K343&lt;2.6, IF(B343&lt;5000, 120, 200),IF(B343&lt;1000,30,IF(B343&lt;5000,80,120)))</f>
        <v/>
      </c>
      <c r="M343" s="19">
        <f>B343/L343</f>
        <v/>
      </c>
      <c r="N343" s="19">
        <f>IF(K343&lt;2.6, IF(B343&lt;5000, 35,IF(B343&lt;1200, 80, 120)),IF(B343&lt;1000,15,IF(B343&lt;5000,35,35)))</f>
        <v/>
      </c>
      <c r="O343" s="101">
        <f>+IF(M343&gt;N343,N343,M343)</f>
        <v/>
      </c>
      <c r="R343" s="19">
        <f>+O343*0.02*$C$1*PI()+R342</f>
        <v/>
      </c>
    </row>
    <row r="344">
      <c r="A344" s="19">
        <f>+'CPT data reduction'!A344</f>
        <v/>
      </c>
      <c r="B344" s="19">
        <f>+'CPT data reduction'!M344</f>
        <v/>
      </c>
      <c r="C344" s="25">
        <f>IF(A344&gt;$H$1,AVERAGE(OFFSET(B344,$F$1,0,1,1):OFFSET(B344,-$F$1,0,1,1)),0)</f>
        <v/>
      </c>
      <c r="D344" s="103">
        <f>+IF(B344&gt;$C$368*1.3,$C$368*1.3,B344)</f>
        <v/>
      </c>
      <c r="E344" s="101">
        <f>+IF(D344&lt;$C$368*0.7,$C$368*0.7,D344)</f>
        <v/>
      </c>
      <c r="K344" s="25">
        <f>+'CPT data reduction'!S344</f>
        <v/>
      </c>
      <c r="L344" s="19">
        <f>IF(K344&lt;2.6, IF(B344&lt;5000, 120, 200),IF(B344&lt;1000,30,IF(B344&lt;5000,80,120)))</f>
        <v/>
      </c>
      <c r="M344" s="19">
        <f>B344/L344</f>
        <v/>
      </c>
      <c r="N344" s="19">
        <f>IF(K344&lt;2.6, IF(B344&lt;5000, 35,IF(B344&lt;1200, 80, 120)),IF(B344&lt;1000,15,IF(B344&lt;5000,35,35)))</f>
        <v/>
      </c>
      <c r="O344" s="101">
        <f>+IF(M344&gt;N344,N344,M344)</f>
        <v/>
      </c>
      <c r="R344" s="19">
        <f>+O344*0.02*$C$1*PI()+R343</f>
        <v/>
      </c>
    </row>
    <row r="345">
      <c r="A345" s="19">
        <f>+'CPT data reduction'!A345</f>
        <v/>
      </c>
      <c r="B345" s="19">
        <f>+'CPT data reduction'!M345</f>
        <v/>
      </c>
      <c r="C345" s="25">
        <f>IF(A345&gt;$H$1,AVERAGE(OFFSET(B345,$F$1,0,1,1):OFFSET(B345,-$F$1,0,1,1)),0)</f>
        <v/>
      </c>
      <c r="D345" s="103">
        <f>+IF(B345&gt;$C$368*1.3,$C$368*1.3,B345)</f>
        <v/>
      </c>
      <c r="E345" s="101">
        <f>+IF(D345&lt;$C$368*0.7,$C$368*0.7,D345)</f>
        <v/>
      </c>
      <c r="K345" s="25">
        <f>+'CPT data reduction'!S345</f>
        <v/>
      </c>
      <c r="L345" s="19">
        <f>IF(K345&lt;2.6, IF(B345&lt;5000, 120, 200),IF(B345&lt;1000,30,IF(B345&lt;5000,80,120)))</f>
        <v/>
      </c>
      <c r="M345" s="19">
        <f>B345/L345</f>
        <v/>
      </c>
      <c r="N345" s="19">
        <f>IF(K345&lt;2.6, IF(B345&lt;5000, 35,IF(B345&lt;1200, 80, 120)),IF(B345&lt;1000,15,IF(B345&lt;5000,35,35)))</f>
        <v/>
      </c>
      <c r="O345" s="101">
        <f>+IF(M345&gt;N345,N345,M345)</f>
        <v/>
      </c>
      <c r="R345" s="19">
        <f>+O345*0.02*$C$1*PI()+R344</f>
        <v/>
      </c>
    </row>
    <row r="346">
      <c r="A346" s="19">
        <f>+'CPT data reduction'!A346</f>
        <v/>
      </c>
      <c r="B346" s="19">
        <f>+'CPT data reduction'!M346</f>
        <v/>
      </c>
      <c r="C346" s="25">
        <f>IF(A346&gt;$H$1,AVERAGE(OFFSET(B346,$F$1,0,1,1):OFFSET(B346,-$F$1,0,1,1)),0)</f>
        <v/>
      </c>
      <c r="D346" s="103">
        <f>+IF(B346&gt;$C$368*1.3,$C$368*1.3,B346)</f>
        <v/>
      </c>
      <c r="E346" s="101">
        <f>+IF(D346&lt;$C$368*0.7,$C$368*0.7,D346)</f>
        <v/>
      </c>
      <c r="K346" s="25">
        <f>+'CPT data reduction'!S346</f>
        <v/>
      </c>
      <c r="L346" s="19">
        <f>IF(K346&lt;2.6, IF(B346&lt;5000, 120, 200),IF(B346&lt;1000,30,IF(B346&lt;5000,80,120)))</f>
        <v/>
      </c>
      <c r="M346" s="19">
        <f>B346/L346</f>
        <v/>
      </c>
      <c r="N346" s="19">
        <f>IF(K346&lt;2.6, IF(B346&lt;5000, 35,IF(B346&lt;1200, 80, 120)),IF(B346&lt;1000,15,IF(B346&lt;5000,35,35)))</f>
        <v/>
      </c>
      <c r="O346" s="101">
        <f>+IF(M346&gt;N346,N346,M346)</f>
        <v/>
      </c>
      <c r="R346" s="19">
        <f>+O346*0.02*$C$1*PI()+R345</f>
        <v/>
      </c>
    </row>
    <row r="347">
      <c r="A347" s="19">
        <f>+'CPT data reduction'!A347</f>
        <v/>
      </c>
      <c r="B347" s="19">
        <f>+'CPT data reduction'!M347</f>
        <v/>
      </c>
      <c r="C347" s="25">
        <f>IF(A347&gt;$H$1,AVERAGE(OFFSET(B347,$F$1,0,1,1):OFFSET(B347,-$F$1,0,1,1)),0)</f>
        <v/>
      </c>
      <c r="D347" s="103">
        <f>+IF(B347&gt;$C$368*1.3,$C$368*1.3,B347)</f>
        <v/>
      </c>
      <c r="E347" s="101">
        <f>+IF(D347&lt;$C$368*0.7,$C$368*0.7,D347)</f>
        <v/>
      </c>
      <c r="K347" s="25">
        <f>+'CPT data reduction'!S347</f>
        <v/>
      </c>
      <c r="L347" s="19">
        <f>IF(K347&lt;2.6, IF(B347&lt;5000, 120, 200),IF(B347&lt;1000,30,IF(B347&lt;5000,80,120)))</f>
        <v/>
      </c>
      <c r="M347" s="19">
        <f>B347/L347</f>
        <v/>
      </c>
      <c r="N347" s="19">
        <f>IF(K347&lt;2.6, IF(B347&lt;5000, 35,IF(B347&lt;1200, 80, 120)),IF(B347&lt;1000,15,IF(B347&lt;5000,35,35)))</f>
        <v/>
      </c>
      <c r="O347" s="101">
        <f>+IF(M347&gt;N347,N347,M347)</f>
        <v/>
      </c>
      <c r="R347" s="19">
        <f>+O347*0.02*$C$1*PI()+R346</f>
        <v/>
      </c>
    </row>
    <row r="348">
      <c r="A348" s="19">
        <f>+'CPT data reduction'!A348</f>
        <v/>
      </c>
      <c r="B348" s="19">
        <f>+'CPT data reduction'!M348</f>
        <v/>
      </c>
      <c r="C348" s="25">
        <f>IF(A348&gt;$H$1,AVERAGE(OFFSET(B348,$F$1,0,1,1):OFFSET(B348,-$F$1,0,1,1)),0)</f>
        <v/>
      </c>
      <c r="D348" s="103">
        <f>+IF(B348&gt;$C$368*1.3,$C$368*1.3,B348)</f>
        <v/>
      </c>
      <c r="E348" s="101">
        <f>+IF(D348&lt;$C$368*0.7,$C$368*0.7,D348)</f>
        <v/>
      </c>
      <c r="K348" s="25">
        <f>+'CPT data reduction'!S348</f>
        <v/>
      </c>
      <c r="L348" s="19">
        <f>IF(K348&lt;2.6, IF(B348&lt;5000, 120, 200),IF(B348&lt;1000,30,IF(B348&lt;5000,80,120)))</f>
        <v/>
      </c>
      <c r="M348" s="19">
        <f>B348/L348</f>
        <v/>
      </c>
      <c r="N348" s="19">
        <f>IF(K348&lt;2.6, IF(B348&lt;5000, 35,IF(B348&lt;1200, 80, 120)),IF(B348&lt;1000,15,IF(B348&lt;5000,35,35)))</f>
        <v/>
      </c>
      <c r="O348" s="101">
        <f>+IF(M348&gt;N348,N348,M348)</f>
        <v/>
      </c>
      <c r="R348" s="19">
        <f>+O348*0.02*$C$1*PI()+R347</f>
        <v/>
      </c>
    </row>
    <row r="349">
      <c r="A349" s="19">
        <f>+'CPT data reduction'!A349</f>
        <v/>
      </c>
      <c r="B349" s="19">
        <f>+'CPT data reduction'!M349</f>
        <v/>
      </c>
      <c r="C349" s="25">
        <f>IF(A349&gt;$H$1,AVERAGE(OFFSET(B349,$F$1,0,1,1):OFFSET(B349,-$F$1,0,1,1)),0)</f>
        <v/>
      </c>
      <c r="D349" s="103">
        <f>+IF(B349&gt;$C$368*1.3,$C$368*1.3,B349)</f>
        <v/>
      </c>
      <c r="E349" s="101">
        <f>+IF(D349&lt;$C$368*0.7,$C$368*0.7,D349)</f>
        <v/>
      </c>
      <c r="K349" s="25">
        <f>+'CPT data reduction'!S349</f>
        <v/>
      </c>
      <c r="L349" s="19">
        <f>IF(K349&lt;2.6, IF(B349&lt;5000, 120, 200),IF(B349&lt;1000,30,IF(B349&lt;5000,80,120)))</f>
        <v/>
      </c>
      <c r="M349" s="19">
        <f>B349/L349</f>
        <v/>
      </c>
      <c r="N349" s="19">
        <f>IF(K349&lt;2.6, IF(B349&lt;5000, 35,IF(B349&lt;1200, 80, 120)),IF(B349&lt;1000,15,IF(B349&lt;5000,35,35)))</f>
        <v/>
      </c>
      <c r="O349" s="101">
        <f>+IF(M349&gt;N349,N349,M349)</f>
        <v/>
      </c>
      <c r="R349" s="19">
        <f>+O349*0.02*$C$1*PI()+R348</f>
        <v/>
      </c>
    </row>
    <row r="350">
      <c r="A350" s="19">
        <f>+'CPT data reduction'!A350</f>
        <v/>
      </c>
      <c r="B350" s="19">
        <f>+'CPT data reduction'!M350</f>
        <v/>
      </c>
      <c r="C350" s="25">
        <f>IF(A350&gt;$H$1,AVERAGE(OFFSET(B350,$F$1,0,1,1):OFFSET(B350,-$F$1,0,1,1)),0)</f>
        <v/>
      </c>
      <c r="D350" s="103">
        <f>+IF(B350&gt;$C$368*1.3,$C$368*1.3,B350)</f>
        <v/>
      </c>
      <c r="E350" s="101">
        <f>+IF(D350&lt;$C$368*0.7,$C$368*0.7,D350)</f>
        <v/>
      </c>
      <c r="K350" s="25">
        <f>+'CPT data reduction'!S350</f>
        <v/>
      </c>
      <c r="L350" s="19">
        <f>IF(K350&lt;2.6, IF(B350&lt;5000, 120, 200),IF(B350&lt;1000,30,IF(B350&lt;5000,80,120)))</f>
        <v/>
      </c>
      <c r="M350" s="19">
        <f>B350/L350</f>
        <v/>
      </c>
      <c r="N350" s="19">
        <f>IF(K350&lt;2.6, IF(B350&lt;5000, 35,IF(B350&lt;1200, 80, 120)),IF(B350&lt;1000,15,IF(B350&lt;5000,35,35)))</f>
        <v/>
      </c>
      <c r="O350" s="101">
        <f>+IF(M350&gt;N350,N350,M350)</f>
        <v/>
      </c>
      <c r="R350" s="19">
        <f>+O350*0.02*$C$1*PI()+R349</f>
        <v/>
      </c>
    </row>
    <row r="351">
      <c r="A351" s="19">
        <f>+'CPT data reduction'!A351</f>
        <v/>
      </c>
      <c r="B351" s="19">
        <f>+'CPT data reduction'!M351</f>
        <v/>
      </c>
      <c r="C351" s="25">
        <f>IF(A351&gt;$H$1,AVERAGE(OFFSET(B351,$F$1,0,1,1):OFFSET(B351,-$F$1,0,1,1)),0)</f>
        <v/>
      </c>
      <c r="D351" s="103">
        <f>+IF(B351&gt;$C$368*1.3,$C$368*1.3,B351)</f>
        <v/>
      </c>
      <c r="E351" s="101">
        <f>+IF(D351&lt;$C$368*0.7,$C$368*0.7,D351)</f>
        <v/>
      </c>
      <c r="K351" s="25">
        <f>+'CPT data reduction'!S351</f>
        <v/>
      </c>
      <c r="L351" s="19">
        <f>IF(K351&lt;2.6, IF(B351&lt;5000, 120, 200),IF(B351&lt;1000,30,IF(B351&lt;5000,80,120)))</f>
        <v/>
      </c>
      <c r="M351" s="19">
        <f>B351/L351</f>
        <v/>
      </c>
      <c r="N351" s="19">
        <f>IF(K351&lt;2.6, IF(B351&lt;5000, 35,IF(B351&lt;1200, 80, 120)),IF(B351&lt;1000,15,IF(B351&lt;5000,35,35)))</f>
        <v/>
      </c>
      <c r="O351" s="101">
        <f>+IF(M351&gt;N351,N351,M351)</f>
        <v/>
      </c>
      <c r="R351" s="19">
        <f>+O351*0.02*$C$1*PI()+R350</f>
        <v/>
      </c>
    </row>
    <row r="352">
      <c r="A352" s="19">
        <f>+'CPT data reduction'!A352</f>
        <v/>
      </c>
      <c r="B352" s="19">
        <f>+'CPT data reduction'!M352</f>
        <v/>
      </c>
      <c r="C352" s="25">
        <f>IF(A352&gt;$H$1,AVERAGE(OFFSET(B352,$F$1,0,1,1):OFFSET(B352,-$F$1,0,1,1)),0)</f>
        <v/>
      </c>
      <c r="D352" s="103">
        <f>+IF(B352&gt;$C$368*1.3,$C$368*1.3,B352)</f>
        <v/>
      </c>
      <c r="E352" s="101">
        <f>+IF(D352&lt;$C$368*0.7,$C$368*0.7,D352)</f>
        <v/>
      </c>
      <c r="K352" s="25">
        <f>+'CPT data reduction'!S352</f>
        <v/>
      </c>
      <c r="L352" s="19">
        <f>IF(K352&lt;2.6, IF(B352&lt;5000, 120, 200),IF(B352&lt;1000,30,IF(B352&lt;5000,80,120)))</f>
        <v/>
      </c>
      <c r="M352" s="19">
        <f>B352/L352</f>
        <v/>
      </c>
      <c r="N352" s="19">
        <f>IF(K352&lt;2.6, IF(B352&lt;5000, 35,IF(B352&lt;1200, 80, 120)),IF(B352&lt;1000,15,IF(B352&lt;5000,35,35)))</f>
        <v/>
      </c>
      <c r="O352" s="101">
        <f>+IF(M352&gt;N352,N352,M352)</f>
        <v/>
      </c>
      <c r="R352" s="19">
        <f>+O352*0.02*$C$1*PI()+R351</f>
        <v/>
      </c>
    </row>
    <row r="353">
      <c r="A353" s="19">
        <f>+'CPT data reduction'!A353</f>
        <v/>
      </c>
      <c r="B353" s="19">
        <f>+'CPT data reduction'!M353</f>
        <v/>
      </c>
      <c r="C353" s="25">
        <f>IF(A353&gt;$H$1,AVERAGE(OFFSET(B353,$F$1,0,1,1):OFFSET(B353,-$F$1,0,1,1)),0)</f>
        <v/>
      </c>
      <c r="D353" s="103">
        <f>+IF(B353&gt;$C$368*1.3,$C$368*1.3,B353)</f>
        <v/>
      </c>
      <c r="E353" s="101">
        <f>+IF(D353&lt;$C$368*0.7,$C$368*0.7,D353)</f>
        <v/>
      </c>
      <c r="K353" s="25">
        <f>+'CPT data reduction'!S353</f>
        <v/>
      </c>
      <c r="L353" s="19">
        <f>IF(K353&lt;2.6, IF(B353&lt;5000, 120, 200),IF(B353&lt;1000,30,IF(B353&lt;5000,80,120)))</f>
        <v/>
      </c>
      <c r="M353" s="19">
        <f>B353/L353</f>
        <v/>
      </c>
      <c r="N353" s="19">
        <f>IF(K353&lt;2.6, IF(B353&lt;5000, 35,IF(B353&lt;1200, 80, 120)),IF(B353&lt;1000,15,IF(B353&lt;5000,35,35)))</f>
        <v/>
      </c>
      <c r="O353" s="101">
        <f>+IF(M353&gt;N353,N353,M353)</f>
        <v/>
      </c>
      <c r="R353" s="19">
        <f>+O353*0.02*$C$1*PI()+R352</f>
        <v/>
      </c>
    </row>
    <row r="354">
      <c r="A354" s="19">
        <f>+'CPT data reduction'!A354</f>
        <v/>
      </c>
      <c r="B354" s="19">
        <f>+'CPT data reduction'!M354</f>
        <v/>
      </c>
      <c r="C354" s="25">
        <f>IF(A354&gt;$H$1,AVERAGE(OFFSET(B354,$F$1,0,1,1):OFFSET(B354,-$F$1,0,1,1)),0)</f>
        <v/>
      </c>
      <c r="D354" s="103">
        <f>+IF(B354&gt;$C$368*1.3,$C$368*1.3,B354)</f>
        <v/>
      </c>
      <c r="E354" s="101">
        <f>+IF(D354&lt;$C$368*0.7,$C$368*0.7,D354)</f>
        <v/>
      </c>
      <c r="K354" s="25">
        <f>+'CPT data reduction'!S354</f>
        <v/>
      </c>
      <c r="L354" s="19">
        <f>IF(K354&lt;2.6, IF(B354&lt;5000, 120, 200),IF(B354&lt;1000,30,IF(B354&lt;5000,80,120)))</f>
        <v/>
      </c>
      <c r="M354" s="19">
        <f>B354/L354</f>
        <v/>
      </c>
      <c r="N354" s="19">
        <f>IF(K354&lt;2.6, IF(B354&lt;5000, 35,IF(B354&lt;1200, 80, 120)),IF(B354&lt;1000,15,IF(B354&lt;5000,35,35)))</f>
        <v/>
      </c>
      <c r="O354" s="101">
        <f>+IF(M354&gt;N354,N354,M354)</f>
        <v/>
      </c>
      <c r="R354" s="19">
        <f>+O354*0.02*$C$1*PI()+R353</f>
        <v/>
      </c>
    </row>
    <row r="355">
      <c r="A355" s="19">
        <f>+'CPT data reduction'!A355</f>
        <v/>
      </c>
      <c r="B355" s="19">
        <f>+'CPT data reduction'!M355</f>
        <v/>
      </c>
      <c r="C355" s="25">
        <f>IF(A355&gt;$H$1,AVERAGE(OFFSET(B355,$F$1,0,1,1):OFFSET(B355,-$F$1,0,1,1)),0)</f>
        <v/>
      </c>
      <c r="D355" s="103">
        <f>+IF(B355&gt;$C$368*1.3,$C$368*1.3,B355)</f>
        <v/>
      </c>
      <c r="E355" s="101">
        <f>+IF(D355&lt;$C$368*0.7,$C$368*0.7,D355)</f>
        <v/>
      </c>
      <c r="K355" s="25">
        <f>+'CPT data reduction'!S355</f>
        <v/>
      </c>
      <c r="L355" s="19">
        <f>IF(K355&lt;2.6, IF(B355&lt;5000, 120, 200),IF(B355&lt;1000,30,IF(B355&lt;5000,80,120)))</f>
        <v/>
      </c>
      <c r="M355" s="19">
        <f>B355/L355</f>
        <v/>
      </c>
      <c r="N355" s="19">
        <f>IF(K355&lt;2.6, IF(B355&lt;5000, 35,IF(B355&lt;1200, 80, 120)),IF(B355&lt;1000,15,IF(B355&lt;5000,35,35)))</f>
        <v/>
      </c>
      <c r="O355" s="101">
        <f>+IF(M355&gt;N355,N355,M355)</f>
        <v/>
      </c>
      <c r="R355" s="19">
        <f>+O355*0.02*$C$1*PI()+R354</f>
        <v/>
      </c>
    </row>
    <row r="356">
      <c r="A356" s="19">
        <f>+'CPT data reduction'!A356</f>
        <v/>
      </c>
      <c r="B356" s="19">
        <f>+'CPT data reduction'!M356</f>
        <v/>
      </c>
      <c r="C356" s="25">
        <f>IF(A356&gt;$H$1,AVERAGE(OFFSET(B356,$F$1,0,1,1):OFFSET(B356,-$F$1,0,1,1)),0)</f>
        <v/>
      </c>
      <c r="D356" s="103">
        <f>+IF(B356&gt;$C$368*1.3,$C$368*1.3,B356)</f>
        <v/>
      </c>
      <c r="E356" s="101">
        <f>+IF(D356&lt;$C$368*0.7,$C$368*0.7,D356)</f>
        <v/>
      </c>
      <c r="K356" s="25">
        <f>+'CPT data reduction'!S356</f>
        <v/>
      </c>
      <c r="L356" s="19">
        <f>IF(K356&lt;2.6, IF(B356&lt;5000, 120, 200),IF(B356&lt;1000,30,IF(B356&lt;5000,80,120)))</f>
        <v/>
      </c>
      <c r="M356" s="19">
        <f>B356/L356</f>
        <v/>
      </c>
      <c r="N356" s="19">
        <f>IF(K356&lt;2.6, IF(B356&lt;5000, 35,IF(B356&lt;1200, 80, 120)),IF(B356&lt;1000,15,IF(B356&lt;5000,35,35)))</f>
        <v/>
      </c>
      <c r="O356" s="101">
        <f>+IF(M356&gt;N356,N356,M356)</f>
        <v/>
      </c>
      <c r="R356" s="19">
        <f>+O356*0.02*$C$1*PI()+R355</f>
        <v/>
      </c>
    </row>
    <row r="357">
      <c r="A357" s="19">
        <f>+'CPT data reduction'!A357</f>
        <v/>
      </c>
      <c r="B357" s="19">
        <f>+'CPT data reduction'!M357</f>
        <v/>
      </c>
      <c r="C357" s="25">
        <f>IF(A357&gt;$H$1,AVERAGE(OFFSET(B357,$F$1,0,1,1):OFFSET(B357,-$F$1,0,1,1)),0)</f>
        <v/>
      </c>
      <c r="D357" s="103">
        <f>+IF(B357&gt;$C$368*1.3,$C$368*1.3,B357)</f>
        <v/>
      </c>
      <c r="E357" s="101">
        <f>+IF(D357&lt;$C$368*0.7,$C$368*0.7,D357)</f>
        <v/>
      </c>
      <c r="K357" s="25">
        <f>+'CPT data reduction'!S357</f>
        <v/>
      </c>
      <c r="L357" s="19">
        <f>IF(K357&lt;2.6, IF(B357&lt;5000, 120, 200),IF(B357&lt;1000,30,IF(B357&lt;5000,80,120)))</f>
        <v/>
      </c>
      <c r="M357" s="19">
        <f>B357/L357</f>
        <v/>
      </c>
      <c r="N357" s="19">
        <f>IF(K357&lt;2.6, IF(B357&lt;5000, 35,IF(B357&lt;1200, 80, 120)),IF(B357&lt;1000,15,IF(B357&lt;5000,35,35)))</f>
        <v/>
      </c>
      <c r="O357" s="101">
        <f>+IF(M357&gt;N357,N357,M357)</f>
        <v/>
      </c>
      <c r="R357" s="19">
        <f>+O357*0.02*$C$1*PI()+R356</f>
        <v/>
      </c>
    </row>
    <row r="358">
      <c r="A358" s="19">
        <f>+'CPT data reduction'!A358</f>
        <v/>
      </c>
      <c r="B358" s="19">
        <f>+'CPT data reduction'!M358</f>
        <v/>
      </c>
      <c r="C358" s="25">
        <f>IF(A358&gt;$H$1,AVERAGE(OFFSET(B358,$F$1,0,1,1):OFFSET(B358,-$F$1,0,1,1)),0)</f>
        <v/>
      </c>
      <c r="D358" s="103">
        <f>+IF(B358&gt;$C$368*1.3,$C$368*1.3,B358)</f>
        <v/>
      </c>
      <c r="E358" s="101">
        <f>+IF(D358&lt;$C$368*0.7,$C$368*0.7,D358)</f>
        <v/>
      </c>
      <c r="K358" s="25">
        <f>+'CPT data reduction'!S358</f>
        <v/>
      </c>
      <c r="L358" s="19">
        <f>IF(K358&lt;2.6, IF(B358&lt;5000, 120, 200),IF(B358&lt;1000,30,IF(B358&lt;5000,80,120)))</f>
        <v/>
      </c>
      <c r="M358" s="19">
        <f>B358/L358</f>
        <v/>
      </c>
      <c r="N358" s="19">
        <f>IF(K358&lt;2.6, IF(B358&lt;5000, 35,IF(B358&lt;1200, 80, 120)),IF(B358&lt;1000,15,IF(B358&lt;5000,35,35)))</f>
        <v/>
      </c>
      <c r="O358" s="101">
        <f>+IF(M358&gt;N358,N358,M358)</f>
        <v/>
      </c>
      <c r="R358" s="19">
        <f>+O358*0.02*$C$1*PI()+R357</f>
        <v/>
      </c>
    </row>
    <row r="359">
      <c r="A359" s="19">
        <f>+'CPT data reduction'!A359</f>
        <v/>
      </c>
      <c r="B359" s="19">
        <f>+'CPT data reduction'!M359</f>
        <v/>
      </c>
      <c r="C359" s="25">
        <f>IF(A359&gt;$H$1,AVERAGE(OFFSET(B359,$F$1,0,1,1):OFFSET(B359,-$F$1,0,1,1)),0)</f>
        <v/>
      </c>
      <c r="D359" s="103">
        <f>+IF(B359&gt;$C$368*1.3,$C$368*1.3,B359)</f>
        <v/>
      </c>
      <c r="E359" s="101">
        <f>+IF(D359&lt;$C$368*0.7,$C$368*0.7,D359)</f>
        <v/>
      </c>
      <c r="K359" s="25">
        <f>+'CPT data reduction'!S359</f>
        <v/>
      </c>
      <c r="L359" s="19">
        <f>IF(K359&lt;2.6, IF(B359&lt;5000, 120, 200),IF(B359&lt;1000,30,IF(B359&lt;5000,80,120)))</f>
        <v/>
      </c>
      <c r="M359" s="19">
        <f>B359/L359</f>
        <v/>
      </c>
      <c r="N359" s="19">
        <f>IF(K359&lt;2.6, IF(B359&lt;5000, 35,IF(B359&lt;1200, 80, 120)),IF(B359&lt;1000,15,IF(B359&lt;5000,35,35)))</f>
        <v/>
      </c>
      <c r="O359" s="101">
        <f>+IF(M359&gt;N359,N359,M359)</f>
        <v/>
      </c>
      <c r="R359" s="19">
        <f>+O359*0.02*$C$1*PI()+R358</f>
        <v/>
      </c>
    </row>
    <row r="360">
      <c r="A360" s="19">
        <f>+'CPT data reduction'!A360</f>
        <v/>
      </c>
      <c r="B360" s="19">
        <f>+'CPT data reduction'!M360</f>
        <v/>
      </c>
      <c r="C360" s="25">
        <f>IF(A360&gt;$H$1,AVERAGE(OFFSET(B360,$F$1,0,1,1):OFFSET(B360,-$F$1,0,1,1)),0)</f>
        <v/>
      </c>
      <c r="D360" s="103">
        <f>+IF(B360&gt;$C$368*1.3,$C$368*1.3,B360)</f>
        <v/>
      </c>
      <c r="E360" s="101">
        <f>+IF(D360&lt;$C$368*0.7,$C$368*0.7,D360)</f>
        <v/>
      </c>
      <c r="K360" s="25">
        <f>+'CPT data reduction'!S360</f>
        <v/>
      </c>
      <c r="L360" s="19">
        <f>IF(K360&lt;2.6, IF(B360&lt;5000, 120, 200),IF(B360&lt;1000,30,IF(B360&lt;5000,80,120)))</f>
        <v/>
      </c>
      <c r="M360" s="19">
        <f>B360/L360</f>
        <v/>
      </c>
      <c r="N360" s="19">
        <f>IF(K360&lt;2.6, IF(B360&lt;5000, 35,IF(B360&lt;1200, 80, 120)),IF(B360&lt;1000,15,IF(B360&lt;5000,35,35)))</f>
        <v/>
      </c>
      <c r="O360" s="101">
        <f>+IF(M360&gt;N360,N360,M360)</f>
        <v/>
      </c>
      <c r="R360" s="19">
        <f>+O360*0.02*$C$1*PI()+R359</f>
        <v/>
      </c>
    </row>
    <row r="361">
      <c r="A361" s="19">
        <f>+'CPT data reduction'!A361</f>
        <v/>
      </c>
      <c r="B361" s="19">
        <f>+'CPT data reduction'!M361</f>
        <v/>
      </c>
      <c r="C361" s="25">
        <f>IF(A361&gt;$H$1,AVERAGE(OFFSET(B361,$F$1,0,1,1):OFFSET(B361,-$F$1,0,1,1)),0)</f>
        <v/>
      </c>
      <c r="D361" s="103">
        <f>+IF(B361&gt;$C$368*1.3,$C$368*1.3,B361)</f>
        <v/>
      </c>
      <c r="E361" s="101">
        <f>+IF(D361&lt;$C$368*0.7,$C$368*0.7,D361)</f>
        <v/>
      </c>
      <c r="K361" s="25">
        <f>+'CPT data reduction'!S361</f>
        <v/>
      </c>
      <c r="L361" s="19">
        <f>IF(K361&lt;2.6, IF(B361&lt;5000, 120, 200),IF(B361&lt;1000,30,IF(B361&lt;5000,80,120)))</f>
        <v/>
      </c>
      <c r="M361" s="19">
        <f>B361/L361</f>
        <v/>
      </c>
      <c r="N361" s="19">
        <f>IF(K361&lt;2.6, IF(B361&lt;5000, 35,IF(B361&lt;1200, 80, 120)),IF(B361&lt;1000,15,IF(B361&lt;5000,35,35)))</f>
        <v/>
      </c>
      <c r="O361" s="101">
        <f>+IF(M361&gt;N361,N361,M361)</f>
        <v/>
      </c>
      <c r="R361" s="19">
        <f>+O361*0.02*$C$1*PI()+R360</f>
        <v/>
      </c>
    </row>
    <row r="362">
      <c r="A362" s="19">
        <f>+'CPT data reduction'!A362</f>
        <v/>
      </c>
      <c r="B362" s="19">
        <f>+'CPT data reduction'!M362</f>
        <v/>
      </c>
      <c r="C362" s="25">
        <f>IF(A362&gt;$H$1,AVERAGE(OFFSET(B362,$F$1,0,1,1):OFFSET(B362,-$F$1,0,1,1)),0)</f>
        <v/>
      </c>
      <c r="D362" s="103">
        <f>+IF(B362&gt;$C$368*1.3,$C$368*1.3,B362)</f>
        <v/>
      </c>
      <c r="E362" s="101">
        <f>+IF(D362&lt;$C$368*0.7,$C$368*0.7,D362)</f>
        <v/>
      </c>
      <c r="K362" s="25">
        <f>+'CPT data reduction'!S362</f>
        <v/>
      </c>
      <c r="L362" s="19">
        <f>IF(K362&lt;2.6, IF(B362&lt;5000, 120, 200),IF(B362&lt;1000,30,IF(B362&lt;5000,80,120)))</f>
        <v/>
      </c>
      <c r="M362" s="19">
        <f>B362/L362</f>
        <v/>
      </c>
      <c r="N362" s="19">
        <f>IF(K362&lt;2.6, IF(B362&lt;5000, 35,IF(B362&lt;1200, 80, 120)),IF(B362&lt;1000,15,IF(B362&lt;5000,35,35)))</f>
        <v/>
      </c>
      <c r="O362" s="101">
        <f>+IF(M362&gt;N362,N362,M362)</f>
        <v/>
      </c>
      <c r="R362" s="19">
        <f>+O362*0.02*$C$1*PI()+R361</f>
        <v/>
      </c>
    </row>
    <row r="363">
      <c r="A363" s="19">
        <f>+'CPT data reduction'!A363</f>
        <v/>
      </c>
      <c r="B363" s="19">
        <f>+'CPT data reduction'!M363</f>
        <v/>
      </c>
      <c r="C363" s="25">
        <f>IF(A363&gt;$H$1,AVERAGE(OFFSET(B363,$F$1,0,1,1):OFFSET(B363,-$F$1,0,1,1)),0)</f>
        <v/>
      </c>
      <c r="D363" s="103">
        <f>+IF(B363&gt;$C$368*1.3,$C$368*1.3,B363)</f>
        <v/>
      </c>
      <c r="E363" s="101">
        <f>+IF(D363&lt;$C$368*0.7,$C$368*0.7,D363)</f>
        <v/>
      </c>
      <c r="K363" s="25">
        <f>+'CPT data reduction'!S363</f>
        <v/>
      </c>
      <c r="L363" s="19">
        <f>IF(K363&lt;2.6, IF(B363&lt;5000, 120, 200),IF(B363&lt;1000,30,IF(B363&lt;5000,80,120)))</f>
        <v/>
      </c>
      <c r="M363" s="19">
        <f>B363/L363</f>
        <v/>
      </c>
      <c r="N363" s="19">
        <f>IF(K363&lt;2.6, IF(B363&lt;5000, 35,IF(B363&lt;1200, 80, 120)),IF(B363&lt;1000,15,IF(B363&lt;5000,35,35)))</f>
        <v/>
      </c>
      <c r="O363" s="101">
        <f>+IF(M363&gt;N363,N363,M363)</f>
        <v/>
      </c>
      <c r="R363" s="19">
        <f>+O363*0.02*$C$1*PI()+R362</f>
        <v/>
      </c>
    </row>
    <row r="364">
      <c r="A364" s="19">
        <f>+'CPT data reduction'!A364</f>
        <v/>
      </c>
      <c r="B364" s="19">
        <f>+'CPT data reduction'!M364</f>
        <v/>
      </c>
      <c r="C364" s="25">
        <f>IF(A364&gt;$H$1,AVERAGE(OFFSET(B364,$F$1,0,1,1):OFFSET(B364,-$F$1,0,1,1)),0)</f>
        <v/>
      </c>
      <c r="D364" s="103">
        <f>+IF(B364&gt;$C$368*1.3,$C$368*1.3,B364)</f>
        <v/>
      </c>
      <c r="E364" s="101">
        <f>+IF(D364&lt;$C$368*0.7,$C$368*0.7,D364)</f>
        <v/>
      </c>
      <c r="K364" s="25">
        <f>+'CPT data reduction'!S364</f>
        <v/>
      </c>
      <c r="L364" s="19">
        <f>IF(K364&lt;2.6, IF(B364&lt;5000, 120, 200),IF(B364&lt;1000,30,IF(B364&lt;5000,80,120)))</f>
        <v/>
      </c>
      <c r="M364" s="19">
        <f>B364/L364</f>
        <v/>
      </c>
      <c r="N364" s="19">
        <f>IF(K364&lt;2.6, IF(B364&lt;5000, 35,IF(B364&lt;1200, 80, 120)),IF(B364&lt;1000,15,IF(B364&lt;5000,35,35)))</f>
        <v/>
      </c>
      <c r="O364" s="101">
        <f>+IF(M364&gt;N364,N364,M364)</f>
        <v/>
      </c>
      <c r="R364" s="19">
        <f>+O364*0.02*$C$1*PI()+R363</f>
        <v/>
      </c>
    </row>
    <row r="365">
      <c r="A365" s="19">
        <f>+'CPT data reduction'!A365</f>
        <v/>
      </c>
      <c r="B365" s="19">
        <f>+'CPT data reduction'!M365</f>
        <v/>
      </c>
      <c r="C365" s="25">
        <f>IF(A365&gt;$H$1,AVERAGE(OFFSET(B365,$F$1,0,1,1):OFFSET(B365,-$F$1,0,1,1)),0)</f>
        <v/>
      </c>
      <c r="D365" s="103">
        <f>+IF(B365&gt;$C$368*1.3,$C$368*1.3,B365)</f>
        <v/>
      </c>
      <c r="E365" s="101">
        <f>+IF(D365&lt;$C$368*0.7,$C$368*0.7,D365)</f>
        <v/>
      </c>
      <c r="K365" s="25">
        <f>+'CPT data reduction'!S365</f>
        <v/>
      </c>
      <c r="L365" s="19">
        <f>IF(K365&lt;2.6, IF(B365&lt;5000, 120, 200),IF(B365&lt;1000,30,IF(B365&lt;5000,80,120)))</f>
        <v/>
      </c>
      <c r="M365" s="19">
        <f>B365/L365</f>
        <v/>
      </c>
      <c r="N365" s="19">
        <f>IF(K365&lt;2.6, IF(B365&lt;5000, 35,IF(B365&lt;1200, 80, 120)),IF(B365&lt;1000,15,IF(B365&lt;5000,35,35)))</f>
        <v/>
      </c>
      <c r="O365" s="101">
        <f>+IF(M365&gt;N365,N365,M365)</f>
        <v/>
      </c>
      <c r="R365" s="19">
        <f>+O365*0.02*$C$1*PI()+R364</f>
        <v/>
      </c>
    </row>
    <row r="366">
      <c r="A366" s="19">
        <f>+'CPT data reduction'!A366</f>
        <v/>
      </c>
      <c r="B366" s="19">
        <f>+'CPT data reduction'!M366</f>
        <v/>
      </c>
      <c r="C366" s="25">
        <f>IF(A366&gt;$H$1,AVERAGE(OFFSET(B366,$F$1,0,1,1):OFFSET(B366,-$F$1,0,1,1)),0)</f>
        <v/>
      </c>
      <c r="D366" s="103">
        <f>+IF(B366&gt;$C$368*1.3,$C$368*1.3,B366)</f>
        <v/>
      </c>
      <c r="E366" s="101">
        <f>+IF(D366&lt;$C$368*0.7,$C$368*0.7,D366)</f>
        <v/>
      </c>
      <c r="K366" s="25">
        <f>+'CPT data reduction'!S366</f>
        <v/>
      </c>
      <c r="L366" s="19">
        <f>IF(K366&lt;2.6, IF(B366&lt;5000, 120, 200),IF(B366&lt;1000,30,IF(B366&lt;5000,80,120)))</f>
        <v/>
      </c>
      <c r="M366" s="19">
        <f>B366/L366</f>
        <v/>
      </c>
      <c r="N366" s="19">
        <f>IF(K366&lt;2.6, IF(B366&lt;5000, 35,IF(B366&lt;1200, 80, 120)),IF(B366&lt;1000,15,IF(B366&lt;5000,35,35)))</f>
        <v/>
      </c>
      <c r="O366" s="101">
        <f>+IF(M366&gt;N366,N366,M366)</f>
        <v/>
      </c>
      <c r="R366" s="19">
        <f>+O366*0.02*$C$1*PI()+R365</f>
        <v/>
      </c>
    </row>
    <row r="367">
      <c r="A367" s="19">
        <f>+'CPT data reduction'!A367</f>
        <v/>
      </c>
      <c r="B367" s="19">
        <f>+'CPT data reduction'!M367</f>
        <v/>
      </c>
      <c r="C367" s="25">
        <f>IF(A367&gt;$H$1,AVERAGE(OFFSET(B367,$F$1,0,1,1):OFFSET(B367,-$F$1,0,1,1)),0)</f>
        <v/>
      </c>
      <c r="D367" s="103">
        <f>+IF(B367&gt;$C$368*1.3,$C$368*1.3,B367)</f>
        <v/>
      </c>
      <c r="E367" s="101">
        <f>+IF(D367&lt;$C$368*0.7,$C$368*0.7,D367)</f>
        <v/>
      </c>
      <c r="K367" s="25">
        <f>+'CPT data reduction'!S367</f>
        <v/>
      </c>
      <c r="L367" s="19">
        <f>IF(K367&lt;2.6, IF(B367&lt;5000, 120, 200),IF(B367&lt;1000,30,IF(B367&lt;5000,80,120)))</f>
        <v/>
      </c>
      <c r="M367" s="19">
        <f>B367/L367</f>
        <v/>
      </c>
      <c r="N367" s="19">
        <f>IF(K367&lt;2.6, IF(B367&lt;5000, 35,IF(B367&lt;1200, 80, 120)),IF(B367&lt;1000,15,IF(B367&lt;5000,35,35)))</f>
        <v/>
      </c>
      <c r="O367" s="101">
        <f>+IF(M367&gt;N367,N367,M367)</f>
        <v/>
      </c>
      <c r="R367" s="19">
        <f>+O367*0.02*$C$1*PI()+R366</f>
        <v/>
      </c>
    </row>
    <row r="368" customFormat="1" s="95">
      <c r="A368" s="94">
        <f>+'CPT data reduction'!A368</f>
        <v/>
      </c>
      <c r="B368" s="95">
        <f>+'CPT data reduction'!M368</f>
        <v/>
      </c>
      <c r="C368" s="96">
        <f>IF(A368&gt;$H$1,AVERAGE(OFFSET(B368,$F$1,0,1,1):OFFSET(B368,-$F$1,0,1,1)),0)</f>
        <v/>
      </c>
      <c r="D368" s="104">
        <f>+IF(B368&gt;$C$368*1.3,$C$368*1.3,B368)</f>
        <v/>
      </c>
      <c r="E368" s="105">
        <f>+IF(D368&lt;$C$368*0.7,$C$368*0.7,D368)</f>
        <v/>
      </c>
      <c r="K368" s="96">
        <f>+'CPT data reduction'!S368</f>
        <v/>
      </c>
      <c r="L368" s="95">
        <f>IF(K368&lt;2.6, IF(B368&lt;5000, 120, 200),IF(B368&lt;1000,30,IF(B368&lt;5000,80,120)))</f>
        <v/>
      </c>
      <c r="M368" s="95">
        <f>B368/L368</f>
        <v/>
      </c>
      <c r="N368" s="95">
        <f>IF(K368&lt;2.6, IF(B368&lt;5000, 35,IF(B368&lt;1200, 80, 120)),IF(B368&lt;1000,15,IF(B368&lt;5000,35,35)))</f>
        <v/>
      </c>
      <c r="O368" s="105">
        <f>+IF(M368&gt;N368,N368,M368)</f>
        <v/>
      </c>
      <c r="R368" s="95">
        <f>+O368*0.02*$C$1*PI()+R367</f>
        <v/>
      </c>
    </row>
    <row r="369">
      <c r="A369" s="19">
        <f>+'CPT data reduction'!A369</f>
        <v/>
      </c>
      <c r="B369" s="19">
        <f>+'CPT data reduction'!M369</f>
        <v/>
      </c>
      <c r="C369" s="25">
        <f>IF(A369&gt;$H$1,AVERAGE(OFFSET(B369,$F$1,0,1,1):OFFSET(B369,-$F$1,0,1,1)),0)</f>
        <v/>
      </c>
      <c r="D369" s="101">
        <f>+IF(B369&gt;$C$368*1.3,$C$368*1.3,B369)</f>
        <v/>
      </c>
      <c r="E369" s="101">
        <f>+IF(D369&lt;$C$368*0.7,$C$368*0.7,D369)</f>
        <v/>
      </c>
      <c r="K369" s="25">
        <f>+'CPT data reduction'!S369</f>
        <v/>
      </c>
      <c r="L369" s="19">
        <f>IF(K369&lt;2.6, IF(B369&lt;5000, 120, 200),IF(B369&lt;1000,30,IF(B369&lt;5000,80,120)))</f>
        <v/>
      </c>
      <c r="M369" s="19">
        <f>B369/L369</f>
        <v/>
      </c>
      <c r="N369" s="19">
        <f>IF(K369&lt;2.6, IF(B369&lt;5000, 35,IF(B369&lt;1200, 80, 120)),IF(B369&lt;1000,15,IF(B369&lt;5000,35,35)))</f>
        <v/>
      </c>
      <c r="O369" s="101">
        <f>+IF(M369&gt;N369,N369,M369)</f>
        <v/>
      </c>
      <c r="R369" s="19">
        <f>+O369*0.02*$C$1*PI()+R368</f>
        <v/>
      </c>
    </row>
    <row r="370">
      <c r="A370" s="19">
        <f>+'CPT data reduction'!A370</f>
        <v/>
      </c>
      <c r="B370" s="19">
        <f>+'CPT data reduction'!M370</f>
        <v/>
      </c>
      <c r="C370" s="25">
        <f>IF(A370&gt;$H$1,AVERAGE(OFFSET(B370,$F$1,0,1,1):OFFSET(B370,-$F$1,0,1,1)),0)</f>
        <v/>
      </c>
      <c r="D370" s="101">
        <f>+IF(B370&gt;$C$368*1.3,$C$368*1.3,B370)</f>
        <v/>
      </c>
      <c r="E370" s="101">
        <f>+IF(D370&lt;$C$368*0.7,$C$368*0.7,D370)</f>
        <v/>
      </c>
      <c r="K370" s="25">
        <f>+'CPT data reduction'!S370</f>
        <v/>
      </c>
      <c r="L370" s="19">
        <f>IF(K370&lt;2.6, IF(B370&lt;5000, 120, 200),IF(B370&lt;1000,30,IF(B370&lt;5000,80,120)))</f>
        <v/>
      </c>
      <c r="M370" s="19">
        <f>B370/L370</f>
        <v/>
      </c>
      <c r="N370" s="19">
        <f>IF(K370&lt;2.6, IF(B370&lt;5000, 35,IF(B370&lt;1200, 80, 120)),IF(B370&lt;1000,15,IF(B370&lt;5000,35,35)))</f>
        <v/>
      </c>
      <c r="O370" s="101">
        <f>+IF(M370&gt;N370,N370,M370)</f>
        <v/>
      </c>
      <c r="R370" s="19">
        <f>+O370*0.02*$C$1*PI()+R369</f>
        <v/>
      </c>
    </row>
    <row r="371">
      <c r="A371" s="19">
        <f>+'CPT data reduction'!A371</f>
        <v/>
      </c>
      <c r="B371" s="19">
        <f>+'CPT data reduction'!M371</f>
        <v/>
      </c>
      <c r="C371" s="25">
        <f>IF(A371&gt;$H$1,AVERAGE(OFFSET(B371,$F$1,0,1,1):OFFSET(B371,-$F$1,0,1,1)),0)</f>
        <v/>
      </c>
      <c r="D371" s="101">
        <f>+IF(B371&gt;$C$368*1.3,$C$368*1.3,B371)</f>
        <v/>
      </c>
      <c r="E371" s="101">
        <f>+IF(D371&lt;$C$368*0.7,$C$368*0.7,D371)</f>
        <v/>
      </c>
      <c r="K371" s="25">
        <f>+'CPT data reduction'!S371</f>
        <v/>
      </c>
      <c r="L371" s="19">
        <f>IF(K371&lt;2.6, IF(B371&lt;5000, 120, 200),IF(B371&lt;1000,30,IF(B371&lt;5000,80,120)))</f>
        <v/>
      </c>
      <c r="M371" s="19">
        <f>B371/L371</f>
        <v/>
      </c>
      <c r="N371" s="19">
        <f>IF(K371&lt;2.6, IF(B371&lt;5000, 35,IF(B371&lt;1200, 80, 120)),IF(B371&lt;1000,15,IF(B371&lt;5000,35,35)))</f>
        <v/>
      </c>
      <c r="O371" s="101">
        <f>+IF(M371&gt;N371,N371,M371)</f>
        <v/>
      </c>
      <c r="R371" s="19">
        <f>+O371*0.02*$C$1*PI()+R370</f>
        <v/>
      </c>
    </row>
    <row r="372">
      <c r="A372" s="19">
        <f>+'CPT data reduction'!A372</f>
        <v/>
      </c>
      <c r="B372" s="19">
        <f>+'CPT data reduction'!M372</f>
        <v/>
      </c>
      <c r="C372" s="25">
        <f>IF(A372&gt;$H$1,AVERAGE(OFFSET(B372,$F$1,0,1,1):OFFSET(B372,-$F$1,0,1,1)),0)</f>
        <v/>
      </c>
      <c r="D372" s="101">
        <f>+IF(B372&gt;$C$368*1.3,$C$368*1.3,B372)</f>
        <v/>
      </c>
      <c r="E372" s="101">
        <f>+IF(D372&lt;$C$368*0.7,$C$368*0.7,D372)</f>
        <v/>
      </c>
      <c r="K372" s="25">
        <f>+'CPT data reduction'!S372</f>
        <v/>
      </c>
      <c r="L372" s="19">
        <f>IF(K372&lt;2.6, IF(B372&lt;5000, 120, 200),IF(B372&lt;1000,30,IF(B372&lt;5000,80,120)))</f>
        <v/>
      </c>
      <c r="M372" s="19">
        <f>B372/L372</f>
        <v/>
      </c>
      <c r="N372" s="19">
        <f>IF(K372&lt;2.6, IF(B372&lt;5000, 35,IF(B372&lt;1200, 80, 120)),IF(B372&lt;1000,15,IF(B372&lt;5000,35,35)))</f>
        <v/>
      </c>
      <c r="O372" s="101">
        <f>+IF(M372&gt;N372,N372,M372)</f>
        <v/>
      </c>
      <c r="R372" s="19">
        <f>+O372*0.02*$C$1*PI()+R371</f>
        <v/>
      </c>
    </row>
    <row r="373">
      <c r="A373" s="19">
        <f>+'CPT data reduction'!A373</f>
        <v/>
      </c>
      <c r="B373" s="19">
        <f>+'CPT data reduction'!M373</f>
        <v/>
      </c>
      <c r="C373" s="25">
        <f>IF(A373&gt;$H$1,AVERAGE(OFFSET(B373,$F$1,0,1,1):OFFSET(B373,-$F$1,0,1,1)),0)</f>
        <v/>
      </c>
      <c r="D373" s="101">
        <f>+IF(B373&gt;$C$368*1.3,$C$368*1.3,B373)</f>
        <v/>
      </c>
      <c r="E373" s="101">
        <f>+IF(D373&lt;$C$368*0.7,$C$368*0.7,D373)</f>
        <v/>
      </c>
      <c r="K373" s="25">
        <f>+'CPT data reduction'!S373</f>
        <v/>
      </c>
      <c r="L373" s="19">
        <f>IF(K373&lt;2.6, IF(B373&lt;5000, 120, 200),IF(B373&lt;1000,30,IF(B373&lt;5000,80,120)))</f>
        <v/>
      </c>
      <c r="M373" s="19">
        <f>B373/L373</f>
        <v/>
      </c>
      <c r="N373" s="19">
        <f>IF(K373&lt;2.6, IF(B373&lt;5000, 35,IF(B373&lt;1200, 80, 120)),IF(B373&lt;1000,15,IF(B373&lt;5000,35,35)))</f>
        <v/>
      </c>
      <c r="O373" s="101">
        <f>+IF(M373&gt;N373,N373,M373)</f>
        <v/>
      </c>
      <c r="R373" s="19">
        <f>+O373*0.02*$C$1*PI()+R372</f>
        <v/>
      </c>
    </row>
    <row r="374">
      <c r="A374" s="19">
        <f>+'CPT data reduction'!A374</f>
        <v/>
      </c>
      <c r="B374" s="19">
        <f>+'CPT data reduction'!M374</f>
        <v/>
      </c>
      <c r="C374" s="25">
        <f>IF(A374&gt;$H$1,AVERAGE(OFFSET(B374,$F$1,0,1,1):OFFSET(B374,-$F$1,0,1,1)),0)</f>
        <v/>
      </c>
      <c r="D374" s="101">
        <f>+IF(B374&gt;$C$368*1.3,$C$368*1.3,B374)</f>
        <v/>
      </c>
      <c r="E374" s="101">
        <f>+IF(D374&lt;$C$368*0.7,$C$368*0.7,D374)</f>
        <v/>
      </c>
      <c r="K374" s="25">
        <f>+'CPT data reduction'!S374</f>
        <v/>
      </c>
      <c r="L374" s="19">
        <f>IF(K374&lt;2.6, IF(B374&lt;5000, 120, 200),IF(B374&lt;1000,30,IF(B374&lt;5000,80,120)))</f>
        <v/>
      </c>
      <c r="M374" s="19">
        <f>B374/L374</f>
        <v/>
      </c>
      <c r="N374" s="19">
        <f>IF(K374&lt;2.6, IF(B374&lt;5000, 35,IF(B374&lt;1200, 80, 120)),IF(B374&lt;1000,15,IF(B374&lt;5000,35,35)))</f>
        <v/>
      </c>
      <c r="O374" s="101">
        <f>+IF(M374&gt;N374,N374,M374)</f>
        <v/>
      </c>
      <c r="R374" s="19">
        <f>+O374*0.02*$C$1*PI()+R373</f>
        <v/>
      </c>
    </row>
    <row r="375">
      <c r="A375" s="19">
        <f>+'CPT data reduction'!A375</f>
        <v/>
      </c>
      <c r="B375" s="19">
        <f>+'CPT data reduction'!M375</f>
        <v/>
      </c>
      <c r="C375" s="25">
        <f>IF(A375&gt;$H$1,AVERAGE(OFFSET(B375,$F$1,0,1,1):OFFSET(B375,-$F$1,0,1,1)),0)</f>
        <v/>
      </c>
      <c r="D375" s="101">
        <f>+IF(B375&gt;$C$368*1.3,$C$368*1.3,B375)</f>
        <v/>
      </c>
      <c r="E375" s="101">
        <f>+IF(D375&lt;$C$368*0.7,$C$368*0.7,D375)</f>
        <v/>
      </c>
      <c r="K375" s="25">
        <f>+'CPT data reduction'!S375</f>
        <v/>
      </c>
      <c r="L375" s="19">
        <f>IF(K375&lt;2.6, IF(B375&lt;5000, 120, 200),IF(B375&lt;1000,30,IF(B375&lt;5000,80,120)))</f>
        <v/>
      </c>
      <c r="M375" s="19">
        <f>B375/L375</f>
        <v/>
      </c>
      <c r="N375" s="19">
        <f>IF(K375&lt;2.6, IF(B375&lt;5000, 35,IF(B375&lt;1200, 80, 120)),IF(B375&lt;1000,15,IF(B375&lt;5000,35,35)))</f>
        <v/>
      </c>
      <c r="O375" s="101">
        <f>+IF(M375&gt;N375,N375,M375)</f>
        <v/>
      </c>
      <c r="R375" s="19">
        <f>+O375*0.02*$C$1*PI()+R374</f>
        <v/>
      </c>
    </row>
    <row r="376">
      <c r="A376" s="19">
        <f>+'CPT data reduction'!A376</f>
        <v/>
      </c>
      <c r="B376" s="19">
        <f>+'CPT data reduction'!M376</f>
        <v/>
      </c>
      <c r="C376" s="25">
        <f>IF(A376&gt;$H$1,AVERAGE(OFFSET(B376,$F$1,0,1,1):OFFSET(B376,-$F$1,0,1,1)),0)</f>
        <v/>
      </c>
      <c r="D376" s="101">
        <f>+IF(B376&gt;$C$368*1.3,$C$368*1.3,B376)</f>
        <v/>
      </c>
      <c r="E376" s="101">
        <f>+IF(D376&lt;$C$368*0.7,$C$368*0.7,D376)</f>
        <v/>
      </c>
      <c r="K376" s="25">
        <f>+'CPT data reduction'!S376</f>
        <v/>
      </c>
      <c r="L376" s="19">
        <f>IF(K376&lt;2.6, IF(B376&lt;5000, 120, 200),IF(B376&lt;1000,30,IF(B376&lt;5000,80,120)))</f>
        <v/>
      </c>
      <c r="M376" s="19">
        <f>B376/L376</f>
        <v/>
      </c>
      <c r="N376" s="19">
        <f>IF(K376&lt;2.6, IF(B376&lt;5000, 35,IF(B376&lt;1200, 80, 120)),IF(B376&lt;1000,15,IF(B376&lt;5000,35,35)))</f>
        <v/>
      </c>
      <c r="O376" s="101">
        <f>+IF(M376&gt;N376,N376,M376)</f>
        <v/>
      </c>
      <c r="R376" s="19">
        <f>+O376*0.02*$C$1*PI()+R375</f>
        <v/>
      </c>
    </row>
    <row r="377">
      <c r="A377" s="19">
        <f>+'CPT data reduction'!A377</f>
        <v/>
      </c>
      <c r="B377" s="19">
        <f>+'CPT data reduction'!M377</f>
        <v/>
      </c>
      <c r="C377" s="25">
        <f>IF(A377&gt;$H$1,AVERAGE(OFFSET(B377,$F$1,0,1,1):OFFSET(B377,-$F$1,0,1,1)),0)</f>
        <v/>
      </c>
      <c r="D377" s="101">
        <f>+IF(B377&gt;$C$368*1.3,$C$368*1.3,B377)</f>
        <v/>
      </c>
      <c r="E377" s="101">
        <f>+IF(D377&lt;$C$368*0.7,$C$368*0.7,D377)</f>
        <v/>
      </c>
      <c r="K377" s="25">
        <f>+'CPT data reduction'!S377</f>
        <v/>
      </c>
      <c r="L377" s="19">
        <f>IF(K377&lt;2.6, IF(B377&lt;5000, 120, 200),IF(B377&lt;1000,30,IF(B377&lt;5000,80,120)))</f>
        <v/>
      </c>
      <c r="M377" s="19">
        <f>B377/L377</f>
        <v/>
      </c>
      <c r="N377" s="19">
        <f>IF(K377&lt;2.6, IF(B377&lt;5000, 35,IF(B377&lt;1200, 80, 120)),IF(B377&lt;1000,15,IF(B377&lt;5000,35,35)))</f>
        <v/>
      </c>
      <c r="O377" s="101">
        <f>+IF(M377&gt;N377,N377,M377)</f>
        <v/>
      </c>
      <c r="R377" s="19">
        <f>+O377*0.02*$C$1*PI()+R376</f>
        <v/>
      </c>
    </row>
    <row r="378">
      <c r="A378" s="19">
        <f>+'CPT data reduction'!A378</f>
        <v/>
      </c>
      <c r="B378" s="19">
        <f>+'CPT data reduction'!M378</f>
        <v/>
      </c>
      <c r="C378" s="25">
        <f>IF(A378&gt;$H$1,AVERAGE(OFFSET(B378,$F$1,0,1,1):OFFSET(B378,-$F$1,0,1,1)),0)</f>
        <v/>
      </c>
      <c r="D378" s="101">
        <f>+IF(B378&gt;$C$368*1.3,$C$368*1.3,B378)</f>
        <v/>
      </c>
      <c r="E378" s="101">
        <f>+IF(D378&lt;$C$368*0.7,$C$368*0.7,D378)</f>
        <v/>
      </c>
      <c r="K378" s="25">
        <f>+'CPT data reduction'!S378</f>
        <v/>
      </c>
      <c r="L378" s="19">
        <f>IF(K378&lt;2.6, IF(B378&lt;5000, 120, 200),IF(B378&lt;1000,30,IF(B378&lt;5000,80,120)))</f>
        <v/>
      </c>
      <c r="M378" s="19">
        <f>B378/L378</f>
        <v/>
      </c>
      <c r="N378" s="19">
        <f>IF(K378&lt;2.6, IF(B378&lt;5000, 35,IF(B378&lt;1200, 80, 120)),IF(B378&lt;1000,15,IF(B378&lt;5000,35,35)))</f>
        <v/>
      </c>
      <c r="O378" s="101">
        <f>+IF(M378&gt;N378,N378,M378)</f>
        <v/>
      </c>
      <c r="R378" s="19">
        <f>+O378*0.02*$C$1*PI()+R377</f>
        <v/>
      </c>
    </row>
    <row r="379">
      <c r="A379" s="19">
        <f>+'CPT data reduction'!A379</f>
        <v/>
      </c>
      <c r="B379" s="19">
        <f>+'CPT data reduction'!M379</f>
        <v/>
      </c>
      <c r="C379" s="25">
        <f>IF(A379&gt;$H$1,AVERAGE(OFFSET(B379,$F$1,0,1,1):OFFSET(B379,-$F$1,0,1,1)),0)</f>
        <v/>
      </c>
      <c r="D379" s="101">
        <f>+IF(B379&gt;$C$368*1.3,$C$368*1.3,B379)</f>
        <v/>
      </c>
      <c r="E379" s="101">
        <f>+IF(D379&lt;$C$368*0.7,$C$368*0.7,D379)</f>
        <v/>
      </c>
      <c r="K379" s="25">
        <f>+'CPT data reduction'!S379</f>
        <v/>
      </c>
      <c r="L379" s="19">
        <f>IF(K379&lt;2.6, IF(B379&lt;5000, 120, 200),IF(B379&lt;1000,30,IF(B379&lt;5000,80,120)))</f>
        <v/>
      </c>
      <c r="M379" s="19">
        <f>B379/L379</f>
        <v/>
      </c>
      <c r="N379" s="19">
        <f>IF(K379&lt;2.6, IF(B379&lt;5000, 35,IF(B379&lt;1200, 80, 120)),IF(B379&lt;1000,15,IF(B379&lt;5000,35,35)))</f>
        <v/>
      </c>
      <c r="O379" s="101">
        <f>+IF(M379&gt;N379,N379,M379)</f>
        <v/>
      </c>
      <c r="R379" s="19">
        <f>+O379*0.02*$C$1*PI()+R378</f>
        <v/>
      </c>
    </row>
    <row r="380">
      <c r="A380" s="19">
        <f>+'CPT data reduction'!A380</f>
        <v/>
      </c>
      <c r="B380" s="19">
        <f>+'CPT data reduction'!M380</f>
        <v/>
      </c>
      <c r="C380" s="25">
        <f>IF(A380&gt;$H$1,AVERAGE(OFFSET(B380,$F$1,0,1,1):OFFSET(B380,-$F$1,0,1,1)),0)</f>
        <v/>
      </c>
      <c r="D380" s="101">
        <f>+IF(B380&gt;$C$368*1.3,$C$368*1.3,B380)</f>
        <v/>
      </c>
      <c r="E380" s="101">
        <f>+IF(D380&lt;$C$368*0.7,$C$368*0.7,D380)</f>
        <v/>
      </c>
      <c r="K380" s="25">
        <f>+'CPT data reduction'!S380</f>
        <v/>
      </c>
      <c r="L380" s="19">
        <f>IF(K380&lt;2.6, IF(B380&lt;5000, 120, 200),IF(B380&lt;1000,30,IF(B380&lt;5000,80,120)))</f>
        <v/>
      </c>
      <c r="M380" s="19">
        <f>B380/L380</f>
        <v/>
      </c>
      <c r="N380" s="19">
        <f>IF(K380&lt;2.6, IF(B380&lt;5000, 35,IF(B380&lt;1200, 80, 120)),IF(B380&lt;1000,15,IF(B380&lt;5000,35,35)))</f>
        <v/>
      </c>
      <c r="O380" s="101">
        <f>+IF(M380&gt;N380,N380,M380)</f>
        <v/>
      </c>
      <c r="R380" s="19">
        <f>+O380*0.02*$C$1*PI()+R379</f>
        <v/>
      </c>
    </row>
    <row r="381">
      <c r="A381" s="19">
        <f>+'CPT data reduction'!A381</f>
        <v/>
      </c>
      <c r="B381" s="19">
        <f>+'CPT data reduction'!M381</f>
        <v/>
      </c>
      <c r="C381" s="25">
        <f>IF(A381&gt;$H$1,AVERAGE(OFFSET(B381,$F$1,0,1,1):OFFSET(B381,-$F$1,0,1,1)),0)</f>
        <v/>
      </c>
      <c r="D381" s="101">
        <f>+IF(B381&gt;$C$368*1.3,$C$368*1.3,B381)</f>
        <v/>
      </c>
      <c r="E381" s="101">
        <f>+IF(D381&lt;$C$368*0.7,$C$368*0.7,D381)</f>
        <v/>
      </c>
      <c r="K381" s="25">
        <f>+'CPT data reduction'!S381</f>
        <v/>
      </c>
      <c r="L381" s="19">
        <f>IF(K381&lt;2.6, IF(B381&lt;5000, 120, 200),IF(B381&lt;1000,30,IF(B381&lt;5000,80,120)))</f>
        <v/>
      </c>
      <c r="M381" s="19">
        <f>B381/L381</f>
        <v/>
      </c>
      <c r="N381" s="19">
        <f>IF(K381&lt;2.6, IF(B381&lt;5000, 35,IF(B381&lt;1200, 80, 120)),IF(B381&lt;1000,15,IF(B381&lt;5000,35,35)))</f>
        <v/>
      </c>
      <c r="O381" s="101">
        <f>+IF(M381&gt;N381,N381,M381)</f>
        <v/>
      </c>
      <c r="R381" s="19">
        <f>+O381*0.02*$C$1*PI()+R380</f>
        <v/>
      </c>
    </row>
    <row r="382">
      <c r="A382" s="19">
        <f>+'CPT data reduction'!A382</f>
        <v/>
      </c>
      <c r="B382" s="19">
        <f>+'CPT data reduction'!M382</f>
        <v/>
      </c>
      <c r="C382" s="25">
        <f>IF(A382&gt;$H$1,AVERAGE(OFFSET(B382,$F$1,0,1,1):OFFSET(B382,-$F$1,0,1,1)),0)</f>
        <v/>
      </c>
      <c r="D382" s="101">
        <f>+IF(B382&gt;$C$368*1.3,$C$368*1.3,B382)</f>
        <v/>
      </c>
      <c r="E382" s="101">
        <f>+IF(D382&lt;$C$368*0.7,$C$368*0.7,D382)</f>
        <v/>
      </c>
      <c r="K382" s="25">
        <f>+'CPT data reduction'!S382</f>
        <v/>
      </c>
      <c r="L382" s="19">
        <f>IF(K382&lt;2.6, IF(B382&lt;5000, 120, 200),IF(B382&lt;1000,30,IF(B382&lt;5000,80,120)))</f>
        <v/>
      </c>
      <c r="M382" s="19">
        <f>B382/L382</f>
        <v/>
      </c>
      <c r="N382" s="19">
        <f>IF(K382&lt;2.6, IF(B382&lt;5000, 35,IF(B382&lt;1200, 80, 120)),IF(B382&lt;1000,15,IF(B382&lt;5000,35,35)))</f>
        <v/>
      </c>
      <c r="O382" s="101">
        <f>+IF(M382&gt;N382,N382,M382)</f>
        <v/>
      </c>
      <c r="R382" s="19">
        <f>+O382*0.02*$C$1*PI()+R381</f>
        <v/>
      </c>
    </row>
    <row r="383">
      <c r="A383" s="19">
        <f>+'CPT data reduction'!A383</f>
        <v/>
      </c>
      <c r="B383" s="19">
        <f>+'CPT data reduction'!M383</f>
        <v/>
      </c>
      <c r="C383" s="25">
        <f>IF(A383&gt;$H$1,AVERAGE(OFFSET(B383,$F$1,0,1,1):OFFSET(B383,-$F$1,0,1,1)),0)</f>
        <v/>
      </c>
      <c r="D383" s="101">
        <f>+IF(B383&gt;$C$368*1.3,$C$368*1.3,B383)</f>
        <v/>
      </c>
      <c r="E383" s="101">
        <f>+IF(D383&lt;$C$368*0.7,$C$368*0.7,D383)</f>
        <v/>
      </c>
      <c r="K383" s="25">
        <f>+'CPT data reduction'!S383</f>
        <v/>
      </c>
      <c r="L383" s="19">
        <f>IF(K383&lt;2.6, IF(B383&lt;5000, 120, 200),IF(B383&lt;1000,30,IF(B383&lt;5000,80,120)))</f>
        <v/>
      </c>
      <c r="M383" s="19">
        <f>B383/L383</f>
        <v/>
      </c>
      <c r="N383" s="19">
        <f>IF(K383&lt;2.6, IF(B383&lt;5000, 35,IF(B383&lt;1200, 80, 120)),IF(B383&lt;1000,15,IF(B383&lt;5000,35,35)))</f>
        <v/>
      </c>
      <c r="O383" s="101">
        <f>+IF(M383&gt;N383,N383,M383)</f>
        <v/>
      </c>
      <c r="R383" s="19">
        <f>+O383*0.02*$C$1*PI()+R382</f>
        <v/>
      </c>
    </row>
    <row r="384">
      <c r="A384" s="19">
        <f>+'CPT data reduction'!A384</f>
        <v/>
      </c>
      <c r="B384" s="19">
        <f>+'CPT data reduction'!M384</f>
        <v/>
      </c>
      <c r="C384" s="25">
        <f>IF(A384&gt;$H$1,AVERAGE(OFFSET(B384,$F$1,0,1,1):OFFSET(B384,-$F$1,0,1,1)),0)</f>
        <v/>
      </c>
      <c r="D384" s="101">
        <f>+IF(B384&gt;$C$368*1.3,$C$368*1.3,B384)</f>
        <v/>
      </c>
      <c r="E384" s="101">
        <f>+IF(D384&lt;$C$368*0.7,$C$368*0.7,D384)</f>
        <v/>
      </c>
      <c r="K384" s="25">
        <f>+'CPT data reduction'!S384</f>
        <v/>
      </c>
      <c r="L384" s="19">
        <f>IF(K384&lt;2.6, IF(B384&lt;5000, 120, 200),IF(B384&lt;1000,30,IF(B384&lt;5000,80,120)))</f>
        <v/>
      </c>
      <c r="M384" s="19">
        <f>B384/L384</f>
        <v/>
      </c>
      <c r="N384" s="19">
        <f>IF(K384&lt;2.6, IF(B384&lt;5000, 35,IF(B384&lt;1200, 80, 120)),IF(B384&lt;1000,15,IF(B384&lt;5000,35,35)))</f>
        <v/>
      </c>
      <c r="O384" s="101">
        <f>+IF(M384&gt;N384,N384,M384)</f>
        <v/>
      </c>
      <c r="R384" s="19">
        <f>+O384*0.02*$C$1*PI()+R383</f>
        <v/>
      </c>
    </row>
    <row r="385">
      <c r="A385" s="19">
        <f>+'CPT data reduction'!A385</f>
        <v/>
      </c>
      <c r="B385" s="19">
        <f>+'CPT data reduction'!M385</f>
        <v/>
      </c>
      <c r="C385" s="25">
        <f>IF(A385&gt;$H$1,AVERAGE(OFFSET(B385,$F$1,0,1,1):OFFSET(B385,-$F$1,0,1,1)),0)</f>
        <v/>
      </c>
      <c r="D385" s="101">
        <f>+IF(B385&gt;$C$368*1.3,$C$368*1.3,B385)</f>
        <v/>
      </c>
      <c r="E385" s="101">
        <f>+IF(D385&lt;$C$368*0.7,$C$368*0.7,D385)</f>
        <v/>
      </c>
      <c r="K385" s="25">
        <f>+'CPT data reduction'!S385</f>
        <v/>
      </c>
      <c r="L385" s="19">
        <f>IF(K385&lt;2.6, IF(B385&lt;5000, 120, 200),IF(B385&lt;1000,30,IF(B385&lt;5000,80,120)))</f>
        <v/>
      </c>
      <c r="M385" s="19">
        <f>B385/L385</f>
        <v/>
      </c>
      <c r="N385" s="19">
        <f>IF(K385&lt;2.6, IF(B385&lt;5000, 35,IF(B385&lt;1200, 80, 120)),IF(B385&lt;1000,15,IF(B385&lt;5000,35,35)))</f>
        <v/>
      </c>
      <c r="O385" s="101">
        <f>+IF(M385&gt;N385,N385,M385)</f>
        <v/>
      </c>
      <c r="R385" s="19">
        <f>+O385*0.02*$C$1*PI()+R384</f>
        <v/>
      </c>
    </row>
    <row r="386">
      <c r="A386" s="19">
        <f>+'CPT data reduction'!A386</f>
        <v/>
      </c>
      <c r="B386" s="19">
        <f>+'CPT data reduction'!M386</f>
        <v/>
      </c>
      <c r="C386" s="25">
        <f>IF(A386&gt;$H$1,AVERAGE(OFFSET(B386,$F$1,0,1,1):OFFSET(B386,-$F$1,0,1,1)),0)</f>
        <v/>
      </c>
      <c r="D386" s="101">
        <f>+IF(B386&gt;$C$368*1.3,$C$368*1.3,B386)</f>
        <v/>
      </c>
      <c r="E386" s="101">
        <f>+IF(D386&lt;$C$368*0.7,$C$368*0.7,D386)</f>
        <v/>
      </c>
      <c r="K386" s="25">
        <f>+'CPT data reduction'!S386</f>
        <v/>
      </c>
      <c r="L386" s="19">
        <f>IF(K386&lt;2.6, IF(B386&lt;5000, 120, 200),IF(B386&lt;1000,30,IF(B386&lt;5000,80,120)))</f>
        <v/>
      </c>
      <c r="M386" s="19">
        <f>B386/L386</f>
        <v/>
      </c>
      <c r="N386" s="19">
        <f>IF(K386&lt;2.6, IF(B386&lt;5000, 35,IF(B386&lt;1200, 80, 120)),IF(B386&lt;1000,15,IF(B386&lt;5000,35,35)))</f>
        <v/>
      </c>
      <c r="O386" s="101">
        <f>+IF(M386&gt;N386,N386,M386)</f>
        <v/>
      </c>
      <c r="R386" s="19">
        <f>+O386*0.02*$C$1*PI()+R385</f>
        <v/>
      </c>
    </row>
    <row r="387">
      <c r="A387" s="19">
        <f>+'CPT data reduction'!A387</f>
        <v/>
      </c>
      <c r="B387" s="19">
        <f>+'CPT data reduction'!M387</f>
        <v/>
      </c>
      <c r="C387" s="25">
        <f>IF(A387&gt;$H$1,AVERAGE(OFFSET(B387,$F$1,0,1,1):OFFSET(B387,-$F$1,0,1,1)),0)</f>
        <v/>
      </c>
      <c r="D387" s="101">
        <f>+IF(B387&gt;$C$368*1.3,$C$368*1.3,B387)</f>
        <v/>
      </c>
      <c r="E387" s="101">
        <f>+IF(D387&lt;$C$368*0.7,$C$368*0.7,D387)</f>
        <v/>
      </c>
      <c r="K387" s="25">
        <f>+'CPT data reduction'!S387</f>
        <v/>
      </c>
      <c r="L387" s="19">
        <f>IF(K387&lt;2.6, IF(B387&lt;5000, 120, 200),IF(B387&lt;1000,30,IF(B387&lt;5000,80,120)))</f>
        <v/>
      </c>
      <c r="M387" s="19">
        <f>B387/L387</f>
        <v/>
      </c>
      <c r="N387" s="19">
        <f>IF(K387&lt;2.6, IF(B387&lt;5000, 35,IF(B387&lt;1200, 80, 120)),IF(B387&lt;1000,15,IF(B387&lt;5000,35,35)))</f>
        <v/>
      </c>
      <c r="O387" s="101">
        <f>+IF(M387&gt;N387,N387,M387)</f>
        <v/>
      </c>
      <c r="R387" s="19">
        <f>+O387*0.02*$C$1*PI()+R386</f>
        <v/>
      </c>
    </row>
    <row r="388">
      <c r="A388" s="19">
        <f>+'CPT data reduction'!A388</f>
        <v/>
      </c>
      <c r="B388" s="19">
        <f>+'CPT data reduction'!M388</f>
        <v/>
      </c>
      <c r="C388" s="25">
        <f>IF(A388&gt;$H$1,AVERAGE(OFFSET(B388,$F$1,0,1,1):OFFSET(B388,-$F$1,0,1,1)),0)</f>
        <v/>
      </c>
      <c r="D388" s="101">
        <f>+IF(B388&gt;$C$368*1.3,$C$368*1.3,B388)</f>
        <v/>
      </c>
      <c r="E388" s="101">
        <f>+IF(D388&lt;$C$368*0.7,$C$368*0.7,D388)</f>
        <v/>
      </c>
      <c r="K388" s="25">
        <f>+'CPT data reduction'!S388</f>
        <v/>
      </c>
      <c r="L388" s="19">
        <f>IF(K388&lt;2.6, IF(B388&lt;5000, 120, 200),IF(B388&lt;1000,30,IF(B388&lt;5000,80,120)))</f>
        <v/>
      </c>
      <c r="M388" s="19">
        <f>B388/L388</f>
        <v/>
      </c>
      <c r="N388" s="19">
        <f>IF(K388&lt;2.6, IF(B388&lt;5000, 35,IF(B388&lt;1200, 80, 120)),IF(B388&lt;1000,15,IF(B388&lt;5000,35,35)))</f>
        <v/>
      </c>
      <c r="O388" s="101">
        <f>+IF(M388&gt;N388,N388,M388)</f>
        <v/>
      </c>
      <c r="R388" s="19">
        <f>+O388*0.02*$C$1*PI()+R387</f>
        <v/>
      </c>
    </row>
    <row r="389">
      <c r="A389" s="19">
        <f>+'CPT data reduction'!A389</f>
        <v/>
      </c>
      <c r="B389" s="19">
        <f>+'CPT data reduction'!M389</f>
        <v/>
      </c>
      <c r="C389" s="25">
        <f>IF(A389&gt;$H$1,AVERAGE(OFFSET(B389,$F$1,0,1,1):OFFSET(B389,-$F$1,0,1,1)),0)</f>
        <v/>
      </c>
      <c r="D389" s="101">
        <f>+IF(B389&gt;$C$368*1.3,$C$368*1.3,B389)</f>
        <v/>
      </c>
      <c r="E389" s="101">
        <f>+IF(D389&lt;$C$368*0.7,$C$368*0.7,D389)</f>
        <v/>
      </c>
      <c r="K389" s="25">
        <f>+'CPT data reduction'!S389</f>
        <v/>
      </c>
      <c r="L389" s="19">
        <f>IF(K389&lt;2.6, IF(B389&lt;5000, 120, 200),IF(B389&lt;1000,30,IF(B389&lt;5000,80,120)))</f>
        <v/>
      </c>
      <c r="M389" s="19">
        <f>B389/L389</f>
        <v/>
      </c>
      <c r="N389" s="19">
        <f>IF(K389&lt;2.6, IF(B389&lt;5000, 35,IF(B389&lt;1200, 80, 120)),IF(B389&lt;1000,15,IF(B389&lt;5000,35,35)))</f>
        <v/>
      </c>
      <c r="O389" s="101">
        <f>+IF(M389&gt;N389,N389,M389)</f>
        <v/>
      </c>
      <c r="R389" s="19">
        <f>+O389*0.02*$C$1*PI()+R388</f>
        <v/>
      </c>
    </row>
    <row r="390">
      <c r="A390" s="19">
        <f>+'CPT data reduction'!A390</f>
        <v/>
      </c>
      <c r="B390" s="19">
        <f>+'CPT data reduction'!M390</f>
        <v/>
      </c>
      <c r="C390" s="25">
        <f>IF(A390&gt;$H$1,AVERAGE(OFFSET(B390,$F$1,0,1,1):OFFSET(B390,-$F$1,0,1,1)),0)</f>
        <v/>
      </c>
      <c r="D390" s="101">
        <f>+IF(B390&gt;$C$368*1.3,$C$368*1.3,B390)</f>
        <v/>
      </c>
      <c r="E390" s="101">
        <f>+IF(D390&lt;$C$368*0.7,$C$368*0.7,D390)</f>
        <v/>
      </c>
      <c r="K390" s="25">
        <f>+'CPT data reduction'!S390</f>
        <v/>
      </c>
      <c r="L390" s="19">
        <f>IF(K390&lt;2.6, IF(B390&lt;5000, 120, 200),IF(B390&lt;1000,30,IF(B390&lt;5000,80,120)))</f>
        <v/>
      </c>
      <c r="M390" s="19">
        <f>B390/L390</f>
        <v/>
      </c>
      <c r="N390" s="19">
        <f>IF(K390&lt;2.6, IF(B390&lt;5000, 35,IF(B390&lt;1200, 80, 120)),IF(B390&lt;1000,15,IF(B390&lt;5000,35,35)))</f>
        <v/>
      </c>
      <c r="O390" s="101">
        <f>+IF(M390&gt;N390,N390,M390)</f>
        <v/>
      </c>
      <c r="R390" s="19">
        <f>+O390*0.02*$C$1*PI()+R389</f>
        <v/>
      </c>
    </row>
    <row r="391">
      <c r="A391" s="19">
        <f>+'CPT data reduction'!A391</f>
        <v/>
      </c>
      <c r="B391" s="19">
        <f>+'CPT data reduction'!M391</f>
        <v/>
      </c>
      <c r="C391" s="25">
        <f>IF(A391&gt;$H$1,AVERAGE(OFFSET(B391,$F$1,0,1,1):OFFSET(B391,-$F$1,0,1,1)),0)</f>
        <v/>
      </c>
      <c r="D391" s="101">
        <f>+IF(B391&gt;$C$368*1.3,$C$368*1.3,B391)</f>
        <v/>
      </c>
      <c r="E391" s="101">
        <f>+IF(D391&lt;$C$368*0.7,$C$368*0.7,D391)</f>
        <v/>
      </c>
      <c r="K391" s="25">
        <f>+'CPT data reduction'!S391</f>
        <v/>
      </c>
      <c r="L391" s="19">
        <f>IF(K391&lt;2.6, IF(B391&lt;5000, 120, 200),IF(B391&lt;1000,30,IF(B391&lt;5000,80,120)))</f>
        <v/>
      </c>
      <c r="M391" s="19">
        <f>B391/L391</f>
        <v/>
      </c>
      <c r="N391" s="19">
        <f>IF(K391&lt;2.6, IF(B391&lt;5000, 35,IF(B391&lt;1200, 80, 120)),IF(B391&lt;1000,15,IF(B391&lt;5000,35,35)))</f>
        <v/>
      </c>
      <c r="O391" s="101">
        <f>+IF(M391&gt;N391,N391,M391)</f>
        <v/>
      </c>
    </row>
    <row r="392">
      <c r="A392" s="19">
        <f>+'CPT data reduction'!A392</f>
        <v/>
      </c>
      <c r="B392" s="19">
        <f>+'CPT data reduction'!M392</f>
        <v/>
      </c>
      <c r="C392" s="25">
        <f>IF(A392&gt;$H$1,AVERAGE(OFFSET(B392,$F$1,0,1,1):OFFSET(B392,-$F$1,0,1,1)),0)</f>
        <v/>
      </c>
      <c r="D392" s="101">
        <f>+IF(B392&gt;$C$368*1.3,$C$368*1.3,B392)</f>
        <v/>
      </c>
      <c r="E392" s="101">
        <f>+IF(D392&lt;$C$368*0.7,$C$368*0.7,D392)</f>
        <v/>
      </c>
      <c r="K392" s="25">
        <f>+'CPT data reduction'!S392</f>
        <v/>
      </c>
      <c r="L392" s="19">
        <f>IF(K392&lt;2.6, IF(B392&lt;5000, 120, 200),IF(B392&lt;1000,30,IF(B392&lt;5000,80,120)))</f>
        <v/>
      </c>
      <c r="M392" s="19">
        <f>B392/L392</f>
        <v/>
      </c>
      <c r="N392" s="19">
        <f>IF(K392&lt;2.6, IF(B392&lt;5000, 35,IF(B392&lt;1200, 80, 120)),IF(B392&lt;1000,15,IF(B392&lt;5000,35,35)))</f>
        <v/>
      </c>
      <c r="O392" s="101">
        <f>+IF(M392&gt;N392,N392,M392)</f>
        <v/>
      </c>
    </row>
    <row r="393">
      <c r="A393" s="19">
        <f>+'CPT data reduction'!A393</f>
        <v/>
      </c>
      <c r="B393" s="19">
        <f>+'CPT data reduction'!M393</f>
        <v/>
      </c>
      <c r="C393" s="25">
        <f>IF(A393&gt;$H$1,AVERAGE(OFFSET(B393,$F$1,0,1,1):OFFSET(B393,-$F$1,0,1,1)),0)</f>
        <v/>
      </c>
      <c r="D393" s="101">
        <f>+IF(B393&gt;$C$368*1.3,$C$368*1.3,B393)</f>
        <v/>
      </c>
      <c r="E393" s="101">
        <f>+IF(D393&lt;$C$368*0.7,$C$368*0.7,D393)</f>
        <v/>
      </c>
      <c r="K393" s="25">
        <f>+'CPT data reduction'!S393</f>
        <v/>
      </c>
      <c r="L393" s="19">
        <f>IF(K393&lt;2.6, IF(B393&lt;5000, 120, 200),IF(B393&lt;1000,30,IF(B393&lt;5000,80,120)))</f>
        <v/>
      </c>
      <c r="M393" s="19">
        <f>B393/L393</f>
        <v/>
      </c>
      <c r="N393" s="19">
        <f>IF(K393&lt;2.6, IF(B393&lt;5000, 35,IF(B393&lt;1200, 80, 120)),IF(B393&lt;1000,15,IF(B393&lt;5000,35,35)))</f>
        <v/>
      </c>
      <c r="O393" s="101">
        <f>+IF(M393&gt;N393,N393,M393)</f>
        <v/>
      </c>
    </row>
    <row r="394">
      <c r="A394" s="19">
        <f>+'CPT data reduction'!A394</f>
        <v/>
      </c>
      <c r="B394" s="19">
        <f>+'CPT data reduction'!M394</f>
        <v/>
      </c>
      <c r="C394" s="25">
        <f>IF(A394&gt;$H$1,AVERAGE(OFFSET(B394,$F$1,0,1,1):OFFSET(B394,-$F$1,0,1,1)),0)</f>
        <v/>
      </c>
      <c r="D394" s="101">
        <f>+IF(B394&gt;$C$368*1.3,$C$368*1.3,B394)</f>
        <v/>
      </c>
      <c r="E394" s="101">
        <f>+IF(D394&lt;$C$368*0.7,$C$368*0.7,D394)</f>
        <v/>
      </c>
      <c r="K394" s="25">
        <f>+'CPT data reduction'!S394</f>
        <v/>
      </c>
      <c r="L394" s="19">
        <f>IF(K394&lt;2.6, IF(B394&lt;5000, 120, 200),IF(B394&lt;1000,30,IF(B394&lt;5000,80,120)))</f>
        <v/>
      </c>
      <c r="M394" s="19">
        <f>B394/L394</f>
        <v/>
      </c>
      <c r="N394" s="19">
        <f>IF(K394&lt;2.6, IF(B394&lt;5000, 35,IF(B394&lt;1200, 80, 120)),IF(B394&lt;1000,15,IF(B394&lt;5000,35,35)))</f>
        <v/>
      </c>
      <c r="O394" s="101">
        <f>+IF(M394&gt;N394,N394,M394)</f>
        <v/>
      </c>
    </row>
    <row r="395">
      <c r="A395" s="19">
        <f>+'CPT data reduction'!A395</f>
        <v/>
      </c>
      <c r="B395" s="19">
        <f>+'CPT data reduction'!M395</f>
        <v/>
      </c>
      <c r="C395" s="25">
        <f>IF(A395&gt;$H$1,AVERAGE(OFFSET(B395,$F$1,0,1,1):OFFSET(B395,-$F$1,0,1,1)),0)</f>
        <v/>
      </c>
      <c r="D395" s="101">
        <f>+IF(B395&gt;$C$368*1.3,$C$368*1.3,B395)</f>
        <v/>
      </c>
      <c r="E395" s="101">
        <f>+IF(D395&lt;$C$368*0.7,$C$368*0.7,D395)</f>
        <v/>
      </c>
      <c r="K395" s="25">
        <f>+'CPT data reduction'!S395</f>
        <v/>
      </c>
      <c r="L395" s="19">
        <f>IF(K395&lt;2.6, IF(B395&lt;5000, 120, 200),IF(B395&lt;1000,30,IF(B395&lt;5000,80,120)))</f>
        <v/>
      </c>
      <c r="M395" s="19">
        <f>B395/L395</f>
        <v/>
      </c>
      <c r="N395" s="19">
        <f>IF(K395&lt;2.6, IF(B395&lt;5000, 35,IF(B395&lt;1200, 80, 120)),IF(B395&lt;1000,15,IF(B395&lt;5000,35,35)))</f>
        <v/>
      </c>
      <c r="O395" s="101">
        <f>+IF(M395&gt;N395,N395,M395)</f>
        <v/>
      </c>
    </row>
    <row r="396">
      <c r="A396" s="19">
        <f>+'CPT data reduction'!A396</f>
        <v/>
      </c>
      <c r="B396" s="19">
        <f>+'CPT data reduction'!M396</f>
        <v/>
      </c>
      <c r="C396" s="25">
        <f>IF(A396&gt;$H$1,AVERAGE(OFFSET(B396,$F$1,0,1,1):OFFSET(B396,-$F$1,0,1,1)),0)</f>
        <v/>
      </c>
      <c r="D396" s="101">
        <f>+IF(B396&gt;$C$368*1.3,$C$368*1.3,B396)</f>
        <v/>
      </c>
      <c r="E396" s="101">
        <f>+IF(D396&lt;$C$368*0.7,$C$368*0.7,D396)</f>
        <v/>
      </c>
      <c r="K396" s="25">
        <f>+'CPT data reduction'!S396</f>
        <v/>
      </c>
      <c r="L396" s="19">
        <f>IF(K396&lt;2.6, IF(B396&lt;5000, 120, 200),IF(B396&lt;1000,30,IF(B396&lt;5000,80,120)))</f>
        <v/>
      </c>
      <c r="M396" s="19">
        <f>B396/L396</f>
        <v/>
      </c>
      <c r="N396" s="19">
        <f>IF(K396&lt;2.6, IF(B396&lt;5000, 35,IF(B396&lt;1200, 80, 120)),IF(B396&lt;1000,15,IF(B396&lt;5000,35,35)))</f>
        <v/>
      </c>
      <c r="O396" s="101">
        <f>+IF(M396&gt;N396,N396,M396)</f>
        <v/>
      </c>
    </row>
    <row r="397">
      <c r="A397" s="19">
        <f>+'CPT data reduction'!A397</f>
        <v/>
      </c>
      <c r="B397" s="19">
        <f>+'CPT data reduction'!M397</f>
        <v/>
      </c>
      <c r="C397" s="25">
        <f>IF(A397&gt;$H$1,AVERAGE(OFFSET(B397,$F$1,0,1,1):OFFSET(B397,-$F$1,0,1,1)),0)</f>
        <v/>
      </c>
      <c r="D397" s="101">
        <f>+IF(B397&gt;$C$368*1.3,$C$368*1.3,B397)</f>
        <v/>
      </c>
      <c r="E397" s="101">
        <f>+IF(D397&lt;$C$368*0.7,$C$368*0.7,D397)</f>
        <v/>
      </c>
      <c r="K397" s="25">
        <f>+'CPT data reduction'!S397</f>
        <v/>
      </c>
      <c r="L397" s="19">
        <f>IF(K397&lt;2.6, IF(B397&lt;5000, 120, 200),IF(B397&lt;1000,30,IF(B397&lt;5000,80,120)))</f>
        <v/>
      </c>
      <c r="M397" s="19">
        <f>B397/L397</f>
        <v/>
      </c>
      <c r="N397" s="19">
        <f>IF(K397&lt;2.6, IF(B397&lt;5000, 35,IF(B397&lt;1200, 80, 120)),IF(B397&lt;1000,15,IF(B397&lt;5000,35,35)))</f>
        <v/>
      </c>
      <c r="O397" s="101">
        <f>+IF(M397&gt;N397,N397,M397)</f>
        <v/>
      </c>
    </row>
    <row r="398">
      <c r="A398" s="19">
        <f>+'CPT data reduction'!A398</f>
        <v/>
      </c>
      <c r="B398" s="19">
        <f>+'CPT data reduction'!M398</f>
        <v/>
      </c>
      <c r="C398" s="25">
        <f>IF(A398&gt;$H$1,AVERAGE(OFFSET(B398,$F$1,0,1,1):OFFSET(B398,-$F$1,0,1,1)),0)</f>
        <v/>
      </c>
      <c r="D398" s="101">
        <f>+IF(B398&gt;$C$368*1.3,$C$368*1.3,B398)</f>
        <v/>
      </c>
      <c r="E398" s="101">
        <f>+IF(D398&lt;$C$368*0.7,$C$368*0.7,D398)</f>
        <v/>
      </c>
      <c r="K398" s="25">
        <f>+'CPT data reduction'!S398</f>
        <v/>
      </c>
      <c r="L398" s="19">
        <f>IF(K398&lt;2.6, IF(B398&lt;5000, 120, 200),IF(B398&lt;1000,30,IF(B398&lt;5000,80,120)))</f>
        <v/>
      </c>
      <c r="M398" s="19">
        <f>B398/L398</f>
        <v/>
      </c>
      <c r="N398" s="19">
        <f>IF(K398&lt;2.6, IF(B398&lt;5000, 35,IF(B398&lt;1200, 80, 120)),IF(B398&lt;1000,15,IF(B398&lt;5000,35,35)))</f>
        <v/>
      </c>
      <c r="O398" s="101">
        <f>+IF(M398&gt;N398,N398,M398)</f>
        <v/>
      </c>
    </row>
    <row r="399">
      <c r="A399" s="19">
        <f>+'CPT data reduction'!A399</f>
        <v/>
      </c>
      <c r="B399" s="19">
        <f>+'CPT data reduction'!M399</f>
        <v/>
      </c>
      <c r="C399" s="25">
        <f>IF(A399&gt;$H$1,AVERAGE(OFFSET(B399,$F$1,0,1,1):OFFSET(B399,-$F$1,0,1,1)),0)</f>
        <v/>
      </c>
      <c r="D399" s="101">
        <f>+IF(B399&gt;$C$368*1.3,$C$368*1.3,B399)</f>
        <v/>
      </c>
      <c r="E399" s="101">
        <f>+IF(D399&lt;$C$368*0.7,$C$368*0.7,D399)</f>
        <v/>
      </c>
      <c r="K399" s="25">
        <f>+'CPT data reduction'!S399</f>
        <v/>
      </c>
      <c r="L399" s="19">
        <f>IF(K399&lt;2.6, IF(B399&lt;5000, 120, 200),IF(B399&lt;1000,30,IF(B399&lt;5000,80,120)))</f>
        <v/>
      </c>
      <c r="M399" s="19">
        <f>B399/L399</f>
        <v/>
      </c>
      <c r="N399" s="19">
        <f>IF(K399&lt;2.6, IF(B399&lt;5000, 35,IF(B399&lt;1200, 80, 120)),IF(B399&lt;1000,15,IF(B399&lt;5000,35,35)))</f>
        <v/>
      </c>
      <c r="O399" s="101">
        <f>+IF(M399&gt;N399,N399,M399)</f>
        <v/>
      </c>
    </row>
    <row r="400">
      <c r="A400" s="19">
        <f>+'CPT data reduction'!A400</f>
        <v/>
      </c>
      <c r="B400" s="19">
        <f>+'CPT data reduction'!M400</f>
        <v/>
      </c>
      <c r="C400" s="25">
        <f>IF(A400&gt;$H$1,AVERAGE(OFFSET(B400,$F$1,0,1,1):OFFSET(B400,-$F$1,0,1,1)),0)</f>
        <v/>
      </c>
      <c r="D400" s="101">
        <f>+IF(B400&gt;$C$368*1.3,$C$368*1.3,B400)</f>
        <v/>
      </c>
      <c r="E400" s="101">
        <f>+IF(D400&lt;$C$368*0.7,$C$368*0.7,D400)</f>
        <v/>
      </c>
      <c r="K400" s="25">
        <f>+'CPT data reduction'!S400</f>
        <v/>
      </c>
      <c r="L400" s="19">
        <f>IF(K400&lt;2.6, IF(B400&lt;5000, 120, 200),IF(B400&lt;1000,30,IF(B400&lt;5000,80,120)))</f>
        <v/>
      </c>
      <c r="M400" s="19">
        <f>B400/L400</f>
        <v/>
      </c>
      <c r="N400" s="19">
        <f>IF(K400&lt;2.6, IF(B400&lt;5000, 35,IF(B400&lt;1200, 80, 120)),IF(B400&lt;1000,15,IF(B400&lt;5000,35,35)))</f>
        <v/>
      </c>
      <c r="O400" s="101">
        <f>+IF(M400&gt;N400,N400,M400)</f>
        <v/>
      </c>
    </row>
    <row r="401">
      <c r="A401" s="19">
        <f>+'CPT data reduction'!A401</f>
        <v/>
      </c>
      <c r="B401" s="19">
        <f>+'CPT data reduction'!M401</f>
        <v/>
      </c>
      <c r="C401" s="25">
        <f>IF(A401&gt;$H$1,AVERAGE(OFFSET(B401,$F$1,0,1,1):OFFSET(B401,-$F$1,0,1,1)),0)</f>
        <v/>
      </c>
      <c r="D401" s="101">
        <f>+IF(B401&gt;$C$368*1.3,$C$368*1.3,B401)</f>
        <v/>
      </c>
      <c r="E401" s="101">
        <f>+IF(D401&lt;$C$368*0.7,$C$368*0.7,D401)</f>
        <v/>
      </c>
      <c r="K401" s="25">
        <f>+'CPT data reduction'!S401</f>
        <v/>
      </c>
      <c r="L401" s="19">
        <f>IF(K401&lt;2.6, IF(B401&lt;5000, 120, 200),IF(B401&lt;1000,30,IF(B401&lt;5000,80,120)))</f>
        <v/>
      </c>
      <c r="M401" s="19">
        <f>B401/L401</f>
        <v/>
      </c>
      <c r="N401" s="19">
        <f>IF(K401&lt;2.6, IF(B401&lt;5000, 35,IF(B401&lt;1200, 80, 120)),IF(B401&lt;1000,15,IF(B401&lt;5000,35,35)))</f>
        <v/>
      </c>
      <c r="O401" s="101">
        <f>+IF(M401&gt;N401,N401,M401)</f>
        <v/>
      </c>
    </row>
    <row r="402">
      <c r="A402" s="19">
        <f>+'CPT data reduction'!A402</f>
        <v/>
      </c>
      <c r="B402" s="19">
        <f>+'CPT data reduction'!M402</f>
        <v/>
      </c>
      <c r="C402" s="25">
        <f>IF(A402&gt;$H$1,AVERAGE(OFFSET(B402,$F$1,0,1,1):OFFSET(B402,-$F$1,0,1,1)),0)</f>
        <v/>
      </c>
      <c r="D402" s="101">
        <f>+IF(B402&gt;$C$368*1.3,$C$368*1.3,B402)</f>
        <v/>
      </c>
      <c r="E402" s="101">
        <f>+IF(D402&lt;$C$368*0.7,$C$368*0.7,D402)</f>
        <v/>
      </c>
      <c r="K402" s="25">
        <f>+'CPT data reduction'!S402</f>
        <v/>
      </c>
      <c r="L402" s="19">
        <f>IF(K402&lt;2.6, IF(B402&lt;5000, 120, 200),IF(B402&lt;1000,30,IF(B402&lt;5000,80,120)))</f>
        <v/>
      </c>
      <c r="M402" s="19">
        <f>B402/L402</f>
        <v/>
      </c>
      <c r="N402" s="19">
        <f>IF(K402&lt;2.6, IF(B402&lt;5000, 35,IF(B402&lt;1200, 80, 120)),IF(B402&lt;1000,15,IF(B402&lt;5000,35,35)))</f>
        <v/>
      </c>
      <c r="O402" s="101">
        <f>+IF(M402&gt;N402,N402,M402)</f>
        <v/>
      </c>
    </row>
    <row r="403">
      <c r="A403" s="19">
        <f>+'CPT data reduction'!A403</f>
        <v/>
      </c>
      <c r="B403" s="19">
        <f>+'CPT data reduction'!M403</f>
        <v/>
      </c>
      <c r="C403" s="25">
        <f>IF(A403&gt;$H$1,AVERAGE(OFFSET(B403,$F$1,0,1,1):OFFSET(B403,-$F$1,0,1,1)),0)</f>
        <v/>
      </c>
      <c r="D403" s="101">
        <f>+IF(B403&gt;$C$368*1.3,$C$368*1.3,B403)</f>
        <v/>
      </c>
      <c r="E403" s="101">
        <f>+IF(D403&lt;$C$368*0.7,$C$368*0.7,D403)</f>
        <v/>
      </c>
      <c r="K403" s="25">
        <f>+'CPT data reduction'!S403</f>
        <v/>
      </c>
      <c r="L403" s="19">
        <f>IF(K403&lt;2.6, IF(B403&lt;5000, 120, 200),IF(B403&lt;1000,30,IF(B403&lt;5000,80,120)))</f>
        <v/>
      </c>
      <c r="M403" s="19">
        <f>B403/L403</f>
        <v/>
      </c>
      <c r="N403" s="19">
        <f>IF(K403&lt;2.6, IF(B403&lt;5000, 35,IF(B403&lt;1200, 80, 120)),IF(B403&lt;1000,15,IF(B403&lt;5000,35,35)))</f>
        <v/>
      </c>
      <c r="O403" s="101">
        <f>+IF(M403&gt;N403,N403,M403)</f>
        <v/>
      </c>
    </row>
    <row r="404">
      <c r="A404" s="19">
        <f>+'CPT data reduction'!A404</f>
        <v/>
      </c>
      <c r="B404" s="19">
        <f>+'CPT data reduction'!M404</f>
        <v/>
      </c>
      <c r="C404" s="25">
        <f>IF(A404&gt;$H$1,AVERAGE(OFFSET(B404,$F$1,0,1,1):OFFSET(B404,-$F$1,0,1,1)),0)</f>
        <v/>
      </c>
      <c r="D404" s="101">
        <f>+IF(B404&gt;$C$368*1.3,$C$368*1.3,B404)</f>
        <v/>
      </c>
      <c r="E404" s="101">
        <f>+IF(D404&lt;$C$368*0.7,$C$368*0.7,D404)</f>
        <v/>
      </c>
      <c r="K404" s="25">
        <f>+'CPT data reduction'!S404</f>
        <v/>
      </c>
      <c r="L404" s="19">
        <f>IF(K404&lt;2.6, IF(B404&lt;5000, 120, 200),IF(B404&lt;1000,30,IF(B404&lt;5000,80,120)))</f>
        <v/>
      </c>
      <c r="M404" s="19">
        <f>B404/L404</f>
        <v/>
      </c>
      <c r="N404" s="19">
        <f>IF(K404&lt;2.6, IF(B404&lt;5000, 35,IF(B404&lt;1200, 80, 120)),IF(B404&lt;1000,15,IF(B404&lt;5000,35,35)))</f>
        <v/>
      </c>
      <c r="O404" s="101">
        <f>+IF(M404&gt;N404,N404,M404)</f>
        <v/>
      </c>
    </row>
    <row r="405">
      <c r="A405" s="19">
        <f>+'CPT data reduction'!A405</f>
        <v/>
      </c>
      <c r="B405" s="19">
        <f>+'CPT data reduction'!M405</f>
        <v/>
      </c>
      <c r="C405" s="25">
        <f>IF(A405&gt;$H$1,AVERAGE(OFFSET(B405,$F$1,0,1,1):OFFSET(B405,-$F$1,0,1,1)),0)</f>
        <v/>
      </c>
      <c r="D405" s="101">
        <f>+IF(B405&gt;$C$368*1.3,$C$368*1.3,B405)</f>
        <v/>
      </c>
      <c r="E405" s="101">
        <f>+IF(D405&lt;$C$368*0.7,$C$368*0.7,D405)</f>
        <v/>
      </c>
      <c r="K405" s="25">
        <f>+'CPT data reduction'!S405</f>
        <v/>
      </c>
      <c r="L405" s="19">
        <f>IF(K405&lt;2.6, IF(B405&lt;5000, 120, 200),IF(B405&lt;1000,30,IF(B405&lt;5000,80,120)))</f>
        <v/>
      </c>
      <c r="M405" s="19">
        <f>B405/L405</f>
        <v/>
      </c>
      <c r="N405" s="19">
        <f>IF(K405&lt;2.6, IF(B405&lt;5000, 35,IF(B405&lt;1200, 80, 120)),IF(B405&lt;1000,15,IF(B405&lt;5000,35,35)))</f>
        <v/>
      </c>
      <c r="O405" s="101">
        <f>+IF(M405&gt;N405,N405,M405)</f>
        <v/>
      </c>
    </row>
    <row r="406">
      <c r="A406" s="19">
        <f>+'CPT data reduction'!A406</f>
        <v/>
      </c>
      <c r="B406" s="19">
        <f>+'CPT data reduction'!M406</f>
        <v/>
      </c>
      <c r="C406" s="25">
        <f>IF(A406&gt;$H$1,AVERAGE(OFFSET(B406,$F$1,0,1,1):OFFSET(B406,-$F$1,0,1,1)),0)</f>
        <v/>
      </c>
      <c r="D406" s="101">
        <f>+IF(B406&gt;$C$368*1.3,$C$368*1.3,B406)</f>
        <v/>
      </c>
      <c r="E406" s="101">
        <f>+IF(D406&lt;$C$368*0.7,$C$368*0.7,D406)</f>
        <v/>
      </c>
      <c r="K406" s="25">
        <f>+'CPT data reduction'!S406</f>
        <v/>
      </c>
      <c r="L406" s="19">
        <f>IF(K406&lt;2.6, IF(B406&lt;5000, 120, 200),IF(B406&lt;1000,30,IF(B406&lt;5000,80,120)))</f>
        <v/>
      </c>
      <c r="M406" s="19">
        <f>B406/L406</f>
        <v/>
      </c>
      <c r="N406" s="19">
        <f>IF(K406&lt;2.6, IF(B406&lt;5000, 35,IF(B406&lt;1200, 80, 120)),IF(B406&lt;1000,15,IF(B406&lt;5000,35,35)))</f>
        <v/>
      </c>
      <c r="O406" s="101">
        <f>+IF(M406&gt;N406,N406,M406)</f>
        <v/>
      </c>
    </row>
    <row r="407">
      <c r="A407" s="19">
        <f>+'CPT data reduction'!A407</f>
        <v/>
      </c>
      <c r="B407" s="19">
        <f>+'CPT data reduction'!M407</f>
        <v/>
      </c>
      <c r="C407" s="25">
        <f>IF(A407&gt;$H$1,AVERAGE(OFFSET(B407,$F$1,0,1,1):OFFSET(B407,-$F$1,0,1,1)),0)</f>
        <v/>
      </c>
      <c r="E407" s="104" t="n"/>
      <c r="K407" s="25">
        <f>+'CPT data reduction'!S407</f>
        <v/>
      </c>
      <c r="L407" s="19">
        <f>IF(K407&lt;2.6, IF(B407&lt;5000, 120, 200),IF(B407&lt;1000,30,IF(B407&lt;5000,80,120)))</f>
        <v/>
      </c>
      <c r="M407" s="19">
        <f>B407/L407</f>
        <v/>
      </c>
      <c r="N407" s="19">
        <f>IF(K407&lt;2.6, IF(B407&lt;5000, 35,IF(B407&lt;1200, 80, 120)),IF(B407&lt;1000,15,IF(B407&lt;5000,35,35)))</f>
        <v/>
      </c>
      <c r="O407" s="101">
        <f>+IF(M407&gt;N407,N407,M407)</f>
        <v/>
      </c>
    </row>
    <row r="408">
      <c r="A408" s="19">
        <f>+'CPT data reduction'!A408</f>
        <v/>
      </c>
      <c r="B408" s="19">
        <f>+'CPT data reduction'!M408</f>
        <v/>
      </c>
      <c r="C408" s="25">
        <f>IF(A408&gt;$H$1,AVERAGE(OFFSET(B408,$F$1,0,1,1):OFFSET(B408,-$F$1,0,1,1)),0)</f>
        <v/>
      </c>
      <c r="K408" s="25">
        <f>+'CPT data reduction'!S408</f>
        <v/>
      </c>
      <c r="L408" s="19">
        <f>IF(K408&lt;2.6, IF(B408&lt;5000, 120, 200),IF(B408&lt;1000,30,IF(B408&lt;5000,80,120)))</f>
        <v/>
      </c>
      <c r="M408" s="19">
        <f>B408/L408</f>
        <v/>
      </c>
      <c r="N408" s="19">
        <f>IF(K408&lt;2.6, IF(B408&lt;5000, 35,IF(B408&lt;1200, 80, 120)),IF(B408&lt;1000,15,IF(B408&lt;5000,35,35)))</f>
        <v/>
      </c>
      <c r="O408" s="101">
        <f>+IF(M408&gt;N408,N408,M408)</f>
        <v/>
      </c>
    </row>
    <row r="409">
      <c r="A409" s="19">
        <f>+'CPT data reduction'!A409</f>
        <v/>
      </c>
      <c r="B409" s="19">
        <f>+'CPT data reduction'!M409</f>
        <v/>
      </c>
      <c r="C409" s="25">
        <f>IF(A409&gt;$H$1,AVERAGE(OFFSET(B409,$F$1,0,1,1):OFFSET(B409,-$F$1,0,1,1)),0)</f>
        <v/>
      </c>
      <c r="K409" s="25">
        <f>+'CPT data reduction'!S409</f>
        <v/>
      </c>
      <c r="L409" s="19">
        <f>IF(K409&lt;2.6, IF(B409&lt;5000, 120, 200),IF(B409&lt;1000,30,IF(B409&lt;5000,80,120)))</f>
        <v/>
      </c>
      <c r="M409" s="19">
        <f>B409/L409</f>
        <v/>
      </c>
      <c r="N409" s="19">
        <f>IF(K409&lt;2.6, IF(B409&lt;5000, 35,IF(B409&lt;1200, 80, 120)),IF(B409&lt;1000,15,IF(B409&lt;5000,35,35)))</f>
        <v/>
      </c>
      <c r="O409" s="101">
        <f>+IF(M409&gt;N409,N409,M409)</f>
        <v/>
      </c>
    </row>
    <row r="410">
      <c r="A410" s="19">
        <f>+'CPT data reduction'!A410</f>
        <v/>
      </c>
      <c r="B410" s="19">
        <f>+'CPT data reduction'!M410</f>
        <v/>
      </c>
      <c r="C410" s="25">
        <f>IF(A410&gt;$H$1,AVERAGE(OFFSET(B410,$F$1,0,1,1):OFFSET(B410,-$F$1,0,1,1)),0)</f>
        <v/>
      </c>
      <c r="K410" s="25">
        <f>+'CPT data reduction'!S410</f>
        <v/>
      </c>
      <c r="L410" s="19">
        <f>IF(K410&lt;2.6, IF(B410&lt;5000, 120, 200),IF(B410&lt;1000,30,IF(B410&lt;5000,80,120)))</f>
        <v/>
      </c>
      <c r="M410" s="19">
        <f>B410/L410</f>
        <v/>
      </c>
      <c r="N410" s="19">
        <f>IF(K410&lt;2.6, IF(B410&lt;5000, 35,IF(B410&lt;1200, 80, 120)),IF(B410&lt;1000,15,IF(B410&lt;5000,35,35)))</f>
        <v/>
      </c>
      <c r="O410" s="101">
        <f>+IF(M410&gt;N410,N410,M410)</f>
        <v/>
      </c>
    </row>
    <row r="411">
      <c r="A411" s="19">
        <f>+'CPT data reduction'!A411</f>
        <v/>
      </c>
      <c r="B411" s="19">
        <f>+'CPT data reduction'!M411</f>
        <v/>
      </c>
      <c r="C411" s="25">
        <f>IF(A411&gt;$H$1,AVERAGE(OFFSET(B411,$F$1,0,1,1):OFFSET(B411,-$F$1,0,1,1)),0)</f>
        <v/>
      </c>
      <c r="K411" s="25">
        <f>+'CPT data reduction'!S411</f>
        <v/>
      </c>
      <c r="L411" s="19">
        <f>IF(K411&lt;2.6, IF(B411&lt;5000, 120, 200),IF(B411&lt;1000,30,IF(B411&lt;5000,80,120)))</f>
        <v/>
      </c>
      <c r="M411" s="19">
        <f>B411/L411</f>
        <v/>
      </c>
      <c r="N411" s="19">
        <f>IF(K411&lt;2.6, IF(B411&lt;5000, 35,IF(B411&lt;1200, 80, 120)),IF(B411&lt;1000,15,IF(B411&lt;5000,35,35)))</f>
        <v/>
      </c>
      <c r="O411" s="101">
        <f>+IF(M411&gt;N411,N411,M411)</f>
        <v/>
      </c>
    </row>
    <row r="412">
      <c r="A412" s="19">
        <f>+'CPT data reduction'!A412</f>
        <v/>
      </c>
      <c r="B412" s="19">
        <f>+'CPT data reduction'!M412</f>
        <v/>
      </c>
      <c r="C412" s="25">
        <f>IF(A412&gt;$H$1,AVERAGE(OFFSET(B412,$F$1,0,1,1):OFFSET(B412,-$F$1,0,1,1)),0)</f>
        <v/>
      </c>
      <c r="K412" s="25">
        <f>+'CPT data reduction'!S412</f>
        <v/>
      </c>
      <c r="L412" s="19">
        <f>IF(K412&lt;2.6, IF(B412&lt;5000, 120, 200),IF(B412&lt;1000,30,IF(B412&lt;5000,80,120)))</f>
        <v/>
      </c>
      <c r="M412" s="19">
        <f>B412/L412</f>
        <v/>
      </c>
      <c r="N412" s="19">
        <f>IF(K412&lt;2.6, IF(B412&lt;5000, 35,IF(B412&lt;1200, 80, 120)),IF(B412&lt;1000,15,IF(B412&lt;5000,35,35)))</f>
        <v/>
      </c>
      <c r="O412" s="101">
        <f>+IF(M412&gt;N412,N412,M412)</f>
        <v/>
      </c>
    </row>
    <row r="413">
      <c r="A413" s="19">
        <f>+'CPT data reduction'!A413</f>
        <v/>
      </c>
      <c r="B413" s="19">
        <f>+'CPT data reduction'!M413</f>
        <v/>
      </c>
      <c r="C413" s="25">
        <f>IF(A413&gt;$H$1,AVERAGE(OFFSET(B413,$F$1,0,1,1):OFFSET(B413,-$F$1,0,1,1)),0)</f>
        <v/>
      </c>
      <c r="K413" s="25">
        <f>+'CPT data reduction'!S413</f>
        <v/>
      </c>
      <c r="L413" s="19">
        <f>IF(K413&lt;2.6, IF(B413&lt;5000, 120, 200),IF(B413&lt;1000,30,IF(B413&lt;5000,80,120)))</f>
        <v/>
      </c>
      <c r="M413" s="19">
        <f>B413/L413</f>
        <v/>
      </c>
      <c r="N413" s="19">
        <f>IF(K413&lt;2.6, IF(B413&lt;5000, 35,IF(B413&lt;1200, 80, 120)),IF(B413&lt;1000,15,IF(B413&lt;5000,35,35)))</f>
        <v/>
      </c>
      <c r="O413" s="101">
        <f>+IF(M413&gt;N413,N413,M413)</f>
        <v/>
      </c>
    </row>
    <row r="414">
      <c r="A414" s="19">
        <f>+'CPT data reduction'!A414</f>
        <v/>
      </c>
      <c r="B414" s="19">
        <f>+'CPT data reduction'!M414</f>
        <v/>
      </c>
      <c r="C414" s="25">
        <f>IF(A414&gt;$H$1,AVERAGE(OFFSET(B414,$F$1,0,1,1):OFFSET(B414,-$F$1,0,1,1)),0)</f>
        <v/>
      </c>
      <c r="K414" s="25">
        <f>+'CPT data reduction'!S414</f>
        <v/>
      </c>
      <c r="L414" s="19">
        <f>IF(K414&lt;2.6, IF(B414&lt;5000, 120, 200),IF(B414&lt;1000,30,IF(B414&lt;5000,80,120)))</f>
        <v/>
      </c>
      <c r="M414" s="19">
        <f>B414/L414</f>
        <v/>
      </c>
      <c r="N414" s="19">
        <f>IF(K414&lt;2.6, IF(B414&lt;5000, 35,IF(B414&lt;1200, 80, 120)),IF(B414&lt;1000,15,IF(B414&lt;5000,35,35)))</f>
        <v/>
      </c>
      <c r="O414" s="101">
        <f>+IF(M414&gt;N414,N414,M414)</f>
        <v/>
      </c>
    </row>
    <row r="415">
      <c r="A415" s="19">
        <f>+'CPT data reduction'!A415</f>
        <v/>
      </c>
      <c r="B415" s="19">
        <f>+'CPT data reduction'!M415</f>
        <v/>
      </c>
      <c r="C415" s="25">
        <f>IF(A415&gt;$H$1,AVERAGE(OFFSET(B415,$F$1,0,1,1):OFFSET(B415,-$F$1,0,1,1)),0)</f>
        <v/>
      </c>
      <c r="K415" s="25">
        <f>+'CPT data reduction'!S415</f>
        <v/>
      </c>
      <c r="L415" s="19">
        <f>IF(K415&lt;2.6, IF(B415&lt;5000, 120, 200),IF(B415&lt;1000,30,IF(B415&lt;5000,80,120)))</f>
        <v/>
      </c>
      <c r="M415" s="19">
        <f>B415/L415</f>
        <v/>
      </c>
      <c r="N415" s="19">
        <f>IF(K415&lt;2.6, IF(B415&lt;5000, 35,IF(B415&lt;1200, 80, 120)),IF(B415&lt;1000,15,IF(B415&lt;5000,35,35)))</f>
        <v/>
      </c>
      <c r="O415" s="101">
        <f>+IF(M415&gt;N415,N415,M415)</f>
        <v/>
      </c>
    </row>
    <row r="416">
      <c r="A416" s="19">
        <f>+'CPT data reduction'!A416</f>
        <v/>
      </c>
      <c r="B416" s="19">
        <f>+'CPT data reduction'!M416</f>
        <v/>
      </c>
      <c r="C416" s="25">
        <f>IF(A416&gt;$H$1,AVERAGE(OFFSET(B416,$F$1,0,1,1):OFFSET(B416,-$F$1,0,1,1)),0)</f>
        <v/>
      </c>
      <c r="K416" s="25">
        <f>+'CPT data reduction'!S416</f>
        <v/>
      </c>
      <c r="L416" s="19">
        <f>IF(K416&lt;2.6, IF(B416&lt;5000, 120, 200),IF(B416&lt;1000,30,IF(B416&lt;5000,80,120)))</f>
        <v/>
      </c>
      <c r="M416" s="19">
        <f>B416/L416</f>
        <v/>
      </c>
      <c r="N416" s="19">
        <f>IF(K416&lt;2.6, IF(B416&lt;5000, 35,IF(B416&lt;1200, 80, 120)),IF(B416&lt;1000,15,IF(B416&lt;5000,35,35)))</f>
        <v/>
      </c>
      <c r="O416" s="101">
        <f>+IF(M416&gt;N416,N416,M416)</f>
        <v/>
      </c>
    </row>
    <row r="417">
      <c r="A417" s="19">
        <f>+'CPT data reduction'!A417</f>
        <v/>
      </c>
      <c r="B417" s="19">
        <f>+'CPT data reduction'!M417</f>
        <v/>
      </c>
      <c r="C417" s="25">
        <f>IF(A417&gt;$H$1,AVERAGE(OFFSET(B417,$F$1,0,1,1):OFFSET(B417,-$F$1,0,1,1)),0)</f>
        <v/>
      </c>
      <c r="K417" s="25">
        <f>+'CPT data reduction'!S417</f>
        <v/>
      </c>
      <c r="L417" s="19">
        <f>IF(K417&lt;2.6, IF(B417&lt;5000, 120, 200),IF(B417&lt;1000,30,IF(B417&lt;5000,80,120)))</f>
        <v/>
      </c>
      <c r="M417" s="19">
        <f>B417/L417</f>
        <v/>
      </c>
      <c r="N417" s="19">
        <f>IF(K417&lt;2.6, IF(B417&lt;5000, 35,IF(B417&lt;1200, 80, 120)),IF(B417&lt;1000,15,IF(B417&lt;5000,35,35)))</f>
        <v/>
      </c>
      <c r="O417" s="101">
        <f>+IF(M417&gt;N417,N417,M417)</f>
        <v/>
      </c>
    </row>
    <row r="418">
      <c r="A418" s="19">
        <f>+'CPT data reduction'!A418</f>
        <v/>
      </c>
      <c r="B418" s="19">
        <f>+'CPT data reduction'!M418</f>
        <v/>
      </c>
      <c r="C418" s="25">
        <f>IF(A418&gt;$H$1,AVERAGE(OFFSET(B418,$F$1,0,1,1):OFFSET(B418,-$F$1,0,1,1)),0)</f>
        <v/>
      </c>
      <c r="K418" s="25">
        <f>+'CPT data reduction'!S418</f>
        <v/>
      </c>
      <c r="L418" s="19">
        <f>IF(K418&lt;2.6, IF(B418&lt;5000, 120, 200),IF(B418&lt;1000,30,IF(B418&lt;5000,80,120)))</f>
        <v/>
      </c>
      <c r="M418" s="19">
        <f>B418/L418</f>
        <v/>
      </c>
      <c r="N418" s="19">
        <f>IF(K418&lt;2.6, IF(B418&lt;5000, 35,IF(B418&lt;1200, 80, 120)),IF(B418&lt;1000,15,IF(B418&lt;5000,35,35)))</f>
        <v/>
      </c>
      <c r="O418" s="101">
        <f>+IF(M418&gt;N418,N418,M418)</f>
        <v/>
      </c>
    </row>
    <row r="419">
      <c r="A419" s="19">
        <f>+'CPT data reduction'!A419</f>
        <v/>
      </c>
      <c r="B419" s="19">
        <f>+'CPT data reduction'!M419</f>
        <v/>
      </c>
      <c r="C419" s="25">
        <f>IF(A419&gt;$H$1,AVERAGE(OFFSET(B419,$F$1,0,1,1):OFFSET(B419,-$F$1,0,1,1)),0)</f>
        <v/>
      </c>
      <c r="K419" s="25">
        <f>+'CPT data reduction'!S419</f>
        <v/>
      </c>
      <c r="L419" s="19">
        <f>IF(K419&lt;2.6, IF(B419&lt;5000, 120, 200),IF(B419&lt;1000,30,IF(B419&lt;5000,80,120)))</f>
        <v/>
      </c>
      <c r="M419" s="19">
        <f>B419/L419</f>
        <v/>
      </c>
      <c r="N419" s="19">
        <f>IF(K419&lt;2.6, IF(B419&lt;5000, 35,IF(B419&lt;1200, 80, 120)),IF(B419&lt;1000,15,IF(B419&lt;5000,35,35)))</f>
        <v/>
      </c>
      <c r="O419" s="101">
        <f>+IF(M419&gt;N419,N419,M419)</f>
        <v/>
      </c>
    </row>
    <row r="420">
      <c r="A420" s="19">
        <f>+'CPT data reduction'!A420</f>
        <v/>
      </c>
      <c r="B420" s="19">
        <f>+'CPT data reduction'!M420</f>
        <v/>
      </c>
      <c r="C420" s="25">
        <f>IF(A420&gt;$H$1,AVERAGE(OFFSET(B420,$F$1,0,1,1):OFFSET(B420,-$F$1,0,1,1)),0)</f>
        <v/>
      </c>
      <c r="K420" s="25">
        <f>+'CPT data reduction'!S420</f>
        <v/>
      </c>
      <c r="L420" s="19">
        <f>IF(K420&lt;2.6, IF(B420&lt;5000, 120, 200),IF(B420&lt;1000,30,IF(B420&lt;5000,80,120)))</f>
        <v/>
      </c>
      <c r="M420" s="19">
        <f>B420/L420</f>
        <v/>
      </c>
      <c r="N420" s="19">
        <f>IF(K420&lt;2.6, IF(B420&lt;5000, 35,IF(B420&lt;1200, 80, 120)),IF(B420&lt;1000,15,IF(B420&lt;5000,35,35)))</f>
        <v/>
      </c>
      <c r="O420" s="101">
        <f>+IF(M420&gt;N420,N420,M420)</f>
        <v/>
      </c>
    </row>
    <row r="421">
      <c r="A421" s="19">
        <f>+'CPT data reduction'!A421</f>
        <v/>
      </c>
      <c r="B421" s="19">
        <f>+'CPT data reduction'!M421</f>
        <v/>
      </c>
      <c r="C421" s="25">
        <f>IF(A421&gt;$H$1,AVERAGE(OFFSET(B421,$F$1,0,1,1):OFFSET(B421,-$F$1,0,1,1)),0)</f>
        <v/>
      </c>
      <c r="K421" s="25">
        <f>+'CPT data reduction'!S421</f>
        <v/>
      </c>
      <c r="L421" s="19">
        <f>IF(K421&lt;2.6, IF(B421&lt;5000, 120, 200),IF(B421&lt;1000,30,IF(B421&lt;5000,80,120)))</f>
        <v/>
      </c>
      <c r="M421" s="19">
        <f>B421/L421</f>
        <v/>
      </c>
      <c r="N421" s="19">
        <f>IF(K421&lt;2.6, IF(B421&lt;5000, 35,IF(B421&lt;1200, 80, 120)),IF(B421&lt;1000,15,IF(B421&lt;5000,35,35)))</f>
        <v/>
      </c>
      <c r="O421" s="101">
        <f>+IF(M421&gt;N421,N421,M421)</f>
        <v/>
      </c>
    </row>
    <row r="422">
      <c r="A422" s="19">
        <f>+'CPT data reduction'!A422</f>
        <v/>
      </c>
      <c r="B422" s="19">
        <f>+'CPT data reduction'!M422</f>
        <v/>
      </c>
      <c r="C422" s="25">
        <f>IF(A422&gt;$H$1,AVERAGE(OFFSET(B422,$F$1,0,1,1):OFFSET(B422,-$F$1,0,1,1)),0)</f>
        <v/>
      </c>
      <c r="K422" s="25">
        <f>+'CPT data reduction'!S422</f>
        <v/>
      </c>
      <c r="L422" s="19">
        <f>IF(K422&lt;2.6, IF(B422&lt;5000, 120, 200),IF(B422&lt;1000,30,IF(B422&lt;5000,80,120)))</f>
        <v/>
      </c>
      <c r="M422" s="19">
        <f>B422/L422</f>
        <v/>
      </c>
      <c r="N422" s="19">
        <f>IF(K422&lt;2.6, IF(B422&lt;5000, 35,IF(B422&lt;1200, 80, 120)),IF(B422&lt;1000,15,IF(B422&lt;5000,35,35)))</f>
        <v/>
      </c>
      <c r="O422" s="101">
        <f>+IF(M422&gt;N422,N422,M422)</f>
        <v/>
      </c>
    </row>
    <row r="423">
      <c r="A423" s="19">
        <f>+'CPT data reduction'!A423</f>
        <v/>
      </c>
      <c r="B423" s="19">
        <f>+'CPT data reduction'!M423</f>
        <v/>
      </c>
      <c r="C423" s="25">
        <f>IF(A423&gt;$H$1,AVERAGE(OFFSET(B423,$F$1,0,1,1):OFFSET(B423,-$F$1,0,1,1)),0)</f>
        <v/>
      </c>
      <c r="K423" s="25">
        <f>+'CPT data reduction'!S423</f>
        <v/>
      </c>
      <c r="L423" s="19">
        <f>IF(K423&lt;2.6, IF(B423&lt;5000, 120, 200),IF(B423&lt;1000,30,IF(B423&lt;5000,80,120)))</f>
        <v/>
      </c>
      <c r="M423" s="19">
        <f>B423/L423</f>
        <v/>
      </c>
      <c r="N423" s="19">
        <f>IF(K423&lt;2.6, IF(B423&lt;5000, 35,IF(B423&lt;1200, 80, 120)),IF(B423&lt;1000,15,IF(B423&lt;5000,35,35)))</f>
        <v/>
      </c>
      <c r="O423" s="101">
        <f>+IF(M423&gt;N423,N423,M423)</f>
        <v/>
      </c>
    </row>
    <row r="424">
      <c r="A424" s="19">
        <f>+'CPT data reduction'!A424</f>
        <v/>
      </c>
      <c r="B424" s="19">
        <f>+'CPT data reduction'!M424</f>
        <v/>
      </c>
      <c r="C424" s="25">
        <f>IF(A424&gt;$H$1,AVERAGE(OFFSET(B424,$F$1,0,1,1):OFFSET(B424,-$F$1,0,1,1)),0)</f>
        <v/>
      </c>
      <c r="K424" s="25">
        <f>+'CPT data reduction'!S424</f>
        <v/>
      </c>
      <c r="L424" s="19">
        <f>IF(K424&lt;2.6, IF(B424&lt;5000, 120, 200),IF(B424&lt;1000,30,IF(B424&lt;5000,80,120)))</f>
        <v/>
      </c>
      <c r="M424" s="19">
        <f>B424/L424</f>
        <v/>
      </c>
      <c r="N424" s="19">
        <f>IF(K424&lt;2.6, IF(B424&lt;5000, 35,IF(B424&lt;1200, 80, 120)),IF(B424&lt;1000,15,IF(B424&lt;5000,35,35)))</f>
        <v/>
      </c>
      <c r="O424" s="101">
        <f>+IF(M424&gt;N424,N424,M424)</f>
        <v/>
      </c>
    </row>
    <row r="425">
      <c r="A425" s="19">
        <f>+'CPT data reduction'!A425</f>
        <v/>
      </c>
      <c r="B425" s="19">
        <f>+'CPT data reduction'!M425</f>
        <v/>
      </c>
      <c r="C425" s="25">
        <f>IF(A425&gt;$H$1,AVERAGE(OFFSET(B425,$F$1,0,1,1):OFFSET(B425,-$F$1,0,1,1)),0)</f>
        <v/>
      </c>
      <c r="K425" s="25">
        <f>+'CPT data reduction'!S425</f>
        <v/>
      </c>
      <c r="L425" s="19">
        <f>IF(K425&lt;2.6, IF(B425&lt;5000, 120, 200),IF(B425&lt;1000,30,IF(B425&lt;5000,80,120)))</f>
        <v/>
      </c>
      <c r="M425" s="19">
        <f>B425/L425</f>
        <v/>
      </c>
      <c r="N425" s="19">
        <f>IF(K425&lt;2.6, IF(B425&lt;5000, 35,IF(B425&lt;1200, 80, 120)),IF(B425&lt;1000,15,IF(B425&lt;5000,35,35)))</f>
        <v/>
      </c>
      <c r="O425" s="101">
        <f>+IF(M425&gt;N425,N425,M425)</f>
        <v/>
      </c>
    </row>
    <row r="426">
      <c r="A426" s="19">
        <f>+'CPT data reduction'!A426</f>
        <v/>
      </c>
      <c r="B426" s="19">
        <f>+'CPT data reduction'!M426</f>
        <v/>
      </c>
      <c r="C426" s="25">
        <f>IF(A426&gt;$H$1,AVERAGE(OFFSET(B426,$F$1,0,1,1):OFFSET(B426,-$F$1,0,1,1)),0)</f>
        <v/>
      </c>
      <c r="K426" s="25">
        <f>+'CPT data reduction'!S426</f>
        <v/>
      </c>
      <c r="L426" s="19">
        <f>IF(K426&lt;2.6, IF(B426&lt;5000, 120, 200),IF(B426&lt;1000,30,IF(B426&lt;5000,80,120)))</f>
        <v/>
      </c>
      <c r="M426" s="19">
        <f>B426/L426</f>
        <v/>
      </c>
      <c r="N426" s="19">
        <f>IF(K426&lt;2.6, IF(B426&lt;5000, 35,IF(B426&lt;1200, 80, 120)),IF(B426&lt;1000,15,IF(B426&lt;5000,35,35)))</f>
        <v/>
      </c>
      <c r="O426" s="101">
        <f>+IF(M426&gt;N426,N426,M426)</f>
        <v/>
      </c>
    </row>
    <row r="427">
      <c r="A427" s="19">
        <f>+'CPT data reduction'!A427</f>
        <v/>
      </c>
      <c r="B427" s="19">
        <f>+'CPT data reduction'!M427</f>
        <v/>
      </c>
      <c r="C427" s="25">
        <f>IF(A427&gt;$H$1,AVERAGE(OFFSET(B427,$F$1,0,1,1):OFFSET(B427,-$F$1,0,1,1)),0)</f>
        <v/>
      </c>
      <c r="K427" s="25">
        <f>+'CPT data reduction'!S427</f>
        <v/>
      </c>
      <c r="L427" s="19">
        <f>IF(K427&lt;2.6, IF(B427&lt;5000, 120, 200),IF(B427&lt;1000,30,IF(B427&lt;5000,80,120)))</f>
        <v/>
      </c>
      <c r="M427" s="19">
        <f>B427/L427</f>
        <v/>
      </c>
      <c r="N427" s="19">
        <f>IF(K427&lt;2.6, IF(B427&lt;5000, 35,IF(B427&lt;1200, 80, 120)),IF(B427&lt;1000,15,IF(B427&lt;5000,35,35)))</f>
        <v/>
      </c>
      <c r="O427" s="101">
        <f>+IF(M427&gt;N427,N427,M427)</f>
        <v/>
      </c>
    </row>
    <row r="428">
      <c r="A428" s="19">
        <f>+'CPT data reduction'!A428</f>
        <v/>
      </c>
      <c r="B428" s="19">
        <f>+'CPT data reduction'!M428</f>
        <v/>
      </c>
      <c r="C428" s="25">
        <f>IF(A428&gt;$H$1,AVERAGE(OFFSET(B428,$F$1,0,1,1):OFFSET(B428,-$F$1,0,1,1)),0)</f>
        <v/>
      </c>
      <c r="K428" s="25">
        <f>+'CPT data reduction'!S428</f>
        <v/>
      </c>
      <c r="L428" s="19">
        <f>IF(K428&lt;2.6, IF(B428&lt;5000, 120, 200),IF(B428&lt;1000,30,IF(B428&lt;5000,80,120)))</f>
        <v/>
      </c>
      <c r="M428" s="19">
        <f>B428/L428</f>
        <v/>
      </c>
      <c r="N428" s="19">
        <f>IF(K428&lt;2.6, IF(B428&lt;5000, 35,IF(B428&lt;1200, 80, 120)),IF(B428&lt;1000,15,IF(B428&lt;5000,35,35)))</f>
        <v/>
      </c>
      <c r="O428" s="101">
        <f>+IF(M428&gt;N428,N428,M428)</f>
        <v/>
      </c>
    </row>
    <row r="429">
      <c r="A429" s="19">
        <f>+'CPT data reduction'!A429</f>
        <v/>
      </c>
      <c r="B429" s="19">
        <f>+'CPT data reduction'!M429</f>
        <v/>
      </c>
      <c r="C429" s="25">
        <f>IF(A429&gt;$H$1,AVERAGE(OFFSET(B429,$F$1,0,1,1):OFFSET(B429,-$F$1,0,1,1)),0)</f>
        <v/>
      </c>
      <c r="K429" s="25">
        <f>+'CPT data reduction'!S429</f>
        <v/>
      </c>
      <c r="L429" s="19">
        <f>IF(K429&lt;2.6, IF(B429&lt;5000, 120, 200),IF(B429&lt;1000,30,IF(B429&lt;5000,80,120)))</f>
        <v/>
      </c>
      <c r="M429" s="19">
        <f>B429/L429</f>
        <v/>
      </c>
      <c r="N429" s="19">
        <f>IF(K429&lt;2.6, IF(B429&lt;5000, 35,IF(B429&lt;1200, 80, 120)),IF(B429&lt;1000,15,IF(B429&lt;5000,35,35)))</f>
        <v/>
      </c>
      <c r="O429" s="101">
        <f>+IF(M429&gt;N429,N429,M429)</f>
        <v/>
      </c>
    </row>
    <row r="430">
      <c r="A430" s="19">
        <f>+'CPT data reduction'!A430</f>
        <v/>
      </c>
      <c r="B430" s="19">
        <f>+'CPT data reduction'!M430</f>
        <v/>
      </c>
      <c r="C430" s="25">
        <f>IF(A430&gt;$H$1,AVERAGE(OFFSET(B430,$F$1,0,1,1):OFFSET(B430,-$F$1,0,1,1)),0)</f>
        <v/>
      </c>
      <c r="K430" s="25">
        <f>+'CPT data reduction'!S430</f>
        <v/>
      </c>
      <c r="L430" s="19">
        <f>IF(K430&lt;2.6, IF(B430&lt;5000, 120, 200),IF(B430&lt;1000,30,IF(B430&lt;5000,80,120)))</f>
        <v/>
      </c>
      <c r="M430" s="19">
        <f>B430/L430</f>
        <v/>
      </c>
      <c r="N430" s="19">
        <f>IF(K430&lt;2.6, IF(B430&lt;5000, 35,IF(B430&lt;1200, 80, 120)),IF(B430&lt;1000,15,IF(B430&lt;5000,35,35)))</f>
        <v/>
      </c>
      <c r="O430" s="101">
        <f>+IF(M430&gt;N430,N430,M430)</f>
        <v/>
      </c>
    </row>
    <row r="431">
      <c r="A431" s="19">
        <f>+'CPT data reduction'!A431</f>
        <v/>
      </c>
      <c r="B431" s="19">
        <f>+'CPT data reduction'!M431</f>
        <v/>
      </c>
      <c r="C431" s="25">
        <f>IF(A431&gt;$H$1,AVERAGE(OFFSET(B431,$F$1,0,1,1):OFFSET(B431,-$F$1,0,1,1)),0)</f>
        <v/>
      </c>
      <c r="K431" s="25">
        <f>+'CPT data reduction'!S431</f>
        <v/>
      </c>
      <c r="L431" s="19">
        <f>IF(K431&lt;2.6, IF(B431&lt;5000, 120, 200),IF(B431&lt;1000,30,IF(B431&lt;5000,80,120)))</f>
        <v/>
      </c>
      <c r="M431" s="19">
        <f>B431/L431</f>
        <v/>
      </c>
      <c r="N431" s="19">
        <f>IF(K431&lt;2.6, IF(B431&lt;5000, 35,IF(B431&lt;1200, 80, 120)),IF(B431&lt;1000,15,IF(B431&lt;5000,35,35)))</f>
        <v/>
      </c>
      <c r="O431" s="101">
        <f>+IF(M431&gt;N431,N431,M431)</f>
        <v/>
      </c>
    </row>
    <row r="432">
      <c r="A432" s="19">
        <f>+'CPT data reduction'!A432</f>
        <v/>
      </c>
      <c r="B432" s="19">
        <f>+'CPT data reduction'!M432</f>
        <v/>
      </c>
      <c r="C432" s="25">
        <f>IF(A432&gt;$H$1,AVERAGE(OFFSET(B432,$F$1,0,1,1):OFFSET(B432,-$F$1,0,1,1)),0)</f>
        <v/>
      </c>
      <c r="K432" s="25">
        <f>+'CPT data reduction'!S432</f>
        <v/>
      </c>
      <c r="L432" s="19">
        <f>IF(K432&lt;2.6, IF(B432&lt;5000, 120, 200),IF(B432&lt;1000,30,IF(B432&lt;5000,80,120)))</f>
        <v/>
      </c>
      <c r="M432" s="19">
        <f>B432/L432</f>
        <v/>
      </c>
      <c r="N432" s="19">
        <f>IF(K432&lt;2.6, IF(B432&lt;5000, 35,IF(B432&lt;1200, 80, 120)),IF(B432&lt;1000,15,IF(B432&lt;5000,35,35)))</f>
        <v/>
      </c>
      <c r="O432" s="101">
        <f>+IF(M432&gt;N432,N432,M432)</f>
        <v/>
      </c>
    </row>
    <row r="433">
      <c r="A433" s="19">
        <f>+'CPT data reduction'!A433</f>
        <v/>
      </c>
      <c r="B433" s="19">
        <f>+'CPT data reduction'!M433</f>
        <v/>
      </c>
      <c r="C433" s="25">
        <f>IF(A433&gt;$H$1,AVERAGE(OFFSET(B433,$F$1,0,1,1):OFFSET(B433,-$F$1,0,1,1)),0)</f>
        <v/>
      </c>
      <c r="K433" s="25">
        <f>+'CPT data reduction'!S433</f>
        <v/>
      </c>
      <c r="L433" s="19">
        <f>IF(K433&lt;2.6, IF(B433&lt;5000, 120, 200),IF(B433&lt;1000,30,IF(B433&lt;5000,80,120)))</f>
        <v/>
      </c>
      <c r="M433" s="19">
        <f>B433/L433</f>
        <v/>
      </c>
      <c r="N433" s="19">
        <f>IF(K433&lt;2.6, IF(B433&lt;5000, 35,IF(B433&lt;1200, 80, 120)),IF(B433&lt;1000,15,IF(B433&lt;5000,35,35)))</f>
        <v/>
      </c>
      <c r="O433" s="101">
        <f>+IF(M433&gt;N433,N433,M433)</f>
        <v/>
      </c>
    </row>
    <row r="434">
      <c r="A434" s="19">
        <f>+'CPT data reduction'!A434</f>
        <v/>
      </c>
      <c r="B434" s="19">
        <f>+'CPT data reduction'!M434</f>
        <v/>
      </c>
      <c r="C434" s="25">
        <f>IF(A434&gt;$H$1,AVERAGE(OFFSET(B434,$F$1,0,1,1):OFFSET(B434,-$F$1,0,1,1)),0)</f>
        <v/>
      </c>
      <c r="K434" s="25">
        <f>+'CPT data reduction'!S434</f>
        <v/>
      </c>
      <c r="L434" s="19">
        <f>IF(K434&lt;2.6, IF(B434&lt;5000, 120, 200),IF(B434&lt;1000,30,IF(B434&lt;5000,80,120)))</f>
        <v/>
      </c>
      <c r="M434" s="19">
        <f>B434/L434</f>
        <v/>
      </c>
      <c r="N434" s="19">
        <f>IF(K434&lt;2.6, IF(B434&lt;5000, 35,IF(B434&lt;1200, 80, 120)),IF(B434&lt;1000,15,IF(B434&lt;5000,35,35)))</f>
        <v/>
      </c>
      <c r="O434" s="101">
        <f>+IF(M434&gt;N434,N434,M434)</f>
        <v/>
      </c>
    </row>
    <row r="435">
      <c r="A435" s="19">
        <f>+'CPT data reduction'!A435</f>
        <v/>
      </c>
      <c r="B435" s="19">
        <f>+'CPT data reduction'!M435</f>
        <v/>
      </c>
      <c r="C435" s="25">
        <f>IF(A435&gt;$H$1,AVERAGE(OFFSET(B435,$F$1,0,1,1):OFFSET(B435,-$F$1,0,1,1)),0)</f>
        <v/>
      </c>
      <c r="K435" s="25">
        <f>+'CPT data reduction'!S435</f>
        <v/>
      </c>
      <c r="L435" s="19">
        <f>IF(K435&lt;2.6, IF(B435&lt;5000, 120, 200),IF(B435&lt;1000,30,IF(B435&lt;5000,80,120)))</f>
        <v/>
      </c>
      <c r="M435" s="19">
        <f>B435/L435</f>
        <v/>
      </c>
      <c r="N435" s="19">
        <f>IF(K435&lt;2.6, IF(B435&lt;5000, 35,IF(B435&lt;1200, 80, 120)),IF(B435&lt;1000,15,IF(B435&lt;5000,35,35)))</f>
        <v/>
      </c>
      <c r="O435" s="101">
        <f>+IF(M435&gt;N435,N435,M435)</f>
        <v/>
      </c>
    </row>
    <row r="436">
      <c r="A436" s="19">
        <f>+'CPT data reduction'!A436</f>
        <v/>
      </c>
      <c r="B436" s="19">
        <f>+'CPT data reduction'!M436</f>
        <v/>
      </c>
      <c r="C436" s="25">
        <f>IF(A436&gt;$H$1,AVERAGE(OFFSET(B436,$F$1,0,1,1):OFFSET(B436,-$F$1,0,1,1)),0)</f>
        <v/>
      </c>
      <c r="K436" s="25">
        <f>+'CPT data reduction'!S436</f>
        <v/>
      </c>
      <c r="L436" s="19">
        <f>IF(K436&lt;2.6, IF(B436&lt;5000, 120, 200),IF(B436&lt;1000,30,IF(B436&lt;5000,80,120)))</f>
        <v/>
      </c>
      <c r="M436" s="19">
        <f>B436/L436</f>
        <v/>
      </c>
      <c r="N436" s="19">
        <f>IF(K436&lt;2.6, IF(B436&lt;5000, 35,IF(B436&lt;1200, 80, 120)),IF(B436&lt;1000,15,IF(B436&lt;5000,35,35)))</f>
        <v/>
      </c>
      <c r="O436" s="101">
        <f>+IF(M436&gt;N436,N436,M436)</f>
        <v/>
      </c>
    </row>
    <row r="437">
      <c r="A437" s="19">
        <f>+'CPT data reduction'!A437</f>
        <v/>
      </c>
      <c r="B437" s="19">
        <f>+'CPT data reduction'!M437</f>
        <v/>
      </c>
      <c r="C437" s="25">
        <f>IF(A437&gt;$H$1,AVERAGE(OFFSET(B437,$F$1,0,1,1):OFFSET(B437,-$F$1,0,1,1)),0)</f>
        <v/>
      </c>
      <c r="K437" s="25">
        <f>+'CPT data reduction'!S437</f>
        <v/>
      </c>
      <c r="L437" s="19">
        <f>IF(K437&lt;2.6, IF(B437&lt;5000, 120, 200),IF(B437&lt;1000,30,IF(B437&lt;5000,80,120)))</f>
        <v/>
      </c>
      <c r="M437" s="19">
        <f>B437/L437</f>
        <v/>
      </c>
      <c r="N437" s="19">
        <f>IF(K437&lt;2.6, IF(B437&lt;5000, 35,IF(B437&lt;1200, 80, 120)),IF(B437&lt;1000,15,IF(B437&lt;5000,35,35)))</f>
        <v/>
      </c>
      <c r="O437" s="101">
        <f>+IF(M437&gt;N437,N437,M437)</f>
        <v/>
      </c>
    </row>
    <row r="438">
      <c r="A438" s="19">
        <f>+'CPT data reduction'!A438</f>
        <v/>
      </c>
      <c r="B438" s="19">
        <f>+'CPT data reduction'!M438</f>
        <v/>
      </c>
      <c r="C438" s="25">
        <f>IF(A438&gt;$H$1,AVERAGE(OFFSET(B438,$F$1,0,1,1):OFFSET(B438,-$F$1,0,1,1)),0)</f>
        <v/>
      </c>
      <c r="K438" s="25">
        <f>+'CPT data reduction'!S438</f>
        <v/>
      </c>
      <c r="L438" s="19">
        <f>IF(K438&lt;2.6, IF(B438&lt;5000, 120, 200),IF(B438&lt;1000,30,IF(B438&lt;5000,80,120)))</f>
        <v/>
      </c>
      <c r="M438" s="19">
        <f>B438/L438</f>
        <v/>
      </c>
      <c r="N438" s="19">
        <f>IF(K438&lt;2.6, IF(B438&lt;5000, 35,IF(B438&lt;1200, 80, 120)),IF(B438&lt;1000,15,IF(B438&lt;5000,35,35)))</f>
        <v/>
      </c>
      <c r="O438" s="101">
        <f>+IF(M438&gt;N438,N438,M438)</f>
        <v/>
      </c>
    </row>
    <row r="439">
      <c r="A439" s="19">
        <f>+'CPT data reduction'!A439</f>
        <v/>
      </c>
      <c r="B439" s="19">
        <f>+'CPT data reduction'!M439</f>
        <v/>
      </c>
      <c r="C439" s="25">
        <f>IF(A439&gt;$H$1,AVERAGE(OFFSET(B439,$F$1,0,1,1):OFFSET(B439,-$F$1,0,1,1)),0)</f>
        <v/>
      </c>
      <c r="K439" s="25">
        <f>+'CPT data reduction'!S439</f>
        <v/>
      </c>
      <c r="L439" s="19">
        <f>IF(K439&lt;2.6, IF(B439&lt;5000, 120, 200),IF(B439&lt;1000,30,IF(B439&lt;5000,80,120)))</f>
        <v/>
      </c>
      <c r="M439" s="19">
        <f>B439/L439</f>
        <v/>
      </c>
      <c r="N439" s="19">
        <f>IF(K439&lt;2.6, IF(B439&lt;5000, 35,IF(B439&lt;1200, 80, 120)),IF(B439&lt;1000,15,IF(B439&lt;5000,35,35)))</f>
        <v/>
      </c>
      <c r="O439" s="101">
        <f>+IF(M439&gt;N439,N439,M439)</f>
        <v/>
      </c>
    </row>
    <row r="440">
      <c r="A440" s="19">
        <f>+'CPT data reduction'!A440</f>
        <v/>
      </c>
      <c r="B440" s="19">
        <f>+'CPT data reduction'!M440</f>
        <v/>
      </c>
      <c r="C440" s="25">
        <f>IF(A440&gt;$H$1,AVERAGE(OFFSET(B440,$F$1,0,1,1):OFFSET(B440,-$F$1,0,1,1)),0)</f>
        <v/>
      </c>
      <c r="K440" s="25">
        <f>+'CPT data reduction'!S440</f>
        <v/>
      </c>
      <c r="L440" s="19">
        <f>IF(K440&lt;2.6, IF(B440&lt;5000, 120, 200),IF(B440&lt;1000,30,IF(B440&lt;5000,80,120)))</f>
        <v/>
      </c>
      <c r="M440" s="19">
        <f>B440/L440</f>
        <v/>
      </c>
      <c r="N440" s="19">
        <f>IF(K440&lt;2.6, IF(B440&lt;5000, 35,IF(B440&lt;1200, 80, 120)),IF(B440&lt;1000,15,IF(B440&lt;5000,35,35)))</f>
        <v/>
      </c>
      <c r="O440" s="101">
        <f>+IF(M440&gt;N440,N440,M440)</f>
        <v/>
      </c>
    </row>
    <row r="441">
      <c r="A441" s="19">
        <f>+'CPT data reduction'!A441</f>
        <v/>
      </c>
      <c r="B441" s="19">
        <f>+'CPT data reduction'!M441</f>
        <v/>
      </c>
      <c r="C441" s="25">
        <f>IF(A441&gt;$H$1,AVERAGE(OFFSET(B441,$F$1,0,1,1):OFFSET(B441,-$F$1,0,1,1)),0)</f>
        <v/>
      </c>
      <c r="K441" s="25">
        <f>+'CPT data reduction'!S441</f>
        <v/>
      </c>
      <c r="L441" s="19">
        <f>IF(K441&lt;2.6, IF(B441&lt;5000, 120, 200),IF(B441&lt;1000,30,IF(B441&lt;5000,80,120)))</f>
        <v/>
      </c>
      <c r="M441" s="19">
        <f>B441/L441</f>
        <v/>
      </c>
      <c r="N441" s="19">
        <f>IF(K441&lt;2.6, IF(B441&lt;5000, 35,IF(B441&lt;1200, 80, 120)),IF(B441&lt;1000,15,IF(B441&lt;5000,35,35)))</f>
        <v/>
      </c>
      <c r="O441" s="101">
        <f>+IF(M441&gt;N441,N441,M441)</f>
        <v/>
      </c>
    </row>
    <row r="442">
      <c r="A442" s="19">
        <f>+'CPT data reduction'!A442</f>
        <v/>
      </c>
      <c r="B442" s="19">
        <f>+'CPT data reduction'!M442</f>
        <v/>
      </c>
      <c r="C442" s="25">
        <f>IF(A442&gt;$H$1,AVERAGE(OFFSET(B442,$F$1,0,1,1):OFFSET(B442,-$F$1,0,1,1)),0)</f>
        <v/>
      </c>
      <c r="K442" s="25">
        <f>+'CPT data reduction'!S442</f>
        <v/>
      </c>
      <c r="L442" s="19">
        <f>IF(K442&lt;2.6, IF(B442&lt;5000, 120, 200),IF(B442&lt;1000,30,IF(B442&lt;5000,80,120)))</f>
        <v/>
      </c>
      <c r="M442" s="19">
        <f>B442/L442</f>
        <v/>
      </c>
      <c r="N442" s="19">
        <f>IF(K442&lt;2.6, IF(B442&lt;5000, 35,IF(B442&lt;1200, 80, 120)),IF(B442&lt;1000,15,IF(B442&lt;5000,35,35)))</f>
        <v/>
      </c>
      <c r="O442" s="101">
        <f>+IF(M442&gt;N442,N442,M442)</f>
        <v/>
      </c>
    </row>
    <row r="443">
      <c r="A443" s="19">
        <f>+'CPT data reduction'!A443</f>
        <v/>
      </c>
      <c r="B443" s="19">
        <f>+'CPT data reduction'!M443</f>
        <v/>
      </c>
      <c r="C443" s="25">
        <f>IF(A443&gt;$H$1,AVERAGE(OFFSET(B443,$F$1,0,1,1):OFFSET(B443,-$F$1,0,1,1)),0)</f>
        <v/>
      </c>
      <c r="K443" s="25">
        <f>+'CPT data reduction'!S443</f>
        <v/>
      </c>
      <c r="L443" s="19">
        <f>IF(K443&lt;2.6, IF(B443&lt;5000, 120, 200),IF(B443&lt;1000,30,IF(B443&lt;5000,80,120)))</f>
        <v/>
      </c>
      <c r="M443" s="19">
        <f>B443/L443</f>
        <v/>
      </c>
      <c r="N443" s="19">
        <f>IF(K443&lt;2.6, IF(B443&lt;5000, 35,IF(B443&lt;1200, 80, 120)),IF(B443&lt;1000,15,IF(B443&lt;5000,35,35)))</f>
        <v/>
      </c>
      <c r="O443" s="101">
        <f>+IF(M443&gt;N443,N443,M443)</f>
        <v/>
      </c>
    </row>
    <row r="444">
      <c r="A444" s="19">
        <f>+'CPT data reduction'!A444</f>
        <v/>
      </c>
      <c r="B444" s="19">
        <f>+'CPT data reduction'!M444</f>
        <v/>
      </c>
      <c r="C444" s="25">
        <f>IF(A444&gt;$H$1,AVERAGE(OFFSET(B444,$F$1,0,1,1):OFFSET(B444,-$F$1,0,1,1)),0)</f>
        <v/>
      </c>
      <c r="K444" s="25">
        <f>+'CPT data reduction'!S444</f>
        <v/>
      </c>
      <c r="L444" s="19">
        <f>IF(K444&lt;2.6, IF(B444&lt;5000, 120, 200),IF(B444&lt;1000,30,IF(B444&lt;5000,80,120)))</f>
        <v/>
      </c>
      <c r="M444" s="19">
        <f>B444/L444</f>
        <v/>
      </c>
      <c r="N444" s="19">
        <f>IF(K444&lt;2.6, IF(B444&lt;5000, 35,IF(B444&lt;1200, 80, 120)),IF(B444&lt;1000,15,IF(B444&lt;5000,35,35)))</f>
        <v/>
      </c>
      <c r="O444" s="101">
        <f>+IF(M444&gt;N444,N444,M444)</f>
        <v/>
      </c>
    </row>
    <row r="445">
      <c r="A445" s="19">
        <f>+'CPT data reduction'!A445</f>
        <v/>
      </c>
      <c r="B445" s="19">
        <f>+'CPT data reduction'!M445</f>
        <v/>
      </c>
      <c r="C445" s="25">
        <f>IF(A445&gt;$H$1,AVERAGE(OFFSET(B445,$F$1,0,1,1):OFFSET(B445,-$F$1,0,1,1)),0)</f>
        <v/>
      </c>
      <c r="K445" s="25">
        <f>+'CPT data reduction'!S445</f>
        <v/>
      </c>
      <c r="L445" s="19">
        <f>IF(K445&lt;2.6, IF(B445&lt;5000, 120, 200),IF(B445&lt;1000,30,IF(B445&lt;5000,80,120)))</f>
        <v/>
      </c>
      <c r="M445" s="19">
        <f>B445/L445</f>
        <v/>
      </c>
      <c r="N445" s="19">
        <f>IF(K445&lt;2.6, IF(B445&lt;5000, 35,IF(B445&lt;1200, 80, 120)),IF(B445&lt;1000,15,IF(B445&lt;5000,35,35)))</f>
        <v/>
      </c>
      <c r="O445" s="101">
        <f>+IF(M445&gt;N445,N445,M445)</f>
        <v/>
      </c>
    </row>
    <row r="446">
      <c r="A446" s="19">
        <f>+'CPT data reduction'!A446</f>
        <v/>
      </c>
      <c r="B446" s="19">
        <f>+'CPT data reduction'!M446</f>
        <v/>
      </c>
      <c r="C446" s="25">
        <f>IF(A446&gt;$H$1,AVERAGE(OFFSET(B446,$F$1,0,1,1):OFFSET(B446,-$F$1,0,1,1)),0)</f>
        <v/>
      </c>
      <c r="K446" s="25">
        <f>+'CPT data reduction'!S446</f>
        <v/>
      </c>
      <c r="L446" s="19">
        <f>IF(K446&lt;2.6, IF(B446&lt;5000, 120, 200),IF(B446&lt;1000,30,IF(B446&lt;5000,80,120)))</f>
        <v/>
      </c>
      <c r="M446" s="19">
        <f>B446/L446</f>
        <v/>
      </c>
      <c r="N446" s="19">
        <f>IF(K446&lt;2.6, IF(B446&lt;5000, 35,IF(B446&lt;1200, 80, 120)),IF(B446&lt;1000,15,IF(B446&lt;5000,35,35)))</f>
        <v/>
      </c>
      <c r="O446" s="101">
        <f>+IF(M446&gt;N446,N446,M446)</f>
        <v/>
      </c>
    </row>
    <row r="447">
      <c r="A447" s="19">
        <f>+'CPT data reduction'!A447</f>
        <v/>
      </c>
      <c r="B447" s="19">
        <f>+'CPT data reduction'!M447</f>
        <v/>
      </c>
      <c r="C447" s="25">
        <f>IF(A447&gt;$H$1,AVERAGE(OFFSET(B447,$F$1,0,1,1):OFFSET(B447,-$F$1,0,1,1)),0)</f>
        <v/>
      </c>
      <c r="K447" s="25">
        <f>+'CPT data reduction'!S447</f>
        <v/>
      </c>
      <c r="L447" s="19">
        <f>IF(K447&lt;2.6, IF(B447&lt;5000, 120, 200),IF(B447&lt;1000,30,IF(B447&lt;5000,80,120)))</f>
        <v/>
      </c>
      <c r="M447" s="19">
        <f>B447/L447</f>
        <v/>
      </c>
      <c r="N447" s="19">
        <f>IF(K447&lt;2.6, IF(B447&lt;5000, 35,IF(B447&lt;1200, 80, 120)),IF(B447&lt;1000,15,IF(B447&lt;5000,35,35)))</f>
        <v/>
      </c>
      <c r="O447" s="101">
        <f>+IF(M447&gt;N447,N447,M447)</f>
        <v/>
      </c>
    </row>
    <row r="448">
      <c r="A448" s="19">
        <f>+'CPT data reduction'!A448</f>
        <v/>
      </c>
      <c r="B448" s="19">
        <f>+'CPT data reduction'!M448</f>
        <v/>
      </c>
      <c r="C448" s="25">
        <f>IF(A448&gt;$H$1,AVERAGE(OFFSET(B448,$F$1,0,1,1):OFFSET(B448,-$F$1,0,1,1)),0)</f>
        <v/>
      </c>
      <c r="K448" s="25">
        <f>+'CPT data reduction'!S448</f>
        <v/>
      </c>
      <c r="L448" s="19">
        <f>IF(K448&lt;2.6, IF(B448&lt;5000, 120, 200),IF(B448&lt;1000,30,IF(B448&lt;5000,80,120)))</f>
        <v/>
      </c>
      <c r="M448" s="19">
        <f>B448/L448</f>
        <v/>
      </c>
      <c r="N448" s="19">
        <f>IF(K448&lt;2.6, IF(B448&lt;5000, 35,IF(B448&lt;1200, 80, 120)),IF(B448&lt;1000,15,IF(B448&lt;5000,35,35)))</f>
        <v/>
      </c>
      <c r="O448" s="101">
        <f>+IF(M448&gt;N448,N448,M448)</f>
        <v/>
      </c>
    </row>
    <row r="449">
      <c r="A449" s="19">
        <f>+'CPT data reduction'!A449</f>
        <v/>
      </c>
      <c r="B449" s="19">
        <f>+'CPT data reduction'!M449</f>
        <v/>
      </c>
      <c r="C449" s="25">
        <f>IF(A449&gt;$H$1,AVERAGE(OFFSET(B449,$F$1,0,1,1):OFFSET(B449,-$F$1,0,1,1)),0)</f>
        <v/>
      </c>
      <c r="K449" s="25">
        <f>+'CPT data reduction'!S449</f>
        <v/>
      </c>
      <c r="L449" s="19">
        <f>IF(K449&lt;2.6, IF(B449&lt;5000, 120, 200),IF(B449&lt;1000,30,IF(B449&lt;5000,80,120)))</f>
        <v/>
      </c>
      <c r="M449" s="19">
        <f>B449/L449</f>
        <v/>
      </c>
      <c r="N449" s="19">
        <f>IF(K449&lt;2.6, IF(B449&lt;5000, 35,IF(B449&lt;1200, 80, 120)),IF(B449&lt;1000,15,IF(B449&lt;5000,35,35)))</f>
        <v/>
      </c>
      <c r="O449" s="101">
        <f>+IF(M449&gt;N449,N449,M449)</f>
        <v/>
      </c>
    </row>
    <row r="450">
      <c r="A450" s="19">
        <f>+'CPT data reduction'!A450</f>
        <v/>
      </c>
      <c r="B450" s="19">
        <f>+'CPT data reduction'!M450</f>
        <v/>
      </c>
      <c r="C450" s="25">
        <f>IF(A450&gt;$H$1,AVERAGE(OFFSET(B450,$F$1,0,1,1):OFFSET(B450,-$F$1,0,1,1)),0)</f>
        <v/>
      </c>
      <c r="K450" s="25">
        <f>+'CPT data reduction'!S450</f>
        <v/>
      </c>
      <c r="L450" s="19">
        <f>IF(K450&lt;2.6, IF(B450&lt;5000, 120, 200),IF(B450&lt;1000,30,IF(B450&lt;5000,80,120)))</f>
        <v/>
      </c>
      <c r="M450" s="19">
        <f>B450/L450</f>
        <v/>
      </c>
      <c r="N450" s="19">
        <f>IF(K450&lt;2.6, IF(B450&lt;5000, 35,IF(B450&lt;1200, 80, 120)),IF(B450&lt;1000,15,IF(B450&lt;5000,35,35)))</f>
        <v/>
      </c>
      <c r="O450" s="101">
        <f>+IF(M450&gt;N450,N450,M450)</f>
        <v/>
      </c>
    </row>
    <row r="451">
      <c r="A451" s="19">
        <f>+'CPT data reduction'!A451</f>
        <v/>
      </c>
      <c r="B451" s="19">
        <f>+'CPT data reduction'!M451</f>
        <v/>
      </c>
      <c r="C451" s="25">
        <f>IF(A451&gt;$H$1,AVERAGE(OFFSET(B451,$F$1,0,1,1):OFFSET(B451,-$F$1,0,1,1)),0)</f>
        <v/>
      </c>
      <c r="K451" s="25">
        <f>+'CPT data reduction'!S451</f>
        <v/>
      </c>
      <c r="L451" s="19">
        <f>IF(K451&lt;2.6, IF(B451&lt;5000, 120, 200),IF(B451&lt;1000,30,IF(B451&lt;5000,80,120)))</f>
        <v/>
      </c>
      <c r="M451" s="19">
        <f>B451/L451</f>
        <v/>
      </c>
      <c r="N451" s="19">
        <f>IF(K451&lt;2.6, IF(B451&lt;5000, 35,IF(B451&lt;1200, 80, 120)),IF(B451&lt;1000,15,IF(B451&lt;5000,35,35)))</f>
        <v/>
      </c>
      <c r="O451" s="101">
        <f>+IF(M451&gt;N451,N451,M451)</f>
        <v/>
      </c>
    </row>
    <row r="452">
      <c r="A452" s="19">
        <f>+'CPT data reduction'!A452</f>
        <v/>
      </c>
      <c r="B452" s="19">
        <f>+'CPT data reduction'!M452</f>
        <v/>
      </c>
      <c r="C452" s="25">
        <f>IF(A452&gt;$H$1,AVERAGE(OFFSET(B452,$F$1,0,1,1):OFFSET(B452,-$F$1,0,1,1)),0)</f>
        <v/>
      </c>
      <c r="K452" s="25">
        <f>+'CPT data reduction'!S452</f>
        <v/>
      </c>
      <c r="L452" s="19">
        <f>IF(K452&lt;2.6, IF(B452&lt;5000, 120, 200),IF(B452&lt;1000,30,IF(B452&lt;5000,80,120)))</f>
        <v/>
      </c>
      <c r="M452" s="19">
        <f>B452/L452</f>
        <v/>
      </c>
      <c r="N452" s="19">
        <f>IF(K452&lt;2.6, IF(B452&lt;5000, 35,IF(B452&lt;1200, 80, 120)),IF(B452&lt;1000,15,IF(B452&lt;5000,35,35)))</f>
        <v/>
      </c>
      <c r="O452" s="101">
        <f>+IF(M452&gt;N452,N452,M452)</f>
        <v/>
      </c>
    </row>
    <row r="453">
      <c r="A453" s="19">
        <f>+'CPT data reduction'!A453</f>
        <v/>
      </c>
      <c r="B453" s="19">
        <f>+'CPT data reduction'!M453</f>
        <v/>
      </c>
      <c r="C453" s="25">
        <f>IF(A453&gt;$H$1,AVERAGE(OFFSET(B453,$F$1,0,1,1):OFFSET(B453,-$F$1,0,1,1)),0)</f>
        <v/>
      </c>
      <c r="K453" s="25">
        <f>+'CPT data reduction'!S453</f>
        <v/>
      </c>
      <c r="L453" s="19">
        <f>IF(K453&lt;2.6, IF(B453&lt;5000, 120, 200),IF(B453&lt;1000,30,IF(B453&lt;5000,80,120)))</f>
        <v/>
      </c>
      <c r="M453" s="19">
        <f>B453/L453</f>
        <v/>
      </c>
      <c r="N453" s="19">
        <f>IF(K453&lt;2.6, IF(B453&lt;5000, 35,IF(B453&lt;1200, 80, 120)),IF(B453&lt;1000,15,IF(B453&lt;5000,35,35)))</f>
        <v/>
      </c>
      <c r="O453" s="101">
        <f>+IF(M453&gt;N453,N453,M453)</f>
        <v/>
      </c>
    </row>
    <row r="454">
      <c r="A454" s="19">
        <f>+'CPT data reduction'!A454</f>
        <v/>
      </c>
      <c r="B454" s="19">
        <f>+'CPT data reduction'!M454</f>
        <v/>
      </c>
      <c r="C454" s="25">
        <f>IF(A454&gt;$H$1,AVERAGE(OFFSET(B454,$F$1,0,1,1):OFFSET(B454,-$F$1,0,1,1)),0)</f>
        <v/>
      </c>
      <c r="K454" s="25">
        <f>+'CPT data reduction'!S454</f>
        <v/>
      </c>
      <c r="L454" s="19">
        <f>IF(K454&lt;2.6, IF(B454&lt;5000, 120, 200),IF(B454&lt;1000,30,IF(B454&lt;5000,80,120)))</f>
        <v/>
      </c>
      <c r="M454" s="19">
        <f>B454/L454</f>
        <v/>
      </c>
      <c r="N454" s="19">
        <f>IF(K454&lt;2.6, IF(B454&lt;5000, 35,IF(B454&lt;1200, 80, 120)),IF(B454&lt;1000,15,IF(B454&lt;5000,35,35)))</f>
        <v/>
      </c>
      <c r="O454" s="101">
        <f>+IF(M454&gt;N454,N454,M454)</f>
        <v/>
      </c>
    </row>
    <row r="455">
      <c r="A455" s="19">
        <f>+'CPT data reduction'!A455</f>
        <v/>
      </c>
      <c r="B455" s="19">
        <f>+'CPT data reduction'!M455</f>
        <v/>
      </c>
      <c r="C455" s="25">
        <f>IF(A455&gt;$H$1,AVERAGE(OFFSET(B455,$F$1,0,1,1):OFFSET(B455,-$F$1,0,1,1)),0)</f>
        <v/>
      </c>
      <c r="K455" s="25">
        <f>+'CPT data reduction'!S455</f>
        <v/>
      </c>
      <c r="L455" s="19">
        <f>IF(K455&lt;2.6, IF(B455&lt;5000, 120, 200),IF(B455&lt;1000,30,IF(B455&lt;5000,80,120)))</f>
        <v/>
      </c>
      <c r="M455" s="19">
        <f>B455/L455</f>
        <v/>
      </c>
      <c r="N455" s="19">
        <f>IF(K455&lt;2.6, IF(B455&lt;5000, 35,IF(B455&lt;1200, 80, 120)),IF(B455&lt;1000,15,IF(B455&lt;5000,35,35)))</f>
        <v/>
      </c>
      <c r="O455" s="101">
        <f>+IF(M455&gt;N455,N455,M455)</f>
        <v/>
      </c>
    </row>
    <row r="456">
      <c r="A456" s="19">
        <f>+'CPT data reduction'!A456</f>
        <v/>
      </c>
      <c r="B456" s="19">
        <f>+'CPT data reduction'!M456</f>
        <v/>
      </c>
      <c r="C456" s="25">
        <f>IF(A456&gt;$H$1,AVERAGE(OFFSET(B456,$F$1,0,1,1):OFFSET(B456,-$F$1,0,1,1)),0)</f>
        <v/>
      </c>
      <c r="K456" s="25">
        <f>+'CPT data reduction'!S456</f>
        <v/>
      </c>
      <c r="L456" s="19">
        <f>IF(K456&lt;2.6, IF(B456&lt;5000, 120, 200),IF(B456&lt;1000,30,IF(B456&lt;5000,80,120)))</f>
        <v/>
      </c>
      <c r="M456" s="19">
        <f>B456/L456</f>
        <v/>
      </c>
      <c r="N456" s="19">
        <f>IF(K456&lt;2.6, IF(B456&lt;5000, 35,IF(B456&lt;1200, 80, 120)),IF(B456&lt;1000,15,IF(B456&lt;5000,35,35)))</f>
        <v/>
      </c>
      <c r="O456" s="101">
        <f>+IF(M456&gt;N456,N456,M456)</f>
        <v/>
      </c>
    </row>
    <row r="457">
      <c r="A457" s="19">
        <f>+'CPT data reduction'!A457</f>
        <v/>
      </c>
      <c r="B457" s="19">
        <f>+'CPT data reduction'!M457</f>
        <v/>
      </c>
      <c r="C457" s="25">
        <f>IF(A457&gt;$H$1,AVERAGE(OFFSET(B457,$F$1,0,1,1):OFFSET(B457,-$F$1,0,1,1)),0)</f>
        <v/>
      </c>
      <c r="K457" s="25">
        <f>+'CPT data reduction'!S457</f>
        <v/>
      </c>
      <c r="L457" s="19">
        <f>IF(K457&lt;2.6, IF(B457&lt;5000, 120, 200),IF(B457&lt;1000,30,IF(B457&lt;5000,80,120)))</f>
        <v/>
      </c>
      <c r="M457" s="19">
        <f>B457/L457</f>
        <v/>
      </c>
      <c r="N457" s="19">
        <f>IF(K457&lt;2.6, IF(B457&lt;5000, 35,IF(B457&lt;1200, 80, 120)),IF(B457&lt;1000,15,IF(B457&lt;5000,35,35)))</f>
        <v/>
      </c>
      <c r="O457" s="101">
        <f>+IF(M457&gt;N457,N457,M457)</f>
        <v/>
      </c>
    </row>
    <row r="458">
      <c r="A458" s="19">
        <f>+'CPT data reduction'!A458</f>
        <v/>
      </c>
      <c r="B458" s="19">
        <f>+'CPT data reduction'!M458</f>
        <v/>
      </c>
      <c r="C458" s="25">
        <f>IF(A458&gt;$H$1,AVERAGE(OFFSET(B458,$F$1,0,1,1):OFFSET(B458,-$F$1,0,1,1)),0)</f>
        <v/>
      </c>
      <c r="K458" s="25">
        <f>+'CPT data reduction'!S458</f>
        <v/>
      </c>
      <c r="L458" s="19">
        <f>IF(K458&lt;2.6, IF(B458&lt;5000, 120, 200),IF(B458&lt;1000,30,IF(B458&lt;5000,80,120)))</f>
        <v/>
      </c>
      <c r="M458" s="19">
        <f>B458/L458</f>
        <v/>
      </c>
      <c r="N458" s="19">
        <f>IF(K458&lt;2.6, IF(B458&lt;5000, 35,IF(B458&lt;1200, 80, 120)),IF(B458&lt;1000,15,IF(B458&lt;5000,35,35)))</f>
        <v/>
      </c>
      <c r="O458" s="101">
        <f>+IF(M458&gt;N458,N458,M458)</f>
        <v/>
      </c>
    </row>
    <row r="459">
      <c r="A459" s="19">
        <f>+'CPT data reduction'!A459</f>
        <v/>
      </c>
      <c r="B459" s="19">
        <f>+'CPT data reduction'!M459</f>
        <v/>
      </c>
      <c r="C459" s="25">
        <f>IF(A459&gt;$H$1,AVERAGE(OFFSET(B459,$F$1,0,1,1):OFFSET(B459,-$F$1,0,1,1)),0)</f>
        <v/>
      </c>
      <c r="K459" s="25">
        <f>+'CPT data reduction'!S459</f>
        <v/>
      </c>
      <c r="L459" s="19">
        <f>IF(K459&lt;2.6, IF(B459&lt;5000, 120, 200),IF(B459&lt;1000,30,IF(B459&lt;5000,80,120)))</f>
        <v/>
      </c>
      <c r="M459" s="19">
        <f>B459/L459</f>
        <v/>
      </c>
      <c r="N459" s="19">
        <f>IF(K459&lt;2.6, IF(B459&lt;5000, 35,IF(B459&lt;1200, 80, 120)),IF(B459&lt;1000,15,IF(B459&lt;5000,35,35)))</f>
        <v/>
      </c>
      <c r="O459" s="101">
        <f>+IF(M459&gt;N459,N459,M459)</f>
        <v/>
      </c>
    </row>
    <row r="460">
      <c r="A460" s="19">
        <f>+'CPT data reduction'!A460</f>
        <v/>
      </c>
      <c r="B460" s="19">
        <f>+'CPT data reduction'!M460</f>
        <v/>
      </c>
      <c r="C460" s="25">
        <f>IF(A460&gt;$H$1,AVERAGE(OFFSET(B460,$F$1,0,1,1):OFFSET(B460,-$F$1,0,1,1)),0)</f>
        <v/>
      </c>
      <c r="K460" s="25">
        <f>+'CPT data reduction'!S460</f>
        <v/>
      </c>
      <c r="L460" s="19">
        <f>IF(K460&lt;2.6, IF(B460&lt;5000, 120, 200),IF(B460&lt;1000,30,IF(B460&lt;5000,80,120)))</f>
        <v/>
      </c>
      <c r="M460" s="19">
        <f>B460/L460</f>
        <v/>
      </c>
      <c r="N460" s="19">
        <f>IF(K460&lt;2.6, IF(B460&lt;5000, 35,IF(B460&lt;1200, 80, 120)),IF(B460&lt;1000,15,IF(B460&lt;5000,35,35)))</f>
        <v/>
      </c>
      <c r="O460" s="101">
        <f>+IF(M460&gt;N460,N460,M460)</f>
        <v/>
      </c>
    </row>
    <row r="461">
      <c r="A461" s="19">
        <f>+'CPT data reduction'!A461</f>
        <v/>
      </c>
      <c r="B461" s="19">
        <f>+'CPT data reduction'!M461</f>
        <v/>
      </c>
      <c r="C461" s="25">
        <f>IF(A461&gt;$H$1,AVERAGE(OFFSET(B461,$F$1,0,1,1):OFFSET(B461,-$F$1,0,1,1)),0)</f>
        <v/>
      </c>
      <c r="K461" s="25">
        <f>+'CPT data reduction'!S461</f>
        <v/>
      </c>
      <c r="L461" s="19">
        <f>IF(K461&lt;2.6, IF(B461&lt;5000, 120, 200),IF(B461&lt;1000,30,IF(B461&lt;5000,80,120)))</f>
        <v/>
      </c>
      <c r="M461" s="19">
        <f>B461/L461</f>
        <v/>
      </c>
      <c r="N461" s="19">
        <f>IF(K461&lt;2.6, IF(B461&lt;5000, 35,IF(B461&lt;1200, 80, 120)),IF(B461&lt;1000,15,IF(B461&lt;5000,35,35)))</f>
        <v/>
      </c>
      <c r="O461" s="101">
        <f>+IF(M461&gt;N461,N461,M461)</f>
        <v/>
      </c>
    </row>
    <row r="462">
      <c r="A462" s="19">
        <f>+'CPT data reduction'!A462</f>
        <v/>
      </c>
      <c r="B462" s="19">
        <f>+'CPT data reduction'!M462</f>
        <v/>
      </c>
      <c r="C462" s="25">
        <f>IF(A462&gt;$H$1,AVERAGE(OFFSET(B462,$F$1,0,1,1):OFFSET(B462,-$F$1,0,1,1)),0)</f>
        <v/>
      </c>
      <c r="K462" s="25">
        <f>+'CPT data reduction'!S462</f>
        <v/>
      </c>
      <c r="L462" s="19">
        <f>IF(K462&lt;2.6, IF(B462&lt;5000, 120, 200),IF(B462&lt;1000,30,IF(B462&lt;5000,80,120)))</f>
        <v/>
      </c>
      <c r="M462" s="19">
        <f>B462/L462</f>
        <v/>
      </c>
      <c r="N462" s="19">
        <f>IF(K462&lt;2.6, IF(B462&lt;5000, 35,IF(B462&lt;1200, 80, 120)),IF(B462&lt;1000,15,IF(B462&lt;5000,35,35)))</f>
        <v/>
      </c>
      <c r="O462" s="101">
        <f>+IF(M462&gt;N462,N462,M462)</f>
        <v/>
      </c>
    </row>
    <row r="463">
      <c r="A463" s="19">
        <f>+'CPT data reduction'!A463</f>
        <v/>
      </c>
      <c r="B463" s="19">
        <f>+'CPT data reduction'!M463</f>
        <v/>
      </c>
      <c r="C463" s="25">
        <f>IF(A463&gt;$H$1,AVERAGE(OFFSET(B463,$F$1,0,1,1):OFFSET(B463,-$F$1,0,1,1)),0)</f>
        <v/>
      </c>
      <c r="K463" s="25">
        <f>+'CPT data reduction'!S463</f>
        <v/>
      </c>
      <c r="L463" s="19">
        <f>IF(K463&lt;2.6, IF(B463&lt;5000, 120, 200),IF(B463&lt;1000,30,IF(B463&lt;5000,80,120)))</f>
        <v/>
      </c>
      <c r="M463" s="19">
        <f>B463/L463</f>
        <v/>
      </c>
      <c r="N463" s="19">
        <f>IF(K463&lt;2.6, IF(B463&lt;5000, 35,IF(B463&lt;1200, 80, 120)),IF(B463&lt;1000,15,IF(B463&lt;5000,35,35)))</f>
        <v/>
      </c>
      <c r="O463" s="101">
        <f>+IF(M463&gt;N463,N463,M463)</f>
        <v/>
      </c>
    </row>
    <row r="464">
      <c r="A464" s="19">
        <f>+'CPT data reduction'!A464</f>
        <v/>
      </c>
      <c r="B464" s="19">
        <f>+'CPT data reduction'!M464</f>
        <v/>
      </c>
      <c r="C464" s="25">
        <f>IF(A464&gt;$H$1,AVERAGE(OFFSET(B464,$F$1,0,1,1):OFFSET(B464,-$F$1,0,1,1)),0)</f>
        <v/>
      </c>
      <c r="K464" s="25">
        <f>+'CPT data reduction'!S464</f>
        <v/>
      </c>
      <c r="L464" s="19">
        <f>IF(K464&lt;2.6, IF(B464&lt;5000, 120, 200),IF(B464&lt;1000,30,IF(B464&lt;5000,80,120)))</f>
        <v/>
      </c>
      <c r="M464" s="19">
        <f>B464/L464</f>
        <v/>
      </c>
      <c r="N464" s="19">
        <f>IF(K464&lt;2.6, IF(B464&lt;5000, 35,IF(B464&lt;1200, 80, 120)),IF(B464&lt;1000,15,IF(B464&lt;5000,35,35)))</f>
        <v/>
      </c>
      <c r="O464" s="101">
        <f>+IF(M464&gt;N464,N464,M464)</f>
        <v/>
      </c>
    </row>
    <row r="465">
      <c r="A465" s="19">
        <f>+'CPT data reduction'!A465</f>
        <v/>
      </c>
      <c r="B465" s="19">
        <f>+'CPT data reduction'!M465</f>
        <v/>
      </c>
      <c r="C465" s="25">
        <f>IF(A465&gt;$H$1,AVERAGE(OFFSET(B465,$F$1,0,1,1):OFFSET(B465,-$F$1,0,1,1)),0)</f>
        <v/>
      </c>
      <c r="K465" s="25">
        <f>+'CPT data reduction'!S465</f>
        <v/>
      </c>
      <c r="L465" s="19">
        <f>IF(K465&lt;2.6, IF(B465&lt;5000, 120, 200),IF(B465&lt;1000,30,IF(B465&lt;5000,80,120)))</f>
        <v/>
      </c>
      <c r="M465" s="19">
        <f>B465/L465</f>
        <v/>
      </c>
      <c r="N465" s="19">
        <f>IF(K465&lt;2.6, IF(B465&lt;5000, 35,IF(B465&lt;1200, 80, 120)),IF(B465&lt;1000,15,IF(B465&lt;5000,35,35)))</f>
        <v/>
      </c>
      <c r="O465" s="101">
        <f>+IF(M465&gt;N465,N465,M465)</f>
        <v/>
      </c>
    </row>
    <row r="466">
      <c r="A466" s="19">
        <f>+'CPT data reduction'!A466</f>
        <v/>
      </c>
      <c r="B466" s="19">
        <f>+'CPT data reduction'!M466</f>
        <v/>
      </c>
      <c r="C466" s="25">
        <f>IF(A466&gt;$H$1,AVERAGE(OFFSET(B466,$F$1,0,1,1):OFFSET(B466,-$F$1,0,1,1)),0)</f>
        <v/>
      </c>
      <c r="K466" s="25">
        <f>+'CPT data reduction'!S466</f>
        <v/>
      </c>
      <c r="L466" s="19">
        <f>IF(K466&lt;2.6, IF(B466&lt;5000, 120, 200),IF(B466&lt;1000,30,IF(B466&lt;5000,80,120)))</f>
        <v/>
      </c>
      <c r="M466" s="19">
        <f>B466/L466</f>
        <v/>
      </c>
      <c r="N466" s="19">
        <f>IF(K466&lt;2.6, IF(B466&lt;5000, 35,IF(B466&lt;1200, 80, 120)),IF(B466&lt;1000,15,IF(B466&lt;5000,35,35)))</f>
        <v/>
      </c>
      <c r="O466" s="101">
        <f>+IF(M466&gt;N466,N466,M466)</f>
        <v/>
      </c>
    </row>
    <row r="467">
      <c r="A467" s="19">
        <f>+'CPT data reduction'!A467</f>
        <v/>
      </c>
      <c r="B467" s="19">
        <f>+'CPT data reduction'!M467</f>
        <v/>
      </c>
      <c r="C467" s="25">
        <f>IF(A467&gt;$H$1,AVERAGE(OFFSET(B467,$F$1,0,1,1):OFFSET(B467,-$F$1,0,1,1)),0)</f>
        <v/>
      </c>
      <c r="K467" s="25">
        <f>+'CPT data reduction'!S467</f>
        <v/>
      </c>
      <c r="L467" s="19">
        <f>IF(K467&lt;2.6, IF(B467&lt;5000, 120, 200),IF(B467&lt;1000,30,IF(B467&lt;5000,80,120)))</f>
        <v/>
      </c>
      <c r="M467" s="19">
        <f>B467/L467</f>
        <v/>
      </c>
      <c r="N467" s="19">
        <f>IF(K467&lt;2.6, IF(B467&lt;5000, 35,IF(B467&lt;1200, 80, 120)),IF(B467&lt;1000,15,IF(B467&lt;5000,35,35)))</f>
        <v/>
      </c>
      <c r="O467" s="101">
        <f>+IF(M467&gt;N467,N467,M467)</f>
        <v/>
      </c>
    </row>
    <row r="468">
      <c r="A468" s="19">
        <f>+'CPT data reduction'!A468</f>
        <v/>
      </c>
      <c r="B468" s="19">
        <f>+'CPT data reduction'!M468</f>
        <v/>
      </c>
      <c r="C468" s="25">
        <f>IF(A468&gt;$H$1,AVERAGE(OFFSET(B468,$F$1,0,1,1):OFFSET(B468,-$F$1,0,1,1)),0)</f>
        <v/>
      </c>
      <c r="K468" s="25">
        <f>+'CPT data reduction'!S468</f>
        <v/>
      </c>
      <c r="L468" s="19">
        <f>IF(K468&lt;2.6, IF(B468&lt;5000, 120, 200),IF(B468&lt;1000,30,IF(B468&lt;5000,80,120)))</f>
        <v/>
      </c>
      <c r="M468" s="19">
        <f>B468/L468</f>
        <v/>
      </c>
      <c r="N468" s="19">
        <f>IF(K468&lt;2.6, IF(B468&lt;5000, 35,IF(B468&lt;1200, 80, 120)),IF(B468&lt;1000,15,IF(B468&lt;5000,35,35)))</f>
        <v/>
      </c>
      <c r="O468" s="101">
        <f>+IF(M468&gt;N468,N468,M468)</f>
        <v/>
      </c>
    </row>
    <row r="469">
      <c r="A469" s="19">
        <f>+'CPT data reduction'!A469</f>
        <v/>
      </c>
      <c r="B469" s="19">
        <f>+'CPT data reduction'!M469</f>
        <v/>
      </c>
      <c r="C469" s="25">
        <f>IF(A469&gt;$H$1,AVERAGE(OFFSET(B469,$F$1,0,1,1):OFFSET(B469,-$F$1,0,1,1)),0)</f>
        <v/>
      </c>
      <c r="K469" s="25">
        <f>+'CPT data reduction'!S469</f>
        <v/>
      </c>
      <c r="L469" s="19">
        <f>IF(K469&lt;2.6, IF(B469&lt;5000, 120, 200),IF(B469&lt;1000,30,IF(B469&lt;5000,80,120)))</f>
        <v/>
      </c>
      <c r="M469" s="19">
        <f>B469/L469</f>
        <v/>
      </c>
      <c r="N469" s="19">
        <f>IF(K469&lt;2.6, IF(B469&lt;5000, 35,IF(B469&lt;1200, 80, 120)),IF(B469&lt;1000,15,IF(B469&lt;5000,35,35)))</f>
        <v/>
      </c>
      <c r="O469" s="101">
        <f>+IF(M469&gt;N469,N469,M469)</f>
        <v/>
      </c>
    </row>
    <row r="470">
      <c r="A470" s="19">
        <f>+'CPT data reduction'!A470</f>
        <v/>
      </c>
      <c r="B470" s="19">
        <f>+'CPT data reduction'!M470</f>
        <v/>
      </c>
      <c r="C470" s="25">
        <f>IF(A470&gt;$H$1,AVERAGE(OFFSET(B470,$F$1,0,1,1):OFFSET(B470,-$F$1,0,1,1)),0)</f>
        <v/>
      </c>
      <c r="K470" s="25">
        <f>+'CPT data reduction'!S470</f>
        <v/>
      </c>
      <c r="L470" s="19">
        <f>IF(K470&lt;2.6, IF(B470&lt;5000, 120, 200),IF(B470&lt;1000,30,IF(B470&lt;5000,80,120)))</f>
        <v/>
      </c>
      <c r="M470" s="19">
        <f>B470/L470</f>
        <v/>
      </c>
      <c r="N470" s="19">
        <f>IF(K470&lt;2.6, IF(B470&lt;5000, 35,IF(B470&lt;1200, 80, 120)),IF(B470&lt;1000,15,IF(B470&lt;5000,35,35)))</f>
        <v/>
      </c>
      <c r="O470" s="101">
        <f>+IF(M470&gt;N470,N470,M470)</f>
        <v/>
      </c>
    </row>
    <row r="471">
      <c r="A471" s="19">
        <f>+'CPT data reduction'!A471</f>
        <v/>
      </c>
      <c r="B471" s="19">
        <f>+'CPT data reduction'!M471</f>
        <v/>
      </c>
      <c r="C471" s="25">
        <f>IF(A471&gt;$H$1,AVERAGE(OFFSET(B471,$F$1,0,1,1):OFFSET(B471,-$F$1,0,1,1)),0)</f>
        <v/>
      </c>
      <c r="K471" s="25">
        <f>+'CPT data reduction'!S471</f>
        <v/>
      </c>
      <c r="L471" s="19">
        <f>IF(K471&lt;2.6, IF(B471&lt;5000, 120, 200),IF(B471&lt;1000,30,IF(B471&lt;5000,80,120)))</f>
        <v/>
      </c>
      <c r="M471" s="19">
        <f>B471/L471</f>
        <v/>
      </c>
      <c r="N471" s="19">
        <f>IF(K471&lt;2.6, IF(B471&lt;5000, 35,IF(B471&lt;1200, 80, 120)),IF(B471&lt;1000,15,IF(B471&lt;5000,35,35)))</f>
        <v/>
      </c>
      <c r="O471" s="101">
        <f>+IF(M471&gt;N471,N471,M471)</f>
        <v/>
      </c>
    </row>
    <row r="472">
      <c r="A472" s="19">
        <f>+'CPT data reduction'!A472</f>
        <v/>
      </c>
      <c r="B472" s="19">
        <f>+'CPT data reduction'!M472</f>
        <v/>
      </c>
      <c r="C472" s="25">
        <f>IF(A472&gt;$H$1,AVERAGE(OFFSET(B472,$F$1,0,1,1):OFFSET(B472,-$F$1,0,1,1)),0)</f>
        <v/>
      </c>
      <c r="K472" s="25">
        <f>+'CPT data reduction'!S472</f>
        <v/>
      </c>
      <c r="L472" s="19">
        <f>IF(K472&lt;2.6, IF(B472&lt;5000, 120, 200),IF(B472&lt;1000,30,IF(B472&lt;5000,80,120)))</f>
        <v/>
      </c>
      <c r="M472" s="19">
        <f>B472/L472</f>
        <v/>
      </c>
      <c r="N472" s="19">
        <f>IF(K472&lt;2.6, IF(B472&lt;5000, 35,IF(B472&lt;1200, 80, 120)),IF(B472&lt;1000,15,IF(B472&lt;5000,35,35)))</f>
        <v/>
      </c>
      <c r="O472" s="101">
        <f>+IF(M472&gt;N472,N472,M472)</f>
        <v/>
      </c>
    </row>
    <row r="473">
      <c r="A473" s="19">
        <f>+'CPT data reduction'!A473</f>
        <v/>
      </c>
      <c r="B473" s="19">
        <f>+'CPT data reduction'!M473</f>
        <v/>
      </c>
      <c r="C473" s="25">
        <f>IF(A473&gt;$H$1,AVERAGE(OFFSET(B473,$F$1,0,1,1):OFFSET(B473,-$F$1,0,1,1)),0)</f>
        <v/>
      </c>
      <c r="K473" s="25">
        <f>+'CPT data reduction'!S473</f>
        <v/>
      </c>
      <c r="L473" s="19">
        <f>IF(K473&lt;2.6, IF(B473&lt;5000, 120, 200),IF(B473&lt;1000,30,IF(B473&lt;5000,80,120)))</f>
        <v/>
      </c>
      <c r="M473" s="19">
        <f>B473/L473</f>
        <v/>
      </c>
      <c r="N473" s="19">
        <f>IF(K473&lt;2.6, IF(B473&lt;5000, 35,IF(B473&lt;1200, 80, 120)),IF(B473&lt;1000,15,IF(B473&lt;5000,35,35)))</f>
        <v/>
      </c>
      <c r="O473" s="101">
        <f>+IF(M473&gt;N473,N473,M473)</f>
        <v/>
      </c>
    </row>
    <row r="474">
      <c r="A474" s="19">
        <f>+'CPT data reduction'!A474</f>
        <v/>
      </c>
      <c r="B474" s="19">
        <f>+'CPT data reduction'!M474</f>
        <v/>
      </c>
      <c r="C474" s="25">
        <f>IF(A474&gt;$H$1,AVERAGE(OFFSET(B474,$F$1,0,1,1):OFFSET(B474,-$F$1,0,1,1)),0)</f>
        <v/>
      </c>
      <c r="K474" s="25">
        <f>+'CPT data reduction'!S474</f>
        <v/>
      </c>
      <c r="L474" s="19">
        <f>IF(K474&lt;2.6, IF(B474&lt;5000, 120, 200),IF(B474&lt;1000,30,IF(B474&lt;5000,80,120)))</f>
        <v/>
      </c>
      <c r="M474" s="19">
        <f>B474/L474</f>
        <v/>
      </c>
      <c r="N474" s="19">
        <f>IF(K474&lt;2.6, IF(B474&lt;5000, 35,IF(B474&lt;1200, 80, 120)),IF(B474&lt;1000,15,IF(B474&lt;5000,35,35)))</f>
        <v/>
      </c>
      <c r="O474" s="101">
        <f>+IF(M474&gt;N474,N474,M474)</f>
        <v/>
      </c>
    </row>
    <row r="475">
      <c r="A475" s="19">
        <f>+'CPT data reduction'!A475</f>
        <v/>
      </c>
      <c r="B475" s="19">
        <f>+'CPT data reduction'!M475</f>
        <v/>
      </c>
      <c r="C475" s="25">
        <f>IF(A475&gt;$H$1,AVERAGE(OFFSET(B475,$F$1,0,1,1):OFFSET(B475,-$F$1,0,1,1)),0)</f>
        <v/>
      </c>
      <c r="K475" s="25">
        <f>+'CPT data reduction'!S475</f>
        <v/>
      </c>
      <c r="L475" s="19">
        <f>IF(K475&lt;2.6, IF(B475&lt;5000, 120, 200),IF(B475&lt;1000,30,IF(B475&lt;5000,80,120)))</f>
        <v/>
      </c>
      <c r="M475" s="19">
        <f>B475/L475</f>
        <v/>
      </c>
      <c r="N475" s="19">
        <f>IF(K475&lt;2.6, IF(B475&lt;5000, 35,IF(B475&lt;1200, 80, 120)),IF(B475&lt;1000,15,IF(B475&lt;5000,35,35)))</f>
        <v/>
      </c>
      <c r="O475" s="101">
        <f>+IF(M475&gt;N475,N475,M475)</f>
        <v/>
      </c>
    </row>
    <row r="476">
      <c r="A476" s="19">
        <f>+'CPT data reduction'!A476</f>
        <v/>
      </c>
      <c r="B476" s="19">
        <f>+'CPT data reduction'!M476</f>
        <v/>
      </c>
      <c r="C476" s="25">
        <f>IF(A476&gt;$H$1,AVERAGE(OFFSET(B476,$F$1,0,1,1):OFFSET(B476,-$F$1,0,1,1)),0)</f>
        <v/>
      </c>
      <c r="K476" s="25">
        <f>+'CPT data reduction'!S476</f>
        <v/>
      </c>
      <c r="L476" s="19">
        <f>IF(K476&lt;2.6, IF(B476&lt;5000, 120, 200),IF(B476&lt;1000,30,IF(B476&lt;5000,80,120)))</f>
        <v/>
      </c>
      <c r="M476" s="19">
        <f>B476/L476</f>
        <v/>
      </c>
      <c r="N476" s="19">
        <f>IF(K476&lt;2.6, IF(B476&lt;5000, 35,IF(B476&lt;1200, 80, 120)),IF(B476&lt;1000,15,IF(B476&lt;5000,35,35)))</f>
        <v/>
      </c>
      <c r="O476" s="101">
        <f>+IF(M476&gt;N476,N476,M476)</f>
        <v/>
      </c>
    </row>
    <row r="477">
      <c r="A477" s="19">
        <f>+'CPT data reduction'!A477</f>
        <v/>
      </c>
      <c r="B477" s="19">
        <f>+'CPT data reduction'!M477</f>
        <v/>
      </c>
      <c r="C477" s="25">
        <f>IF(A477&gt;$H$1,AVERAGE(OFFSET(B477,$F$1,0,1,1):OFFSET(B477,-$F$1,0,1,1)),0)</f>
        <v/>
      </c>
      <c r="K477" s="25">
        <f>+'CPT data reduction'!S477</f>
        <v/>
      </c>
      <c r="L477" s="19">
        <f>IF(K477&lt;2.6, IF(B477&lt;5000, 120, 200),IF(B477&lt;1000,30,IF(B477&lt;5000,80,120)))</f>
        <v/>
      </c>
      <c r="M477" s="19">
        <f>B477/L477</f>
        <v/>
      </c>
      <c r="N477" s="19">
        <f>IF(K477&lt;2.6, IF(B477&lt;5000, 35,IF(B477&lt;1200, 80, 120)),IF(B477&lt;1000,15,IF(B477&lt;5000,35,35)))</f>
        <v/>
      </c>
      <c r="O477" s="101">
        <f>+IF(M477&gt;N477,N477,M477)</f>
        <v/>
      </c>
    </row>
    <row r="478">
      <c r="A478" s="19">
        <f>+'CPT data reduction'!A478</f>
        <v/>
      </c>
      <c r="B478" s="19">
        <f>+'CPT data reduction'!M478</f>
        <v/>
      </c>
      <c r="C478" s="25">
        <f>IF(A478&gt;$H$1,AVERAGE(OFFSET(B478,$F$1,0,1,1):OFFSET(B478,-$F$1,0,1,1)),0)</f>
        <v/>
      </c>
      <c r="K478" s="25">
        <f>+'CPT data reduction'!S478</f>
        <v/>
      </c>
      <c r="L478" s="19">
        <f>IF(K478&lt;2.6, IF(B478&lt;5000, 120, 200),IF(B478&lt;1000,30,IF(B478&lt;5000,80,120)))</f>
        <v/>
      </c>
      <c r="M478" s="19">
        <f>B478/L478</f>
        <v/>
      </c>
      <c r="N478" s="19">
        <f>IF(K478&lt;2.6, IF(B478&lt;5000, 35,IF(B478&lt;1200, 80, 120)),IF(B478&lt;1000,15,IF(B478&lt;5000,35,35)))</f>
        <v/>
      </c>
      <c r="O478" s="101">
        <f>+IF(M478&gt;N478,N478,M478)</f>
        <v/>
      </c>
    </row>
    <row r="479">
      <c r="A479" s="19">
        <f>+'CPT data reduction'!A479</f>
        <v/>
      </c>
      <c r="B479" s="19">
        <f>+'CPT data reduction'!M479</f>
        <v/>
      </c>
      <c r="C479" s="25">
        <f>IF(A479&gt;$H$1,AVERAGE(OFFSET(B479,$F$1,0,1,1):OFFSET(B479,-$F$1,0,1,1)),0)</f>
        <v/>
      </c>
      <c r="K479" s="25">
        <f>+'CPT data reduction'!S479</f>
        <v/>
      </c>
      <c r="L479" s="19">
        <f>IF(K479&lt;2.6, IF(B479&lt;5000, 120, 200),IF(B479&lt;1000,30,IF(B479&lt;5000,80,120)))</f>
        <v/>
      </c>
      <c r="M479" s="19">
        <f>B479/L479</f>
        <v/>
      </c>
      <c r="N479" s="19">
        <f>IF(K479&lt;2.6, IF(B479&lt;5000, 35,IF(B479&lt;1200, 80, 120)),IF(B479&lt;1000,15,IF(B479&lt;5000,35,35)))</f>
        <v/>
      </c>
      <c r="O479" s="101">
        <f>+IF(M479&gt;N479,N479,M479)</f>
        <v/>
      </c>
    </row>
    <row r="480">
      <c r="A480" s="19">
        <f>+'CPT data reduction'!A480</f>
        <v/>
      </c>
      <c r="B480" s="19">
        <f>+'CPT data reduction'!M480</f>
        <v/>
      </c>
      <c r="C480" s="25">
        <f>IF(A480&gt;$H$1,AVERAGE(OFFSET(B480,$F$1,0,1,1):OFFSET(B480,-$F$1,0,1,1)),0)</f>
        <v/>
      </c>
      <c r="K480" s="25">
        <f>+'CPT data reduction'!S480</f>
        <v/>
      </c>
      <c r="L480" s="19">
        <f>IF(K480&lt;2.6, IF(B480&lt;5000, 120, 200),IF(B480&lt;1000,30,IF(B480&lt;5000,80,120)))</f>
        <v/>
      </c>
      <c r="M480" s="19">
        <f>B480/L480</f>
        <v/>
      </c>
      <c r="N480" s="19">
        <f>IF(K480&lt;2.6, IF(B480&lt;5000, 35,IF(B480&lt;1200, 80, 120)),IF(B480&lt;1000,15,IF(B480&lt;5000,35,35)))</f>
        <v/>
      </c>
      <c r="O480" s="101">
        <f>+IF(M480&gt;N480,N480,M480)</f>
        <v/>
      </c>
    </row>
    <row r="481">
      <c r="A481" s="19">
        <f>+'CPT data reduction'!A481</f>
        <v/>
      </c>
      <c r="B481" s="19">
        <f>+'CPT data reduction'!M481</f>
        <v/>
      </c>
      <c r="C481" s="25">
        <f>IF(A481&gt;$H$1,AVERAGE(OFFSET(B481,$F$1,0,1,1):OFFSET(B481,-$F$1,0,1,1)),0)</f>
        <v/>
      </c>
      <c r="K481" s="25">
        <f>+'CPT data reduction'!S481</f>
        <v/>
      </c>
      <c r="L481" s="19">
        <f>IF(K481&lt;2.6, IF(B481&lt;5000, 120, 200),IF(B481&lt;1000,30,IF(B481&lt;5000,80,120)))</f>
        <v/>
      </c>
      <c r="M481" s="19">
        <f>B481/L481</f>
        <v/>
      </c>
      <c r="N481" s="19">
        <f>IF(K481&lt;2.6, IF(B481&lt;5000, 35,IF(B481&lt;1200, 80, 120)),IF(B481&lt;1000,15,IF(B481&lt;5000,35,35)))</f>
        <v/>
      </c>
      <c r="O481" s="101">
        <f>+IF(M481&gt;N481,N481,M481)</f>
        <v/>
      </c>
    </row>
    <row r="482">
      <c r="A482" s="19">
        <f>+'CPT data reduction'!A482</f>
        <v/>
      </c>
      <c r="B482" s="19">
        <f>+'CPT data reduction'!M482</f>
        <v/>
      </c>
      <c r="C482" s="25">
        <f>IF(A482&gt;$H$1,AVERAGE(OFFSET(B482,$F$1,0,1,1):OFFSET(B482,-$F$1,0,1,1)),0)</f>
        <v/>
      </c>
      <c r="K482" s="25">
        <f>+'CPT data reduction'!S482</f>
        <v/>
      </c>
      <c r="L482" s="19">
        <f>IF(K482&lt;2.6, IF(B482&lt;5000, 120, 200),IF(B482&lt;1000,30,IF(B482&lt;5000,80,120)))</f>
        <v/>
      </c>
      <c r="M482" s="19">
        <f>B482/L482</f>
        <v/>
      </c>
      <c r="N482" s="19">
        <f>IF(K482&lt;2.6, IF(B482&lt;5000, 35,IF(B482&lt;1200, 80, 120)),IF(B482&lt;1000,15,IF(B482&lt;5000,35,35)))</f>
        <v/>
      </c>
      <c r="O482" s="101">
        <f>+IF(M482&gt;N482,N482,M482)</f>
        <v/>
      </c>
    </row>
    <row r="483">
      <c r="A483" s="19">
        <f>+'CPT data reduction'!A483</f>
        <v/>
      </c>
      <c r="B483" s="19">
        <f>+'CPT data reduction'!M483</f>
        <v/>
      </c>
      <c r="C483" s="25">
        <f>IF(A483&gt;$H$1,AVERAGE(OFFSET(B483,$F$1,0,1,1):OFFSET(B483,-$F$1,0,1,1)),0)</f>
        <v/>
      </c>
      <c r="K483" s="25">
        <f>+'CPT data reduction'!S483</f>
        <v/>
      </c>
      <c r="L483" s="19">
        <f>IF(K483&lt;2.6, IF(B483&lt;5000, 120, 200),IF(B483&lt;1000,30,IF(B483&lt;5000,80,120)))</f>
        <v/>
      </c>
      <c r="M483" s="19">
        <f>B483/L483</f>
        <v/>
      </c>
      <c r="N483" s="19">
        <f>IF(K483&lt;2.6, IF(B483&lt;5000, 35,IF(B483&lt;1200, 80, 120)),IF(B483&lt;1000,15,IF(B483&lt;5000,35,35)))</f>
        <v/>
      </c>
      <c r="O483" s="101">
        <f>+IF(M483&gt;N483,N483,M483)</f>
        <v/>
      </c>
    </row>
    <row r="484">
      <c r="A484" s="19">
        <f>+'CPT data reduction'!A484</f>
        <v/>
      </c>
      <c r="B484" s="19">
        <f>+'CPT data reduction'!M484</f>
        <v/>
      </c>
      <c r="C484" s="25">
        <f>IF(A484&gt;$H$1,AVERAGE(OFFSET(B484,$F$1,0,1,1):OFFSET(B484,-$F$1,0,1,1)),0)</f>
        <v/>
      </c>
      <c r="K484" s="25">
        <f>+'CPT data reduction'!S484</f>
        <v/>
      </c>
      <c r="L484" s="19">
        <f>IF(K484&lt;2.6, IF(B484&lt;5000, 120, 200),IF(B484&lt;1000,30,IF(B484&lt;5000,80,120)))</f>
        <v/>
      </c>
      <c r="M484" s="19">
        <f>B484/L484</f>
        <v/>
      </c>
      <c r="N484" s="19">
        <f>IF(K484&lt;2.6, IF(B484&lt;5000, 35,IF(B484&lt;1200, 80, 120)),IF(B484&lt;1000,15,IF(B484&lt;5000,35,35)))</f>
        <v/>
      </c>
      <c r="O484" s="101">
        <f>+IF(M484&gt;N484,N484,M484)</f>
        <v/>
      </c>
    </row>
    <row r="485">
      <c r="A485" s="19">
        <f>+'CPT data reduction'!A485</f>
        <v/>
      </c>
      <c r="B485" s="19">
        <f>+'CPT data reduction'!M485</f>
        <v/>
      </c>
      <c r="C485" s="25">
        <f>IF(A485&gt;$H$1,AVERAGE(OFFSET(B485,$F$1,0,1,1):OFFSET(B485,-$F$1,0,1,1)),0)</f>
        <v/>
      </c>
      <c r="K485" s="25">
        <f>+'CPT data reduction'!S485</f>
        <v/>
      </c>
      <c r="L485" s="19">
        <f>IF(K485&lt;2.6, IF(B485&lt;5000, 120, 200),IF(B485&lt;1000,30,IF(B485&lt;5000,80,120)))</f>
        <v/>
      </c>
      <c r="M485" s="19">
        <f>B485/L485</f>
        <v/>
      </c>
      <c r="N485" s="19">
        <f>IF(K485&lt;2.6, IF(B485&lt;5000, 35,IF(B485&lt;1200, 80, 120)),IF(B485&lt;1000,15,IF(B485&lt;5000,35,35)))</f>
        <v/>
      </c>
      <c r="O485" s="101">
        <f>+IF(M485&gt;N485,N485,M485)</f>
        <v/>
      </c>
    </row>
    <row r="486">
      <c r="A486" s="19">
        <f>+'CPT data reduction'!A486</f>
        <v/>
      </c>
      <c r="B486" s="19">
        <f>+'CPT data reduction'!M486</f>
        <v/>
      </c>
      <c r="C486" s="25">
        <f>IF(A486&gt;$H$1,AVERAGE(OFFSET(B486,$F$1,0,1,1):OFFSET(B486,-$F$1,0,1,1)),0)</f>
        <v/>
      </c>
      <c r="K486" s="25">
        <f>+'CPT data reduction'!S486</f>
        <v/>
      </c>
      <c r="L486" s="19">
        <f>IF(K486&lt;2.6, IF(B486&lt;5000, 120, 200),IF(B486&lt;1000,30,IF(B486&lt;5000,80,120)))</f>
        <v/>
      </c>
      <c r="M486" s="19">
        <f>B486/L486</f>
        <v/>
      </c>
      <c r="N486" s="19">
        <f>IF(K486&lt;2.6, IF(B486&lt;5000, 35,IF(B486&lt;1200, 80, 120)),IF(B486&lt;1000,15,IF(B486&lt;5000,35,35)))</f>
        <v/>
      </c>
      <c r="O486" s="101">
        <f>+IF(M486&gt;N486,N486,M486)</f>
        <v/>
      </c>
    </row>
    <row r="487">
      <c r="A487" s="19">
        <f>+'CPT data reduction'!A487</f>
        <v/>
      </c>
      <c r="B487" s="19">
        <f>+'CPT data reduction'!M487</f>
        <v/>
      </c>
      <c r="C487" s="25">
        <f>IF(A487&gt;$H$1,AVERAGE(OFFSET(B487,$F$1,0,1,1):OFFSET(B487,-$F$1,0,1,1)),0)</f>
        <v/>
      </c>
      <c r="K487" s="25">
        <f>+'CPT data reduction'!S487</f>
        <v/>
      </c>
      <c r="L487" s="19">
        <f>IF(K487&lt;2.6, IF(B487&lt;5000, 120, 200),IF(B487&lt;1000,30,IF(B487&lt;5000,80,120)))</f>
        <v/>
      </c>
      <c r="M487" s="19">
        <f>B487/L487</f>
        <v/>
      </c>
      <c r="N487" s="19">
        <f>IF(K487&lt;2.6, IF(B487&lt;5000, 35,IF(B487&lt;1200, 80, 120)),IF(B487&lt;1000,15,IF(B487&lt;5000,35,35)))</f>
        <v/>
      </c>
      <c r="O487" s="101">
        <f>+IF(M487&gt;N487,N487,M487)</f>
        <v/>
      </c>
    </row>
    <row r="488">
      <c r="A488" s="19">
        <f>+'CPT data reduction'!A488</f>
        <v/>
      </c>
      <c r="B488" s="19">
        <f>+'CPT data reduction'!M488</f>
        <v/>
      </c>
      <c r="C488" s="25">
        <f>IF(A488&gt;$H$1,AVERAGE(OFFSET(B488,$F$1,0,1,1):OFFSET(B488,-$F$1,0,1,1)),0)</f>
        <v/>
      </c>
      <c r="K488" s="25">
        <f>+'CPT data reduction'!S488</f>
        <v/>
      </c>
      <c r="L488" s="19">
        <f>IF(K488&lt;2.6, IF(B488&lt;5000, 120, 200),IF(B488&lt;1000,30,IF(B488&lt;5000,80,120)))</f>
        <v/>
      </c>
      <c r="M488" s="19">
        <f>B488/L488</f>
        <v/>
      </c>
      <c r="N488" s="19">
        <f>IF(K488&lt;2.6, IF(B488&lt;5000, 35,IF(B488&lt;1200, 80, 120)),IF(B488&lt;1000,15,IF(B488&lt;5000,35,35)))</f>
        <v/>
      </c>
      <c r="O488" s="101">
        <f>+IF(M488&gt;N488,N488,M488)</f>
        <v/>
      </c>
    </row>
    <row r="489">
      <c r="A489" s="19">
        <f>+'CPT data reduction'!A489</f>
        <v/>
      </c>
      <c r="B489" s="19">
        <f>+'CPT data reduction'!M489</f>
        <v/>
      </c>
      <c r="C489" s="25">
        <f>IF(A489&gt;$H$1,AVERAGE(OFFSET(B489,$F$1,0,1,1):OFFSET(B489,-$F$1,0,1,1)),0)</f>
        <v/>
      </c>
      <c r="K489" s="25">
        <f>+'CPT data reduction'!S489</f>
        <v/>
      </c>
      <c r="L489" s="19">
        <f>IF(K489&lt;2.6, IF(B489&lt;5000, 120, 200),IF(B489&lt;1000,30,IF(B489&lt;5000,80,120)))</f>
        <v/>
      </c>
      <c r="M489" s="19">
        <f>B489/L489</f>
        <v/>
      </c>
      <c r="N489" s="19">
        <f>IF(K489&lt;2.6, IF(B489&lt;5000, 35,IF(B489&lt;1200, 80, 120)),IF(B489&lt;1000,15,IF(B489&lt;5000,35,35)))</f>
        <v/>
      </c>
      <c r="O489" s="101">
        <f>+IF(M489&gt;N489,N489,M489)</f>
        <v/>
      </c>
    </row>
    <row r="490">
      <c r="A490" s="19">
        <f>+'CPT data reduction'!A490</f>
        <v/>
      </c>
      <c r="B490" s="19">
        <f>+'CPT data reduction'!M490</f>
        <v/>
      </c>
      <c r="C490" s="25">
        <f>IF(A490&gt;$H$1,AVERAGE(OFFSET(B490,$F$1,0,1,1):OFFSET(B490,-$F$1,0,1,1)),0)</f>
        <v/>
      </c>
      <c r="K490" s="25">
        <f>+'CPT data reduction'!S490</f>
        <v/>
      </c>
      <c r="L490" s="19">
        <f>IF(K490&lt;2.6, IF(B490&lt;5000, 120, 200),IF(B490&lt;1000,30,IF(B490&lt;5000,80,120)))</f>
        <v/>
      </c>
      <c r="M490" s="19">
        <f>B490/L490</f>
        <v/>
      </c>
      <c r="N490" s="19">
        <f>IF(K490&lt;2.6, IF(B490&lt;5000, 35,IF(B490&lt;1200, 80, 120)),IF(B490&lt;1000,15,IF(B490&lt;5000,35,35)))</f>
        <v/>
      </c>
      <c r="O490" s="101">
        <f>+IF(M490&gt;N490,N490,M490)</f>
        <v/>
      </c>
    </row>
    <row r="491">
      <c r="A491" s="19">
        <f>+'CPT data reduction'!A491</f>
        <v/>
      </c>
      <c r="B491" s="19">
        <f>+'CPT data reduction'!M491</f>
        <v/>
      </c>
      <c r="C491" s="25">
        <f>IF(A491&gt;$H$1,AVERAGE(OFFSET(B491,$F$1,0,1,1):OFFSET(B491,-$F$1,0,1,1)),0)</f>
        <v/>
      </c>
      <c r="K491" s="25">
        <f>+'CPT data reduction'!S491</f>
        <v/>
      </c>
      <c r="L491" s="19">
        <f>IF(K491&lt;2.6, IF(B491&lt;5000, 120, 200),IF(B491&lt;1000,30,IF(B491&lt;5000,80,120)))</f>
        <v/>
      </c>
      <c r="M491" s="19">
        <f>B491/L491</f>
        <v/>
      </c>
      <c r="N491" s="19">
        <f>IF(K491&lt;2.6, IF(B491&lt;5000, 35,IF(B491&lt;1200, 80, 120)),IF(B491&lt;1000,15,IF(B491&lt;5000,35,35)))</f>
        <v/>
      </c>
      <c r="O491" s="101">
        <f>+IF(M491&gt;N491,N491,M491)</f>
        <v/>
      </c>
    </row>
    <row r="492">
      <c r="A492" s="19">
        <f>+'CPT data reduction'!A492</f>
        <v/>
      </c>
      <c r="B492" s="19">
        <f>+'CPT data reduction'!M492</f>
        <v/>
      </c>
      <c r="C492" s="25">
        <f>IF(A492&gt;$H$1,AVERAGE(OFFSET(B492,$F$1,0,1,1):OFFSET(B492,-$F$1,0,1,1)),0)</f>
        <v/>
      </c>
      <c r="K492" s="25">
        <f>+'CPT data reduction'!S492</f>
        <v/>
      </c>
      <c r="L492" s="19">
        <f>IF(K492&lt;2.6, IF(B492&lt;5000, 120, 200),IF(B492&lt;1000,30,IF(B492&lt;5000,80,120)))</f>
        <v/>
      </c>
      <c r="M492" s="19">
        <f>B492/L492</f>
        <v/>
      </c>
      <c r="N492" s="19">
        <f>IF(K492&lt;2.6, IF(B492&lt;5000, 35,IF(B492&lt;1200, 80, 120)),IF(B492&lt;1000,15,IF(B492&lt;5000,35,35)))</f>
        <v/>
      </c>
      <c r="O492" s="101">
        <f>+IF(M492&gt;N492,N492,M492)</f>
        <v/>
      </c>
    </row>
    <row r="493">
      <c r="A493" s="19">
        <f>+'CPT data reduction'!A493</f>
        <v/>
      </c>
      <c r="B493" s="19">
        <f>+'CPT data reduction'!M493</f>
        <v/>
      </c>
      <c r="C493" s="25">
        <f>IF(A493&gt;$H$1,AVERAGE(OFFSET(B493,$F$1,0,1,1):OFFSET(B493,-$F$1,0,1,1)),0)</f>
        <v/>
      </c>
      <c r="K493" s="25">
        <f>+'CPT data reduction'!S493</f>
        <v/>
      </c>
      <c r="L493" s="19">
        <f>IF(K493&lt;2.6, IF(B493&lt;5000, 120, 200),IF(B493&lt;1000,30,IF(B493&lt;5000,80,120)))</f>
        <v/>
      </c>
      <c r="M493" s="19">
        <f>B493/L493</f>
        <v/>
      </c>
      <c r="N493" s="19">
        <f>IF(K493&lt;2.6, IF(B493&lt;5000, 35,IF(B493&lt;1200, 80, 120)),IF(B493&lt;1000,15,IF(B493&lt;5000,35,35)))</f>
        <v/>
      </c>
      <c r="O493" s="101">
        <f>+IF(M493&gt;N493,N493,M493)</f>
        <v/>
      </c>
    </row>
    <row r="494">
      <c r="A494" s="19">
        <f>+'CPT data reduction'!A494</f>
        <v/>
      </c>
      <c r="B494" s="19">
        <f>+'CPT data reduction'!M494</f>
        <v/>
      </c>
      <c r="C494" s="25">
        <f>IF(A494&gt;$H$1,AVERAGE(OFFSET(B494,$F$1,0,1,1):OFFSET(B494,-$F$1,0,1,1)),0)</f>
        <v/>
      </c>
      <c r="K494" s="25">
        <f>+'CPT data reduction'!S494</f>
        <v/>
      </c>
      <c r="L494" s="19">
        <f>IF(K494&lt;2.6, IF(B494&lt;5000, 120, 200),IF(B494&lt;1000,30,IF(B494&lt;5000,80,120)))</f>
        <v/>
      </c>
      <c r="M494" s="19">
        <f>B494/L494</f>
        <v/>
      </c>
      <c r="N494" s="19">
        <f>IF(K494&lt;2.6, IF(B494&lt;5000, 35,IF(B494&lt;1200, 80, 120)),IF(B494&lt;1000,15,IF(B494&lt;5000,35,35)))</f>
        <v/>
      </c>
      <c r="O494" s="101">
        <f>+IF(M494&gt;N494,N494,M494)</f>
        <v/>
      </c>
    </row>
    <row r="495">
      <c r="A495" s="19">
        <f>+'CPT data reduction'!A495</f>
        <v/>
      </c>
      <c r="B495" s="19">
        <f>+'CPT data reduction'!M495</f>
        <v/>
      </c>
      <c r="C495" s="25">
        <f>IF(A495&gt;$H$1,AVERAGE(OFFSET(B495,$F$1,0,1,1):OFFSET(B495,-$F$1,0,1,1)),0)</f>
        <v/>
      </c>
      <c r="D495" s="101" t="n"/>
      <c r="E495" s="101" t="n"/>
      <c r="K495" s="25">
        <f>+'CPT data reduction'!S495</f>
        <v/>
      </c>
      <c r="L495" s="19">
        <f>IF(K495&lt;2.6, IF(B495&lt;5000, 120, 200),IF(B495&lt;1000,30,IF(B495&lt;5000,80,120)))</f>
        <v/>
      </c>
      <c r="M495" s="19">
        <f>B495/L495</f>
        <v/>
      </c>
      <c r="N495" s="19">
        <f>IF(K495&lt;2.6, IF(B495&lt;5000, 35,IF(B495&lt;1200, 80, 120)),IF(B495&lt;1000,15,IF(B495&lt;5000,35,35)))</f>
        <v/>
      </c>
      <c r="O495" s="101">
        <f>+IF(M495&gt;N495,N495,M495)</f>
        <v/>
      </c>
    </row>
    <row r="496">
      <c r="A496" s="19">
        <f>+'CPT data reduction'!A496</f>
        <v/>
      </c>
      <c r="B496" s="19">
        <f>+'CPT data reduction'!M496</f>
        <v/>
      </c>
      <c r="C496" s="25">
        <f>IF(A496&gt;$H$1,AVERAGE(OFFSET(B496,$F$1,0,1,1):OFFSET(B496,-$F$1,0,1,1)),0)</f>
        <v/>
      </c>
      <c r="D496" s="101" t="n"/>
      <c r="E496" s="101" t="n"/>
      <c r="K496" s="25">
        <f>+'CPT data reduction'!S496</f>
        <v/>
      </c>
      <c r="L496" s="19">
        <f>IF(K496&lt;2.6, IF(B496&lt;5000, 120, 200),IF(B496&lt;1000,30,IF(B496&lt;5000,80,120)))</f>
        <v/>
      </c>
      <c r="M496" s="19">
        <f>B496/L496</f>
        <v/>
      </c>
      <c r="N496" s="19">
        <f>IF(K496&lt;2.6, IF(B496&lt;5000, 35,IF(B496&lt;1200, 80, 120)),IF(B496&lt;1000,15,IF(B496&lt;5000,35,35)))</f>
        <v/>
      </c>
      <c r="O496" s="101">
        <f>+IF(M496&gt;N496,N496,M496)</f>
        <v/>
      </c>
    </row>
    <row r="497">
      <c r="A497" s="19">
        <f>+'CPT data reduction'!A497</f>
        <v/>
      </c>
      <c r="B497" s="19">
        <f>+'CPT data reduction'!M497</f>
        <v/>
      </c>
      <c r="C497" s="25">
        <f>IF(A497&gt;$H$1,AVERAGE(OFFSET(B497,$F$1,0,1,1):OFFSET(B497,-$F$1,0,1,1)),0)</f>
        <v/>
      </c>
      <c r="D497" s="101" t="n"/>
      <c r="E497" s="101" t="n"/>
      <c r="K497" s="25">
        <f>+'CPT data reduction'!S497</f>
        <v/>
      </c>
      <c r="L497" s="19">
        <f>IF(K497&lt;2.6, IF(B497&lt;5000, 120, 200),IF(B497&lt;1000,30,IF(B497&lt;5000,80,120)))</f>
        <v/>
      </c>
      <c r="M497" s="19">
        <f>B497/L497</f>
        <v/>
      </c>
      <c r="N497" s="19">
        <f>IF(K497&lt;2.6, IF(B497&lt;5000, 35,IF(B497&lt;1200, 80, 120)),IF(B497&lt;1000,15,IF(B497&lt;5000,35,35)))</f>
        <v/>
      </c>
      <c r="O497" s="101">
        <f>+IF(M497&gt;N497,N497,M497)</f>
        <v/>
      </c>
    </row>
    <row r="498">
      <c r="A498" s="19">
        <f>+'CPT data reduction'!A498</f>
        <v/>
      </c>
      <c r="B498" s="19">
        <f>+'CPT data reduction'!M498</f>
        <v/>
      </c>
      <c r="C498" s="25">
        <f>IF(A498&gt;$H$1,AVERAGE(OFFSET(B498,$F$1,0,1,1):OFFSET(B498,-$F$1,0,1,1)),0)</f>
        <v/>
      </c>
      <c r="D498" s="101" t="n"/>
      <c r="E498" s="101" t="n"/>
      <c r="K498" s="25">
        <f>+'CPT data reduction'!S498</f>
        <v/>
      </c>
      <c r="L498" s="19">
        <f>IF(K498&lt;2.6, IF(B498&lt;5000, 120, 200),IF(B498&lt;1000,30,IF(B498&lt;5000,80,120)))</f>
        <v/>
      </c>
      <c r="M498" s="19">
        <f>B498/L498</f>
        <v/>
      </c>
      <c r="N498" s="19">
        <f>IF(K498&lt;2.6, IF(B498&lt;5000, 35,IF(B498&lt;1200, 80, 120)),IF(B498&lt;1000,15,IF(B498&lt;5000,35,35)))</f>
        <v/>
      </c>
      <c r="O498" s="101">
        <f>+IF(M498&gt;N498,N498,M498)</f>
        <v/>
      </c>
    </row>
    <row r="499">
      <c r="A499" s="19">
        <f>+'CPT data reduction'!A499</f>
        <v/>
      </c>
      <c r="B499" s="19">
        <f>+'CPT data reduction'!M499</f>
        <v/>
      </c>
      <c r="C499" s="25">
        <f>IF(A499&gt;$H$1,AVERAGE(OFFSET(B499,$F$1,0,1,1):OFFSET(B499,-$F$1,0,1,1)),0)</f>
        <v/>
      </c>
      <c r="D499" s="101" t="n"/>
      <c r="E499" s="101" t="n"/>
      <c r="K499" s="25">
        <f>+'CPT data reduction'!S499</f>
        <v/>
      </c>
      <c r="L499" s="19">
        <f>IF(K499&lt;2.6, IF(B499&lt;5000, 120, 200),IF(B499&lt;1000,30,IF(B499&lt;5000,80,120)))</f>
        <v/>
      </c>
      <c r="M499" s="19">
        <f>B499/L499</f>
        <v/>
      </c>
      <c r="N499" s="19">
        <f>IF(K499&lt;2.6, IF(B499&lt;5000, 35,IF(B499&lt;1200, 80, 120)),IF(B499&lt;1000,15,IF(B499&lt;5000,35,35)))</f>
        <v/>
      </c>
      <c r="O499" s="101">
        <f>+IF(M499&gt;N499,N499,M499)</f>
        <v/>
      </c>
    </row>
    <row r="500">
      <c r="A500" s="19">
        <f>+'CPT data reduction'!A500</f>
        <v/>
      </c>
      <c r="B500" s="19">
        <f>+'CPT data reduction'!M500</f>
        <v/>
      </c>
      <c r="C500" s="25">
        <f>IF(A500&gt;$H$1,AVERAGE(OFFSET(B500,$F$1,0,1,1):OFFSET(B500,-$F$1,0,1,1)),0)</f>
        <v/>
      </c>
      <c r="D500" s="101" t="n"/>
      <c r="E500" s="101" t="n"/>
      <c r="K500" s="25">
        <f>+'CPT data reduction'!S500</f>
        <v/>
      </c>
      <c r="L500" s="19">
        <f>IF(K500&lt;2.6, IF(B500&lt;5000, 120, 200),IF(B500&lt;1000,30,IF(B500&lt;5000,80,120)))</f>
        <v/>
      </c>
      <c r="M500" s="19">
        <f>B500/L500</f>
        <v/>
      </c>
      <c r="N500" s="19">
        <f>IF(K500&lt;2.6, IF(B500&lt;5000, 35,IF(B500&lt;1200, 80, 120)),IF(B500&lt;1000,15,IF(B500&lt;5000,35,35)))</f>
        <v/>
      </c>
      <c r="O500" s="101">
        <f>+IF(M500&gt;N500,N500,M500)</f>
        <v/>
      </c>
    </row>
    <row r="501">
      <c r="A501" s="19">
        <f>+'CPT data reduction'!A501</f>
        <v/>
      </c>
      <c r="B501" s="19">
        <f>+'CPT data reduction'!M501</f>
        <v/>
      </c>
      <c r="C501" s="25">
        <f>IF(A501&gt;$H$1,AVERAGE(OFFSET(B501,$F$1,0,1,1):OFFSET(B501,-$F$1,0,1,1)),0)</f>
        <v/>
      </c>
      <c r="D501" s="101" t="n"/>
      <c r="E501" s="101" t="n"/>
      <c r="K501" s="25">
        <f>+'CPT data reduction'!S501</f>
        <v/>
      </c>
      <c r="L501" s="19">
        <f>IF(K501&lt;2.6, IF(B501&lt;5000, 120, 200),IF(B501&lt;1000,30,IF(B501&lt;5000,80,120)))</f>
        <v/>
      </c>
      <c r="M501" s="19">
        <f>B501/L501</f>
        <v/>
      </c>
      <c r="N501" s="19">
        <f>IF(K501&lt;2.6, IF(B501&lt;5000, 35,IF(B501&lt;1200, 80, 120)),IF(B501&lt;1000,15,IF(B501&lt;5000,35,35)))</f>
        <v/>
      </c>
      <c r="O501" s="101">
        <f>+IF(M501&gt;N501,N501,M501)</f>
        <v/>
      </c>
    </row>
    <row r="502">
      <c r="A502" s="19">
        <f>+'CPT data reduction'!A502</f>
        <v/>
      </c>
      <c r="B502" s="19">
        <f>+'CPT data reduction'!M502</f>
        <v/>
      </c>
      <c r="C502" s="25">
        <f>IF(A502&gt;$H$1,AVERAGE(OFFSET(B502,$F$1,0,1,1):OFFSET(B502,-$F$1,0,1,1)),0)</f>
        <v/>
      </c>
      <c r="D502" s="101" t="n"/>
      <c r="E502" s="101" t="n"/>
      <c r="K502" s="25">
        <f>+'CPT data reduction'!S502</f>
        <v/>
      </c>
      <c r="L502" s="19">
        <f>IF(K502&lt;2.6, IF(B502&lt;5000, 120, 200),IF(B502&lt;1000,30,IF(B502&lt;5000,80,120)))</f>
        <v/>
      </c>
      <c r="M502" s="19">
        <f>B502/L502</f>
        <v/>
      </c>
      <c r="N502" s="19">
        <f>IF(K502&lt;2.6, IF(B502&lt;5000, 35,IF(B502&lt;1200, 80, 120)),IF(B502&lt;1000,15,IF(B502&lt;5000,35,35)))</f>
        <v/>
      </c>
      <c r="O502" s="101">
        <f>+IF(M502&gt;N502,N502,M502)</f>
        <v/>
      </c>
    </row>
    <row r="503">
      <c r="A503" s="19">
        <f>+'CPT data reduction'!A503</f>
        <v/>
      </c>
      <c r="B503" s="19">
        <f>+'CPT data reduction'!M503</f>
        <v/>
      </c>
      <c r="C503" s="25">
        <f>IF(A503&gt;$H$1,AVERAGE(OFFSET(B503,$F$1,0,1,1):OFFSET(B503,-$F$1,0,1,1)),0)</f>
        <v/>
      </c>
      <c r="D503" s="101" t="n"/>
      <c r="E503" s="101" t="n"/>
      <c r="K503" s="25">
        <f>+'CPT data reduction'!S503</f>
        <v/>
      </c>
      <c r="L503" s="19">
        <f>IF(K503&lt;2.6, IF(B503&lt;5000, 120, 200),IF(B503&lt;1000,30,IF(B503&lt;5000,80,120)))</f>
        <v/>
      </c>
      <c r="M503" s="19">
        <f>B503/L503</f>
        <v/>
      </c>
      <c r="N503" s="19">
        <f>IF(K503&lt;2.6, IF(B503&lt;5000, 35,IF(B503&lt;1200, 80, 120)),IF(B503&lt;1000,15,IF(B503&lt;5000,35,35)))</f>
        <v/>
      </c>
      <c r="O503" s="101">
        <f>+IF(M503&gt;N503,N503,M503)</f>
        <v/>
      </c>
    </row>
    <row r="504">
      <c r="A504" s="19">
        <f>+'CPT data reduction'!A504</f>
        <v/>
      </c>
      <c r="B504" s="19">
        <f>+'CPT data reduction'!M504</f>
        <v/>
      </c>
      <c r="C504" s="25">
        <f>IF(A504&gt;$H$1,AVERAGE(OFFSET(B504,$F$1,0,1,1):OFFSET(B504,-$F$1,0,1,1)),0)</f>
        <v/>
      </c>
      <c r="D504" s="101" t="n"/>
      <c r="E504" s="101" t="n"/>
      <c r="K504" s="25">
        <f>+'CPT data reduction'!S504</f>
        <v/>
      </c>
      <c r="L504" s="19">
        <f>IF(K504&lt;2.6, IF(B504&lt;5000, 120, 200),IF(B504&lt;1000,30,IF(B504&lt;5000,80,120)))</f>
        <v/>
      </c>
      <c r="M504" s="19">
        <f>B504/L504</f>
        <v/>
      </c>
      <c r="N504" s="19">
        <f>IF(K504&lt;2.6, IF(B504&lt;5000, 35,IF(B504&lt;1200, 80, 120)),IF(B504&lt;1000,15,IF(B504&lt;5000,35,35)))</f>
        <v/>
      </c>
      <c r="O504" s="101">
        <f>+IF(M504&gt;N504,N504,M504)</f>
        <v/>
      </c>
    </row>
    <row r="505">
      <c r="A505" s="19">
        <f>+'CPT data reduction'!A505</f>
        <v/>
      </c>
      <c r="B505" s="19">
        <f>+'CPT data reduction'!M505</f>
        <v/>
      </c>
      <c r="C505" s="25">
        <f>IF(A505&gt;$H$1,AVERAGE(OFFSET(B505,$F$1,0,1,1):OFFSET(B505,-$F$1,0,1,1)),0)</f>
        <v/>
      </c>
      <c r="D505" s="101" t="n"/>
      <c r="E505" s="101" t="n"/>
      <c r="K505" s="25">
        <f>+'CPT data reduction'!S505</f>
        <v/>
      </c>
      <c r="L505" s="19">
        <f>IF(K505&lt;2.6, IF(B505&lt;5000, 120, 200),IF(B505&lt;1000,30,IF(B505&lt;5000,80,120)))</f>
        <v/>
      </c>
      <c r="M505" s="19">
        <f>B505/L505</f>
        <v/>
      </c>
      <c r="N505" s="19">
        <f>IF(K505&lt;2.6, IF(B505&lt;5000, 35,IF(B505&lt;1200, 80, 120)),IF(B505&lt;1000,15,IF(B505&lt;5000,35,35)))</f>
        <v/>
      </c>
      <c r="O505" s="101">
        <f>+IF(M505&gt;N505,N505,M505)</f>
        <v/>
      </c>
    </row>
    <row r="506">
      <c r="A506" s="19">
        <f>+'CPT data reduction'!A506</f>
        <v/>
      </c>
      <c r="B506" s="19">
        <f>+'CPT data reduction'!M506</f>
        <v/>
      </c>
      <c r="C506" s="25">
        <f>IF(A506&gt;$H$1,AVERAGE(OFFSET(B506,$F$1,0,1,1):OFFSET(B506,-$F$1,0,1,1)),0)</f>
        <v/>
      </c>
      <c r="D506" s="101" t="n"/>
      <c r="E506" s="101" t="n"/>
      <c r="I506" s="19">
        <f>A495-A533</f>
        <v/>
      </c>
      <c r="K506" s="25">
        <f>+'CPT data reduction'!S506</f>
        <v/>
      </c>
      <c r="L506" s="19">
        <f>IF(K506&lt;2.6, IF(B506&lt;5000, 120, 200),IF(B506&lt;1000,30,IF(B506&lt;5000,80,120)))</f>
        <v/>
      </c>
      <c r="M506" s="19">
        <f>B506/L506</f>
        <v/>
      </c>
      <c r="N506" s="19">
        <f>IF(K506&lt;2.6, IF(B506&lt;5000, 35,IF(B506&lt;1200, 80, 120)),IF(B506&lt;1000,15,IF(B506&lt;5000,35,35)))</f>
        <v/>
      </c>
      <c r="O506" s="101">
        <f>+IF(M506&gt;N506,N506,M506)</f>
        <v/>
      </c>
    </row>
    <row r="507">
      <c r="A507" s="19">
        <f>+'CPT data reduction'!A507</f>
        <v/>
      </c>
      <c r="B507" s="19">
        <f>+'CPT data reduction'!M507</f>
        <v/>
      </c>
      <c r="C507" s="25">
        <f>IF(A507&gt;$H$1,AVERAGE(OFFSET(B507,$F$1,0,1,1):OFFSET(B507,-$F$1,0,1,1)),0)</f>
        <v/>
      </c>
      <c r="D507" s="101" t="n"/>
      <c r="E507" s="101" t="n"/>
      <c r="I507" s="19">
        <f>I506/C1</f>
        <v/>
      </c>
      <c r="K507" s="25">
        <f>+'CPT data reduction'!S507</f>
        <v/>
      </c>
      <c r="L507" s="19">
        <f>IF(K507&lt;2.6, IF(B507&lt;5000, 120, 200),IF(B507&lt;1000,30,IF(B507&lt;5000,80,120)))</f>
        <v/>
      </c>
      <c r="M507" s="19">
        <f>B507/L507</f>
        <v/>
      </c>
      <c r="N507" s="19">
        <f>IF(K507&lt;2.6, IF(B507&lt;5000, 35,IF(B507&lt;1200, 80, 120)),IF(B507&lt;1000,15,IF(B507&lt;5000,35,35)))</f>
        <v/>
      </c>
      <c r="O507" s="101">
        <f>+IF(M507&gt;N507,N507,M507)</f>
        <v/>
      </c>
    </row>
    <row r="508">
      <c r="A508" s="19">
        <f>+'CPT data reduction'!A508</f>
        <v/>
      </c>
      <c r="B508" s="19">
        <f>+'CPT data reduction'!M508</f>
        <v/>
      </c>
      <c r="C508" s="25">
        <f>IF(A508&gt;$H$1,AVERAGE(OFFSET(B508,$F$1,0,1,1):OFFSET(B508,-$F$1,0,1,1)),0)</f>
        <v/>
      </c>
      <c r="D508" s="101" t="n"/>
      <c r="E508" s="101" t="n"/>
      <c r="K508" s="25">
        <f>+'CPT data reduction'!S508</f>
        <v/>
      </c>
      <c r="L508" s="19">
        <f>IF(K508&lt;2.6, IF(B508&lt;5000, 120, 200),IF(B508&lt;1000,30,IF(B508&lt;5000,80,120)))</f>
        <v/>
      </c>
      <c r="M508" s="19">
        <f>B508/L508</f>
        <v/>
      </c>
      <c r="N508" s="19">
        <f>IF(K508&lt;2.6, IF(B508&lt;5000, 35,IF(B508&lt;1200, 80, 120)),IF(B508&lt;1000,15,IF(B508&lt;5000,35,35)))</f>
        <v/>
      </c>
      <c r="O508" s="101">
        <f>+IF(M508&gt;N508,N508,M508)</f>
        <v/>
      </c>
    </row>
    <row r="509">
      <c r="A509" s="19">
        <f>+'CPT data reduction'!A509</f>
        <v/>
      </c>
      <c r="B509" s="19">
        <f>+'CPT data reduction'!M509</f>
        <v/>
      </c>
      <c r="C509" s="25">
        <f>IF(A509&gt;$H$1,AVERAGE(OFFSET(B509,$F$1,0,1,1):OFFSET(B509,-$F$1,0,1,1)),0)</f>
        <v/>
      </c>
      <c r="D509" s="101" t="n"/>
      <c r="E509" s="101" t="n"/>
      <c r="K509" s="25">
        <f>+'CPT data reduction'!S509</f>
        <v/>
      </c>
      <c r="L509" s="19">
        <f>IF(K509&lt;2.6, IF(B509&lt;5000, 120, 200),IF(B509&lt;1000,30,IF(B509&lt;5000,80,120)))</f>
        <v/>
      </c>
      <c r="M509" s="19">
        <f>B509/L509</f>
        <v/>
      </c>
      <c r="N509" s="19">
        <f>IF(K509&lt;2.6, IF(B509&lt;5000, 35,IF(B509&lt;1200, 80, 120)),IF(B509&lt;1000,15,IF(B509&lt;5000,35,35)))</f>
        <v/>
      </c>
      <c r="O509" s="101">
        <f>+IF(M509&gt;N509,N509,M509)</f>
        <v/>
      </c>
    </row>
    <row r="510">
      <c r="A510" s="19">
        <f>+'CPT data reduction'!A510</f>
        <v/>
      </c>
      <c r="B510" s="19">
        <f>+'CPT data reduction'!M510</f>
        <v/>
      </c>
      <c r="C510" s="25">
        <f>IF(A510&gt;$H$1,AVERAGE(OFFSET(B510,$F$1,0,1,1):OFFSET(B510,-$F$1,0,1,1)),0)</f>
        <v/>
      </c>
      <c r="D510" s="101" t="n"/>
      <c r="E510" s="101" t="n"/>
      <c r="K510" s="25">
        <f>+'CPT data reduction'!S510</f>
        <v/>
      </c>
      <c r="L510" s="19">
        <f>IF(K510&lt;2.6, IF(B510&lt;5000, 120, 200),IF(B510&lt;1000,30,IF(B510&lt;5000,80,120)))</f>
        <v/>
      </c>
      <c r="M510" s="19">
        <f>B510/L510</f>
        <v/>
      </c>
      <c r="N510" s="19">
        <f>IF(K510&lt;2.6, IF(B510&lt;5000, 35,IF(B510&lt;1200, 80, 120)),IF(B510&lt;1000,15,IF(B510&lt;5000,35,35)))</f>
        <v/>
      </c>
      <c r="O510" s="101">
        <f>+IF(M510&gt;N510,N510,M510)</f>
        <v/>
      </c>
    </row>
    <row r="511">
      <c r="A511" s="19">
        <f>+'CPT data reduction'!A511</f>
        <v/>
      </c>
      <c r="B511" s="19">
        <f>+'CPT data reduction'!M511</f>
        <v/>
      </c>
      <c r="C511" s="25">
        <f>IF(A511&gt;$H$1,AVERAGE(OFFSET(B511,$F$1,0,1,1):OFFSET(B511,-$F$1,0,1,1)),0)</f>
        <v/>
      </c>
      <c r="D511" s="101" t="n"/>
      <c r="E511" s="101" t="n"/>
      <c r="K511" s="25">
        <f>+'CPT data reduction'!S511</f>
        <v/>
      </c>
      <c r="L511" s="19">
        <f>IF(K511&lt;2.6, IF(B511&lt;5000, 120, 200),IF(B511&lt;1000,30,IF(B511&lt;5000,80,120)))</f>
        <v/>
      </c>
      <c r="M511" s="19">
        <f>B511/L511</f>
        <v/>
      </c>
      <c r="N511" s="19">
        <f>IF(K511&lt;2.6, IF(B511&lt;5000, 35,IF(B511&lt;1200, 80, 120)),IF(B511&lt;1000,15,IF(B511&lt;5000,35,35)))</f>
        <v/>
      </c>
      <c r="O511" s="101">
        <f>+IF(M511&gt;N511,N511,M511)</f>
        <v/>
      </c>
    </row>
    <row r="512">
      <c r="A512" s="19">
        <f>+'CPT data reduction'!A512</f>
        <v/>
      </c>
      <c r="B512" s="19">
        <f>+'CPT data reduction'!M512</f>
        <v/>
      </c>
      <c r="C512" s="25">
        <f>IF(A512&gt;$H$1,AVERAGE(OFFSET(B512,$F$1,0,1,1):OFFSET(B512,-$F$1,0,1,1)),0)</f>
        <v/>
      </c>
      <c r="D512" s="101" t="n"/>
      <c r="E512" s="101" t="n"/>
      <c r="K512" s="25">
        <f>+'CPT data reduction'!S512</f>
        <v/>
      </c>
      <c r="L512" s="19">
        <f>IF(K512&lt;2.6, IF(B512&lt;5000, 120, 200),IF(B512&lt;1000,30,IF(B512&lt;5000,80,120)))</f>
        <v/>
      </c>
      <c r="M512" s="19">
        <f>B512/L512</f>
        <v/>
      </c>
      <c r="N512" s="19">
        <f>IF(K512&lt;2.6, IF(B512&lt;5000, 35,IF(B512&lt;1200, 80, 120)),IF(B512&lt;1000,15,IF(B512&lt;5000,35,35)))</f>
        <v/>
      </c>
      <c r="O512" s="101">
        <f>+IF(M512&gt;N512,N512,M512)</f>
        <v/>
      </c>
    </row>
    <row r="513">
      <c r="A513" s="19">
        <f>+'CPT data reduction'!A513</f>
        <v/>
      </c>
      <c r="B513" s="19">
        <f>+'CPT data reduction'!M513</f>
        <v/>
      </c>
      <c r="C513" s="25">
        <f>IF(A513&gt;$H$1,AVERAGE(OFFSET(B513,$F$1,0,1,1):OFFSET(B513,-$F$1,0,1,1)),0)</f>
        <v/>
      </c>
      <c r="D513" s="101" t="n"/>
      <c r="E513" s="101" t="n"/>
      <c r="K513" s="25">
        <f>+'CPT data reduction'!S513</f>
        <v/>
      </c>
      <c r="L513" s="19">
        <f>IF(K513&lt;2.6, IF(B513&lt;5000, 120, 200),IF(B513&lt;1000,30,IF(B513&lt;5000,80,120)))</f>
        <v/>
      </c>
      <c r="M513" s="19">
        <f>B513/L513</f>
        <v/>
      </c>
      <c r="N513" s="19">
        <f>IF(K513&lt;2.6, IF(B513&lt;5000, 35,IF(B513&lt;1200, 80, 120)),IF(B513&lt;1000,15,IF(B513&lt;5000,35,35)))</f>
        <v/>
      </c>
      <c r="O513" s="101">
        <f>+IF(M513&gt;N513,N513,M513)</f>
        <v/>
      </c>
    </row>
    <row r="514">
      <c r="A514" s="19">
        <f>+'CPT data reduction'!A514</f>
        <v/>
      </c>
      <c r="B514" s="19">
        <f>+'CPT data reduction'!M514</f>
        <v/>
      </c>
      <c r="C514" s="25">
        <f>IF(A514&gt;$H$1,AVERAGE(OFFSET(B514,$F$1,0,1,1):OFFSET(B514,-$F$1,0,1,1)),0)</f>
        <v/>
      </c>
      <c r="D514" s="101" t="n"/>
      <c r="E514" s="101" t="n"/>
      <c r="K514" s="25">
        <f>+'CPT data reduction'!S514</f>
        <v/>
      </c>
      <c r="L514" s="19">
        <f>IF(K514&lt;2.6, IF(B514&lt;5000, 120, 200),IF(B514&lt;1000,30,IF(B514&lt;5000,80,120)))</f>
        <v/>
      </c>
      <c r="M514" s="19">
        <f>B514/L514</f>
        <v/>
      </c>
      <c r="N514" s="19">
        <f>IF(K514&lt;2.6, IF(B514&lt;5000, 35,IF(B514&lt;1200, 80, 120)),IF(B514&lt;1000,15,IF(B514&lt;5000,35,35)))</f>
        <v/>
      </c>
      <c r="O514" s="101">
        <f>+IF(M514&gt;N514,N514,M514)</f>
        <v/>
      </c>
    </row>
    <row r="515">
      <c r="A515" s="19">
        <f>+'CPT data reduction'!A515</f>
        <v/>
      </c>
      <c r="B515" s="19">
        <f>+'CPT data reduction'!M515</f>
        <v/>
      </c>
      <c r="C515" s="25">
        <f>IF(A515&gt;$H$1,AVERAGE(OFFSET(B515,$F$1,0,1,1):OFFSET(B515,-$F$1,0,1,1)),0)</f>
        <v/>
      </c>
      <c r="D515" s="101" t="n"/>
      <c r="E515" s="101" t="n"/>
      <c r="K515" s="25">
        <f>+'CPT data reduction'!S515</f>
        <v/>
      </c>
      <c r="L515" s="19">
        <f>IF(K515&lt;2.6, IF(B515&lt;5000, 120, 200),IF(B515&lt;1000,30,IF(B515&lt;5000,80,120)))</f>
        <v/>
      </c>
      <c r="M515" s="19">
        <f>B515/L515</f>
        <v/>
      </c>
      <c r="N515" s="19">
        <f>IF(K515&lt;2.6, IF(B515&lt;5000, 35,IF(B515&lt;1200, 80, 120)),IF(B515&lt;1000,15,IF(B515&lt;5000,35,35)))</f>
        <v/>
      </c>
      <c r="O515" s="101">
        <f>+IF(M515&gt;N515,N515,M515)</f>
        <v/>
      </c>
    </row>
    <row r="516">
      <c r="A516" s="19">
        <f>+'CPT data reduction'!A516</f>
        <v/>
      </c>
      <c r="B516" s="19">
        <f>+'CPT data reduction'!M516</f>
        <v/>
      </c>
      <c r="C516" s="25">
        <f>IF(A516&gt;$H$1,AVERAGE(OFFSET(B516,$F$1,0,1,1):OFFSET(B516,-$F$1,0,1,1)),0)</f>
        <v/>
      </c>
      <c r="D516" s="101" t="n"/>
      <c r="E516" s="101" t="n"/>
      <c r="K516" s="25">
        <f>+'CPT data reduction'!S516</f>
        <v/>
      </c>
      <c r="L516" s="19">
        <f>IF(K516&lt;2.6, IF(B516&lt;5000, 120, 200),IF(B516&lt;1000,30,IF(B516&lt;5000,80,120)))</f>
        <v/>
      </c>
      <c r="M516" s="19">
        <f>B516/L516</f>
        <v/>
      </c>
      <c r="N516" s="19">
        <f>IF(K516&lt;2.6, IF(B516&lt;5000, 35,IF(B516&lt;1200, 80, 120)),IF(B516&lt;1000,15,IF(B516&lt;5000,35,35)))</f>
        <v/>
      </c>
      <c r="O516" s="101">
        <f>+IF(M516&gt;N516,N516,M516)</f>
        <v/>
      </c>
    </row>
    <row r="517">
      <c r="A517" s="19">
        <f>+'CPT data reduction'!A517</f>
        <v/>
      </c>
      <c r="B517" s="19">
        <f>+'CPT data reduction'!M517</f>
        <v/>
      </c>
      <c r="C517" s="25">
        <f>IF(A517&gt;$H$1,AVERAGE(OFFSET(B517,$F$1,0,1,1):OFFSET(B517,-$F$1,0,1,1)),0)</f>
        <v/>
      </c>
      <c r="D517" s="101" t="n"/>
      <c r="E517" s="101" t="n"/>
      <c r="K517" s="25">
        <f>+'CPT data reduction'!S517</f>
        <v/>
      </c>
      <c r="L517" s="19">
        <f>IF(K517&lt;2.6, IF(B517&lt;5000, 120, 200),IF(B517&lt;1000,30,IF(B517&lt;5000,80,120)))</f>
        <v/>
      </c>
      <c r="M517" s="19">
        <f>B517/L517</f>
        <v/>
      </c>
      <c r="N517" s="19">
        <f>IF(K517&lt;2.6, IF(B517&lt;5000, 35,IF(B517&lt;1200, 80, 120)),IF(B517&lt;1000,15,IF(B517&lt;5000,35,35)))</f>
        <v/>
      </c>
      <c r="O517" s="101">
        <f>+IF(M517&gt;N517,N517,M517)</f>
        <v/>
      </c>
    </row>
    <row r="518">
      <c r="A518" s="19">
        <f>+'CPT data reduction'!A518</f>
        <v/>
      </c>
      <c r="B518" s="19">
        <f>+'CPT data reduction'!M518</f>
        <v/>
      </c>
      <c r="C518" s="25">
        <f>IF(A518&gt;$H$1,AVERAGE(OFFSET(B518,$F$1,0,1,1):OFFSET(B518,-$F$1,0,1,1)),0)</f>
        <v/>
      </c>
      <c r="D518" s="101" t="n"/>
      <c r="E518" s="101" t="n"/>
      <c r="K518" s="25">
        <f>+'CPT data reduction'!S518</f>
        <v/>
      </c>
      <c r="L518" s="19">
        <f>IF(K518&lt;2.6, IF(B518&lt;5000, 120, 200),IF(B518&lt;1000,30,IF(B518&lt;5000,80,120)))</f>
        <v/>
      </c>
      <c r="M518" s="19">
        <f>B518/L518</f>
        <v/>
      </c>
      <c r="N518" s="19">
        <f>IF(K518&lt;2.6, IF(B518&lt;5000, 35,IF(B518&lt;1200, 80, 120)),IF(B518&lt;1000,15,IF(B518&lt;5000,35,35)))</f>
        <v/>
      </c>
      <c r="O518" s="101">
        <f>+IF(M518&gt;N518,N518,M518)</f>
        <v/>
      </c>
    </row>
    <row r="519">
      <c r="A519" s="19">
        <f>+'CPT data reduction'!A519</f>
        <v/>
      </c>
      <c r="B519" s="19">
        <f>+'CPT data reduction'!M519</f>
        <v/>
      </c>
      <c r="C519" s="25">
        <f>IF(A519&gt;$H$1,AVERAGE(OFFSET(B519,$F$1,0,1,1):OFFSET(B519,-$F$1,0,1,1)),0)</f>
        <v/>
      </c>
      <c r="D519" s="101" t="n"/>
      <c r="E519" s="101" t="n"/>
      <c r="K519" s="25">
        <f>+'CPT data reduction'!S519</f>
        <v/>
      </c>
      <c r="L519" s="19">
        <f>IF(K519&lt;2.6, IF(B519&lt;5000, 120, 200),IF(B519&lt;1000,30,IF(B519&lt;5000,80,120)))</f>
        <v/>
      </c>
      <c r="M519" s="19">
        <f>B519/L519</f>
        <v/>
      </c>
      <c r="N519" s="19">
        <f>IF(K519&lt;2.6, IF(B519&lt;5000, 35,IF(B519&lt;1200, 80, 120)),IF(B519&lt;1000,15,IF(B519&lt;5000,35,35)))</f>
        <v/>
      </c>
      <c r="O519" s="101">
        <f>+IF(M519&gt;N519,N519,M519)</f>
        <v/>
      </c>
    </row>
    <row r="520">
      <c r="A520" s="19">
        <f>+'CPT data reduction'!A520</f>
        <v/>
      </c>
      <c r="B520" s="19">
        <f>+'CPT data reduction'!M520</f>
        <v/>
      </c>
      <c r="C520" s="25">
        <f>IF(A520&gt;$H$1,AVERAGE(OFFSET(B520,$F$1,0,1,1):OFFSET(B520,-$F$1,0,1,1)),0)</f>
        <v/>
      </c>
      <c r="D520" s="101" t="n"/>
      <c r="E520" s="101" t="n"/>
      <c r="K520" s="25">
        <f>+'CPT data reduction'!S520</f>
        <v/>
      </c>
      <c r="L520" s="19">
        <f>IF(K520&lt;2.6, IF(B520&lt;5000, 120, 200),IF(B520&lt;1000,30,IF(B520&lt;5000,80,120)))</f>
        <v/>
      </c>
      <c r="M520" s="19">
        <f>B520/L520</f>
        <v/>
      </c>
      <c r="N520" s="19">
        <f>IF(K520&lt;2.6, IF(B520&lt;5000, 35,IF(B520&lt;1200, 80, 120)),IF(B520&lt;1000,15,IF(B520&lt;5000,35,35)))</f>
        <v/>
      </c>
      <c r="O520" s="101">
        <f>+IF(M520&gt;N520,N520,M520)</f>
        <v/>
      </c>
    </row>
    <row r="521">
      <c r="A521" s="19">
        <f>+'CPT data reduction'!A521</f>
        <v/>
      </c>
      <c r="B521" s="19">
        <f>+'CPT data reduction'!M521</f>
        <v/>
      </c>
      <c r="C521" s="25">
        <f>IF(A521&gt;$H$1,AVERAGE(OFFSET(B521,$F$1,0,1,1):OFFSET(B521,-$F$1,0,1,1)),0)</f>
        <v/>
      </c>
      <c r="D521" s="101" t="n"/>
      <c r="E521" s="101" t="n"/>
      <c r="K521" s="25">
        <f>+'CPT data reduction'!S521</f>
        <v/>
      </c>
      <c r="L521" s="19">
        <f>IF(K521&lt;2.6, IF(B521&lt;5000, 120, 200),IF(B521&lt;1000,30,IF(B521&lt;5000,80,120)))</f>
        <v/>
      </c>
      <c r="M521" s="19">
        <f>B521/L521</f>
        <v/>
      </c>
      <c r="N521" s="19">
        <f>IF(K521&lt;2.6, IF(B521&lt;5000, 35,IF(B521&lt;1200, 80, 120)),IF(B521&lt;1000,15,IF(B521&lt;5000,35,35)))</f>
        <v/>
      </c>
      <c r="O521" s="101">
        <f>+IF(M521&gt;N521,N521,M521)</f>
        <v/>
      </c>
    </row>
    <row r="522">
      <c r="A522" s="19">
        <f>+'CPT data reduction'!A522</f>
        <v/>
      </c>
      <c r="B522" s="19">
        <f>+'CPT data reduction'!M522</f>
        <v/>
      </c>
      <c r="C522" s="25">
        <f>IF(A522&gt;$H$1,AVERAGE(OFFSET(B522,$F$1,0,1,1):OFFSET(B522,-$F$1,0,1,1)),0)</f>
        <v/>
      </c>
      <c r="D522" s="101" t="n"/>
      <c r="E522" s="101" t="n"/>
      <c r="K522" s="25">
        <f>+'CPT data reduction'!S522</f>
        <v/>
      </c>
      <c r="L522" s="19">
        <f>IF(K522&lt;2.6, IF(B522&lt;5000, 120, 200),IF(B522&lt;1000,30,IF(B522&lt;5000,80,120)))</f>
        <v/>
      </c>
      <c r="M522" s="19">
        <f>B522/L522</f>
        <v/>
      </c>
      <c r="N522" s="19">
        <f>IF(K522&lt;2.6, IF(B522&lt;5000, 35,IF(B522&lt;1200, 80, 120)),IF(B522&lt;1000,15,IF(B522&lt;5000,35,35)))</f>
        <v/>
      </c>
      <c r="O522" s="101">
        <f>+IF(M522&gt;N522,N522,M522)</f>
        <v/>
      </c>
    </row>
    <row r="523">
      <c r="A523" s="19">
        <f>+'CPT data reduction'!A523</f>
        <v/>
      </c>
      <c r="B523" s="19">
        <f>+'CPT data reduction'!M523</f>
        <v/>
      </c>
      <c r="C523" s="25">
        <f>IF(A523&gt;$H$1,AVERAGE(OFFSET(B523,$F$1,0,1,1):OFFSET(B523,-$F$1,0,1,1)),0)</f>
        <v/>
      </c>
      <c r="D523" s="101" t="n"/>
      <c r="E523" s="101" t="n"/>
      <c r="K523" s="25">
        <f>+'CPT data reduction'!S523</f>
        <v/>
      </c>
      <c r="L523" s="19">
        <f>IF(K523&lt;2.6, IF(B523&lt;5000, 120, 200),IF(B523&lt;1000,30,IF(B523&lt;5000,80,120)))</f>
        <v/>
      </c>
      <c r="M523" s="19">
        <f>B523/L523</f>
        <v/>
      </c>
      <c r="N523" s="19">
        <f>IF(K523&lt;2.6, IF(B523&lt;5000, 35,IF(B523&lt;1200, 80, 120)),IF(B523&lt;1000,15,IF(B523&lt;5000,35,35)))</f>
        <v/>
      </c>
      <c r="O523" s="101">
        <f>+IF(M523&gt;N523,N523,M523)</f>
        <v/>
      </c>
    </row>
    <row r="524">
      <c r="A524" s="19">
        <f>+'CPT data reduction'!A524</f>
        <v/>
      </c>
      <c r="B524" s="19">
        <f>+'CPT data reduction'!M524</f>
        <v/>
      </c>
      <c r="C524" s="25">
        <f>IF(A524&gt;$H$1,AVERAGE(OFFSET(B524,$F$1,0,1,1):OFFSET(B524,-$F$1,0,1,1)),0)</f>
        <v/>
      </c>
      <c r="D524" s="101" t="n"/>
      <c r="E524" s="101" t="n"/>
      <c r="K524" s="25">
        <f>+'CPT data reduction'!S524</f>
        <v/>
      </c>
      <c r="L524" s="19">
        <f>IF(K524&lt;2.6, IF(B524&lt;5000, 120, 200),IF(B524&lt;1000,30,IF(B524&lt;5000,80,120)))</f>
        <v/>
      </c>
      <c r="M524" s="19">
        <f>B524/L524</f>
        <v/>
      </c>
      <c r="N524" s="19">
        <f>IF(K524&lt;2.6, IF(B524&lt;5000, 35,IF(B524&lt;1200, 80, 120)),IF(B524&lt;1000,15,IF(B524&lt;5000,35,35)))</f>
        <v/>
      </c>
      <c r="O524" s="101">
        <f>+IF(M524&gt;N524,N524,M524)</f>
        <v/>
      </c>
    </row>
    <row r="525">
      <c r="A525" s="19">
        <f>+'CPT data reduction'!A525</f>
        <v/>
      </c>
      <c r="B525" s="19">
        <f>+'CPT data reduction'!M525</f>
        <v/>
      </c>
      <c r="C525" s="25">
        <f>IF(A525&gt;$H$1,AVERAGE(OFFSET(B525,$F$1,0,1,1):OFFSET(B525,-$F$1,0,1,1)),0)</f>
        <v/>
      </c>
      <c r="D525" s="101" t="n"/>
      <c r="E525" s="101" t="n"/>
      <c r="K525" s="25">
        <f>+'CPT data reduction'!S525</f>
        <v/>
      </c>
      <c r="L525" s="19">
        <f>IF(K525&lt;2.6, IF(B525&lt;5000, 120, 200),IF(B525&lt;1000,30,IF(B525&lt;5000,80,120)))</f>
        <v/>
      </c>
      <c r="M525" s="19">
        <f>B525/L525</f>
        <v/>
      </c>
      <c r="N525" s="19">
        <f>IF(K525&lt;2.6, IF(B525&lt;5000, 35,IF(B525&lt;1200, 80, 120)),IF(B525&lt;1000,15,IF(B525&lt;5000,35,35)))</f>
        <v/>
      </c>
      <c r="O525" s="101">
        <f>+IF(M525&gt;N525,N525,M525)</f>
        <v/>
      </c>
    </row>
    <row r="526">
      <c r="A526" s="19">
        <f>+'CPT data reduction'!A526</f>
        <v/>
      </c>
      <c r="B526" s="19">
        <f>+'CPT data reduction'!M526</f>
        <v/>
      </c>
      <c r="C526" s="25">
        <f>IF(A526&gt;$H$1,AVERAGE(OFFSET(B526,$F$1,0,1,1):OFFSET(B526,-$F$1,0,1,1)),0)</f>
        <v/>
      </c>
      <c r="D526" s="101" t="n"/>
      <c r="E526" s="101" t="n"/>
      <c r="K526" s="25">
        <f>+'CPT data reduction'!S526</f>
        <v/>
      </c>
      <c r="L526" s="19">
        <f>IF(K526&lt;2.6, IF(B526&lt;5000, 120, 200),IF(B526&lt;1000,30,IF(B526&lt;5000,80,120)))</f>
        <v/>
      </c>
      <c r="M526" s="19">
        <f>B526/L526</f>
        <v/>
      </c>
      <c r="N526" s="19">
        <f>IF(K526&lt;2.6, IF(B526&lt;5000, 35,IF(B526&lt;1200, 80, 120)),IF(B526&lt;1000,15,IF(B526&lt;5000,35,35)))</f>
        <v/>
      </c>
      <c r="O526" s="101">
        <f>+IF(M526&gt;N526,N526,M526)</f>
        <v/>
      </c>
    </row>
    <row r="527">
      <c r="A527" s="19">
        <f>+'CPT data reduction'!A527</f>
        <v/>
      </c>
      <c r="B527" s="19">
        <f>+'CPT data reduction'!M527</f>
        <v/>
      </c>
      <c r="C527" s="25">
        <f>IF(A527&gt;$H$1,AVERAGE(OFFSET(B527,$F$1,0,1,1):OFFSET(B527,-$F$1,0,1,1)),0)</f>
        <v/>
      </c>
      <c r="D527" s="101" t="n"/>
      <c r="E527" s="101" t="n"/>
      <c r="K527" s="25">
        <f>+'CPT data reduction'!S527</f>
        <v/>
      </c>
      <c r="L527" s="19">
        <f>IF(K527&lt;2.6, IF(B527&lt;5000, 120, 200),IF(B527&lt;1000,30,IF(B527&lt;5000,80,120)))</f>
        <v/>
      </c>
      <c r="M527" s="19">
        <f>B527/L527</f>
        <v/>
      </c>
      <c r="N527" s="19">
        <f>IF(K527&lt;2.6, IF(B527&lt;5000, 35,IF(B527&lt;1200, 80, 120)),IF(B527&lt;1000,15,IF(B527&lt;5000,35,35)))</f>
        <v/>
      </c>
      <c r="O527" s="101">
        <f>+IF(M527&gt;N527,N527,M527)</f>
        <v/>
      </c>
    </row>
    <row r="528">
      <c r="A528" s="19">
        <f>+'CPT data reduction'!A528</f>
        <v/>
      </c>
      <c r="B528" s="19">
        <f>+'CPT data reduction'!M528</f>
        <v/>
      </c>
      <c r="C528" s="25">
        <f>IF(A528&gt;$H$1,AVERAGE(OFFSET(B528,$F$1,0,1,1):OFFSET(B528,-$F$1,0,1,1)),0)</f>
        <v/>
      </c>
      <c r="D528" s="101" t="n"/>
      <c r="E528" s="101" t="n"/>
      <c r="K528" s="25">
        <f>+'CPT data reduction'!S528</f>
        <v/>
      </c>
      <c r="L528" s="19">
        <f>IF(K528&lt;2.6, IF(B528&lt;5000, 120, 200),IF(B528&lt;1000,30,IF(B528&lt;5000,80,120)))</f>
        <v/>
      </c>
      <c r="M528" s="19">
        <f>B528/L528</f>
        <v/>
      </c>
      <c r="N528" s="19">
        <f>IF(K528&lt;2.6, IF(B528&lt;5000, 35,IF(B528&lt;1200, 80, 120)),IF(B528&lt;1000,15,IF(B528&lt;5000,35,35)))</f>
        <v/>
      </c>
      <c r="O528" s="101">
        <f>+IF(M528&gt;N528,N528,M528)</f>
        <v/>
      </c>
    </row>
    <row r="529">
      <c r="A529" s="19">
        <f>+'CPT data reduction'!A529</f>
        <v/>
      </c>
      <c r="B529" s="19">
        <f>+'CPT data reduction'!M529</f>
        <v/>
      </c>
      <c r="C529" s="25">
        <f>IF(A529&gt;$H$1,AVERAGE(OFFSET(B529,$F$1,0,1,1):OFFSET(B529,-$F$1,0,1,1)),0)</f>
        <v/>
      </c>
      <c r="D529" s="101" t="n"/>
      <c r="E529" s="101" t="n"/>
      <c r="K529" s="25">
        <f>+'CPT data reduction'!S529</f>
        <v/>
      </c>
      <c r="L529" s="19">
        <f>IF(K529&lt;2.6, IF(B529&lt;5000, 120, 200),IF(B529&lt;1000,30,IF(B529&lt;5000,80,120)))</f>
        <v/>
      </c>
      <c r="M529" s="19">
        <f>B529/L529</f>
        <v/>
      </c>
      <c r="N529" s="19">
        <f>IF(K529&lt;2.6, IF(B529&lt;5000, 35,IF(B529&lt;1200, 80, 120)),IF(B529&lt;1000,15,IF(B529&lt;5000,35,35)))</f>
        <v/>
      </c>
      <c r="O529" s="101">
        <f>+IF(M529&gt;N529,N529,M529)</f>
        <v/>
      </c>
    </row>
    <row r="530">
      <c r="A530" s="19">
        <f>+'CPT data reduction'!A530</f>
        <v/>
      </c>
      <c r="B530" s="19">
        <f>+'CPT data reduction'!M530</f>
        <v/>
      </c>
      <c r="C530" s="25">
        <f>IF(A530&gt;$H$1,AVERAGE(OFFSET(B530,$F$1,0,1,1):OFFSET(B530,-$F$1,0,1,1)),0)</f>
        <v/>
      </c>
      <c r="D530" s="101" t="n"/>
      <c r="E530" s="101" t="n"/>
      <c r="K530" s="25">
        <f>+'CPT data reduction'!S530</f>
        <v/>
      </c>
      <c r="L530" s="19">
        <f>IF(K530&lt;2.6, IF(B530&lt;5000, 120, 200),IF(B530&lt;1000,30,IF(B530&lt;5000,80,120)))</f>
        <v/>
      </c>
      <c r="M530" s="19">
        <f>B530/L530</f>
        <v/>
      </c>
      <c r="N530" s="19">
        <f>IF(K530&lt;2.6, IF(B530&lt;5000, 35,IF(B530&lt;1200, 80, 120)),IF(B530&lt;1000,15,IF(B530&lt;5000,35,35)))</f>
        <v/>
      </c>
      <c r="O530" s="101">
        <f>+IF(M530&gt;N530,N530,M530)</f>
        <v/>
      </c>
    </row>
    <row r="531">
      <c r="A531" s="19">
        <f>+'CPT data reduction'!A531</f>
        <v/>
      </c>
      <c r="B531" s="19">
        <f>+'CPT data reduction'!M531</f>
        <v/>
      </c>
      <c r="C531" s="25">
        <f>IF(A531&gt;$H$1,AVERAGE(OFFSET(B531,$F$1,0,1,1):OFFSET(B531,-$F$1,0,1,1)),0)</f>
        <v/>
      </c>
      <c r="D531" s="101" t="n"/>
      <c r="E531" s="101" t="n"/>
      <c r="K531" s="25">
        <f>+'CPT data reduction'!S531</f>
        <v/>
      </c>
      <c r="L531" s="19">
        <f>IF(K531&lt;2.6, IF(B531&lt;5000, 120, 200),IF(B531&lt;1000,30,IF(B531&lt;5000,80,120)))</f>
        <v/>
      </c>
      <c r="M531" s="19">
        <f>B531/L531</f>
        <v/>
      </c>
      <c r="N531" s="19">
        <f>IF(K531&lt;2.6, IF(B531&lt;5000, 35,IF(B531&lt;1200, 80, 120)),IF(B531&lt;1000,15,IF(B531&lt;5000,35,35)))</f>
        <v/>
      </c>
      <c r="O531" s="101">
        <f>+IF(M531&gt;N531,N531,M531)</f>
        <v/>
      </c>
    </row>
    <row r="532">
      <c r="A532" s="19">
        <f>+'CPT data reduction'!A532</f>
        <v/>
      </c>
      <c r="B532" s="19">
        <f>+'CPT data reduction'!M532</f>
        <v/>
      </c>
      <c r="C532" s="25">
        <f>IF(A532&gt;$H$1,AVERAGE(OFFSET(B532,$F$1,0,1,1):OFFSET(B532,-$F$1,0,1,1)),0)</f>
        <v/>
      </c>
      <c r="D532" s="101" t="n"/>
      <c r="E532" s="101" t="n"/>
      <c r="K532" s="25">
        <f>+'CPT data reduction'!S532</f>
        <v/>
      </c>
      <c r="L532" s="19">
        <f>IF(K532&lt;2.6, IF(B532&lt;5000, 120, 200),IF(B532&lt;1000,30,IF(B532&lt;5000,80,120)))</f>
        <v/>
      </c>
      <c r="M532" s="19">
        <f>B532/L532</f>
        <v/>
      </c>
      <c r="N532" s="19">
        <f>IF(K532&lt;2.6, IF(B532&lt;5000, 35,IF(B532&lt;1200, 80, 120)),IF(B532&lt;1000,15,IF(B532&lt;5000,35,35)))</f>
        <v/>
      </c>
      <c r="O532" s="101">
        <f>+IF(M532&gt;N532,N532,M532)</f>
        <v/>
      </c>
    </row>
    <row r="533" customFormat="1" s="28">
      <c r="A533" s="28">
        <f>+'CPT data reduction'!A533</f>
        <v/>
      </c>
      <c r="B533" s="28">
        <f>+'CPT data reduction'!M533</f>
        <v/>
      </c>
      <c r="C533" s="29">
        <f>IF(A533&gt;$H$1,AVERAGE(OFFSET(B533,$F$1,0,1,1):OFFSET(B533,-$F$1,0,1,1)),0)</f>
        <v/>
      </c>
      <c r="D533" s="104" t="n"/>
      <c r="E533" s="104" t="n"/>
      <c r="K533" s="29">
        <f>+'CPT data reduction'!S533</f>
        <v/>
      </c>
      <c r="L533" s="28">
        <f>IF(K533&lt;2.6, IF(B533&lt;5000, 120, 200),IF(B533&lt;1000,30,IF(B533&lt;5000,80,120)))</f>
        <v/>
      </c>
      <c r="M533" s="28">
        <f>B533/L533</f>
        <v/>
      </c>
      <c r="N533" s="28">
        <f>IF(K533&lt;2.6, IF(B533&lt;5000, 35,IF(B533&lt;1200, 80, 120)),IF(B533&lt;1000,15,IF(B533&lt;5000,35,35)))</f>
        <v/>
      </c>
      <c r="O533" s="104">
        <f>+IF(M533&gt;N533,N533,M533)</f>
        <v/>
      </c>
      <c r="R533" s="19" t="n"/>
    </row>
    <row r="534">
      <c r="A534" s="19">
        <f>+'CPT data reduction'!A534</f>
        <v/>
      </c>
      <c r="B534" s="19">
        <f>+'CPT data reduction'!M534</f>
        <v/>
      </c>
      <c r="C534" s="25">
        <f>IF(A534&gt;$H$1,AVERAGE(OFFSET(B534,$F$1,0,1,1):OFFSET(B534,-$F$1,0,1,1)),0)</f>
        <v/>
      </c>
      <c r="D534" s="101" t="n"/>
      <c r="E534" s="101" t="n"/>
      <c r="K534" s="25">
        <f>+'CPT data reduction'!S534</f>
        <v/>
      </c>
      <c r="L534" s="19">
        <f>IF(K534&lt;2.6, IF(B534&lt;5000, 120, 200),IF(B534&lt;1000,30,IF(B534&lt;5000,80,120)))</f>
        <v/>
      </c>
      <c r="M534" s="19">
        <f>B534/L534</f>
        <v/>
      </c>
      <c r="N534" s="19">
        <f>IF(K534&lt;2.6, IF(B534&lt;5000, 35,IF(B534&lt;1200, 80, 120)),IF(B534&lt;1000,15,IF(B534&lt;5000,35,35)))</f>
        <v/>
      </c>
      <c r="O534" s="101">
        <f>+IF(M534&gt;N534,N534,M534)</f>
        <v/>
      </c>
    </row>
    <row r="535">
      <c r="A535" s="19">
        <f>+'CPT data reduction'!A535</f>
        <v/>
      </c>
      <c r="B535" s="19">
        <f>+'CPT data reduction'!M535</f>
        <v/>
      </c>
      <c r="C535" s="25">
        <f>IF(A535&gt;$H$1,AVERAGE(OFFSET(B535,$F$1,0,1,1):OFFSET(B535,-$F$1,0,1,1)),0)</f>
        <v/>
      </c>
      <c r="D535" s="101" t="n"/>
      <c r="E535" s="101" t="n"/>
      <c r="K535" s="25">
        <f>+'CPT data reduction'!S535</f>
        <v/>
      </c>
      <c r="L535" s="19">
        <f>IF(K535&lt;2.6, IF(B535&lt;5000, 120, 200),IF(B535&lt;1000,30,IF(B535&lt;5000,80,120)))</f>
        <v/>
      </c>
      <c r="M535" s="19">
        <f>B535/L535</f>
        <v/>
      </c>
      <c r="N535" s="19">
        <f>IF(K535&lt;2.6, IF(B535&lt;5000, 35,IF(B535&lt;1200, 80, 120)),IF(B535&lt;1000,15,IF(B535&lt;5000,35,35)))</f>
        <v/>
      </c>
      <c r="O535" s="101">
        <f>+IF(M535&gt;N535,N535,M535)</f>
        <v/>
      </c>
    </row>
    <row r="536">
      <c r="A536" s="19">
        <f>+'CPT data reduction'!A536</f>
        <v/>
      </c>
      <c r="B536" s="19">
        <f>+'CPT data reduction'!M536</f>
        <v/>
      </c>
      <c r="C536" s="25">
        <f>IF(A536&gt;$H$1,AVERAGE(OFFSET(B536,$F$1,0,1,1):OFFSET(B536,-$F$1,0,1,1)),0)</f>
        <v/>
      </c>
      <c r="D536" s="101" t="n"/>
      <c r="E536" s="101" t="n"/>
      <c r="K536" s="25">
        <f>+'CPT data reduction'!S536</f>
        <v/>
      </c>
      <c r="L536" s="19">
        <f>IF(K536&lt;2.6, IF(B536&lt;5000, 120, 200),IF(B536&lt;1000,30,IF(B536&lt;5000,80,120)))</f>
        <v/>
      </c>
      <c r="M536" s="19">
        <f>B536/L536</f>
        <v/>
      </c>
      <c r="N536" s="19">
        <f>IF(K536&lt;2.6, IF(B536&lt;5000, 35,IF(B536&lt;1200, 80, 120)),IF(B536&lt;1000,15,IF(B536&lt;5000,35,35)))</f>
        <v/>
      </c>
      <c r="O536" s="101">
        <f>+IF(M536&gt;N536,N536,M536)</f>
        <v/>
      </c>
    </row>
    <row r="537">
      <c r="A537" s="19">
        <f>+'CPT data reduction'!A537</f>
        <v/>
      </c>
      <c r="B537" s="19">
        <f>+'CPT data reduction'!M537</f>
        <v/>
      </c>
      <c r="C537" s="25">
        <f>IF(A537&gt;$H$1,AVERAGE(OFFSET(B537,$F$1,0,1,1):OFFSET(B537,-$F$1,0,1,1)),0)</f>
        <v/>
      </c>
      <c r="D537" s="101" t="n"/>
      <c r="E537" s="101" t="n"/>
      <c r="K537" s="25">
        <f>+'CPT data reduction'!S537</f>
        <v/>
      </c>
      <c r="L537" s="19">
        <f>IF(K537&lt;2.6, IF(B537&lt;5000, 120, 200),IF(B537&lt;1000,30,IF(B537&lt;5000,80,120)))</f>
        <v/>
      </c>
      <c r="M537" s="19">
        <f>B537/L537</f>
        <v/>
      </c>
      <c r="N537" s="19">
        <f>IF(K537&lt;2.6, IF(B537&lt;5000, 35,IF(B537&lt;1200, 80, 120)),IF(B537&lt;1000,15,IF(B537&lt;5000,35,35)))</f>
        <v/>
      </c>
      <c r="O537" s="101">
        <f>+IF(M537&gt;N537,N537,M537)</f>
        <v/>
      </c>
    </row>
    <row r="538">
      <c r="A538" s="19">
        <f>+'CPT data reduction'!A538</f>
        <v/>
      </c>
      <c r="B538" s="19">
        <f>+'CPT data reduction'!M538</f>
        <v/>
      </c>
      <c r="C538" s="25">
        <f>IF(A538&gt;$H$1,AVERAGE(OFFSET(B538,$F$1,0,1,1):OFFSET(B538,-$F$1,0,1,1)),0)</f>
        <v/>
      </c>
      <c r="D538" s="101" t="n"/>
      <c r="E538" s="101" t="n"/>
      <c r="K538" s="25">
        <f>+'CPT data reduction'!S538</f>
        <v/>
      </c>
      <c r="L538" s="19">
        <f>IF(K538&lt;2.6, IF(B538&lt;5000, 120, 200),IF(B538&lt;1000,30,IF(B538&lt;5000,80,120)))</f>
        <v/>
      </c>
      <c r="M538" s="19">
        <f>B538/L538</f>
        <v/>
      </c>
      <c r="N538" s="19">
        <f>IF(K538&lt;2.6, IF(B538&lt;5000, 35,IF(B538&lt;1200, 80, 120)),IF(B538&lt;1000,15,IF(B538&lt;5000,35,35)))</f>
        <v/>
      </c>
      <c r="O538" s="101">
        <f>+IF(M538&gt;N538,N538,M538)</f>
        <v/>
      </c>
    </row>
    <row r="539">
      <c r="A539" s="19">
        <f>+'CPT data reduction'!A539</f>
        <v/>
      </c>
      <c r="B539" s="19">
        <f>+'CPT data reduction'!M539</f>
        <v/>
      </c>
      <c r="C539" s="25">
        <f>IF(A539&gt;$H$1,AVERAGE(OFFSET(B539,$F$1,0,1,1):OFFSET(B539,-$F$1,0,1,1)),0)</f>
        <v/>
      </c>
      <c r="D539" s="101" t="n"/>
      <c r="E539" s="101" t="n"/>
      <c r="K539" s="25">
        <f>+'CPT data reduction'!S539</f>
        <v/>
      </c>
      <c r="L539" s="19">
        <f>IF(K539&lt;2.6, IF(B539&lt;5000, 120, 200),IF(B539&lt;1000,30,IF(B539&lt;5000,80,120)))</f>
        <v/>
      </c>
      <c r="M539" s="19">
        <f>B539/L539</f>
        <v/>
      </c>
      <c r="N539" s="19">
        <f>IF(K539&lt;2.6, IF(B539&lt;5000, 35,IF(B539&lt;1200, 80, 120)),IF(B539&lt;1000,15,IF(B539&lt;5000,35,35)))</f>
        <v/>
      </c>
      <c r="O539" s="101">
        <f>+IF(M539&gt;N539,N539,M539)</f>
        <v/>
      </c>
    </row>
    <row r="540">
      <c r="A540" s="19">
        <f>+'CPT data reduction'!A540</f>
        <v/>
      </c>
      <c r="B540" s="19">
        <f>+'CPT data reduction'!M540</f>
        <v/>
      </c>
      <c r="C540" s="25">
        <f>IF(A540&gt;$H$1,AVERAGE(OFFSET(B540,$F$1,0,1,1):OFFSET(B540,-$F$1,0,1,1)),0)</f>
        <v/>
      </c>
      <c r="D540" s="101" t="n"/>
      <c r="E540" s="101" t="n"/>
      <c r="K540" s="25">
        <f>+'CPT data reduction'!S540</f>
        <v/>
      </c>
      <c r="L540" s="19">
        <f>IF(K540&lt;2.6, IF(B540&lt;5000, 120, 200),IF(B540&lt;1000,30,IF(B540&lt;5000,80,120)))</f>
        <v/>
      </c>
      <c r="M540" s="19">
        <f>B540/L540</f>
        <v/>
      </c>
      <c r="N540" s="19">
        <f>IF(K540&lt;2.6, IF(B540&lt;5000, 35,IF(B540&lt;1200, 80, 120)),IF(B540&lt;1000,15,IF(B540&lt;5000,35,35)))</f>
        <v/>
      </c>
      <c r="O540" s="101">
        <f>+IF(M540&gt;N540,N540,M540)</f>
        <v/>
      </c>
    </row>
    <row r="541">
      <c r="A541" s="19">
        <f>+'CPT data reduction'!A541</f>
        <v/>
      </c>
      <c r="B541" s="19">
        <f>+'CPT data reduction'!M541</f>
        <v/>
      </c>
      <c r="C541" s="25">
        <f>IF(A541&gt;$H$1,AVERAGE(OFFSET(B541,$F$1,0,1,1):OFFSET(B541,-$F$1,0,1,1)),0)</f>
        <v/>
      </c>
      <c r="D541" s="101" t="n"/>
      <c r="E541" s="101" t="n"/>
      <c r="K541" s="25">
        <f>+'CPT data reduction'!S541</f>
        <v/>
      </c>
      <c r="L541" s="19">
        <f>IF(K541&lt;2.6, IF(B541&lt;5000, 120, 200),IF(B541&lt;1000,30,IF(B541&lt;5000,80,120)))</f>
        <v/>
      </c>
      <c r="M541" s="19">
        <f>B541/L541</f>
        <v/>
      </c>
      <c r="N541" s="19">
        <f>IF(K541&lt;2.6, IF(B541&lt;5000, 35,IF(B541&lt;1200, 80, 120)),IF(B541&lt;1000,15,IF(B541&lt;5000,35,35)))</f>
        <v/>
      </c>
      <c r="O541" s="101">
        <f>+IF(M541&gt;N541,N541,M541)</f>
        <v/>
      </c>
    </row>
    <row r="542">
      <c r="A542" s="19">
        <f>+'CPT data reduction'!A542</f>
        <v/>
      </c>
      <c r="B542" s="19">
        <f>+'CPT data reduction'!M542</f>
        <v/>
      </c>
      <c r="C542" s="25">
        <f>IF(A542&gt;$H$1,AVERAGE(OFFSET(B542,$F$1,0,1,1):OFFSET(B542,-$F$1,0,1,1)),0)</f>
        <v/>
      </c>
      <c r="D542" s="101" t="n"/>
      <c r="E542" s="101" t="n"/>
      <c r="K542" s="25">
        <f>+'CPT data reduction'!S542</f>
        <v/>
      </c>
      <c r="L542" s="19">
        <f>IF(K542&lt;2.6, IF(B542&lt;5000, 120, 200),IF(B542&lt;1000,30,IF(B542&lt;5000,80,120)))</f>
        <v/>
      </c>
      <c r="M542" s="19">
        <f>B542/L542</f>
        <v/>
      </c>
      <c r="N542" s="19">
        <f>IF(K542&lt;2.6, IF(B542&lt;5000, 35,IF(B542&lt;1200, 80, 120)),IF(B542&lt;1000,15,IF(B542&lt;5000,35,35)))</f>
        <v/>
      </c>
      <c r="O542" s="101">
        <f>+IF(M542&gt;N542,N542,M542)</f>
        <v/>
      </c>
    </row>
    <row r="543">
      <c r="A543" s="19">
        <f>+'CPT data reduction'!A543</f>
        <v/>
      </c>
      <c r="B543" s="19">
        <f>+'CPT data reduction'!M543</f>
        <v/>
      </c>
      <c r="C543" s="25">
        <f>IF(A543&gt;$H$1,AVERAGE(OFFSET(B543,$F$1,0,1,1):OFFSET(B543,-$F$1,0,1,1)),0)</f>
        <v/>
      </c>
      <c r="D543" s="101" t="n"/>
      <c r="E543" s="101" t="n"/>
      <c r="K543" s="25">
        <f>+'CPT data reduction'!S543</f>
        <v/>
      </c>
      <c r="L543" s="19">
        <f>IF(K543&lt;2.6, IF(B543&lt;5000, 120, 200),IF(B543&lt;1000,30,IF(B543&lt;5000,80,120)))</f>
        <v/>
      </c>
      <c r="M543" s="19">
        <f>B543/L543</f>
        <v/>
      </c>
      <c r="N543" s="19">
        <f>IF(K543&lt;2.6, IF(B543&lt;5000, 35,IF(B543&lt;1200, 80, 120)),IF(B543&lt;1000,15,IF(B543&lt;5000,35,35)))</f>
        <v/>
      </c>
      <c r="O543" s="101">
        <f>+IF(M543&gt;N543,N543,M543)</f>
        <v/>
      </c>
    </row>
    <row r="544">
      <c r="A544" s="19">
        <f>+'CPT data reduction'!A544</f>
        <v/>
      </c>
      <c r="B544" s="19">
        <f>+'CPT data reduction'!M544</f>
        <v/>
      </c>
      <c r="C544" s="25">
        <f>IF(A544&gt;$H$1,AVERAGE(OFFSET(B544,$F$1,0,1,1):OFFSET(B544,-$F$1,0,1,1)),0)</f>
        <v/>
      </c>
      <c r="D544" s="101" t="n"/>
      <c r="E544" s="101" t="n"/>
      <c r="K544" s="25">
        <f>+'CPT data reduction'!S544</f>
        <v/>
      </c>
      <c r="L544" s="19">
        <f>IF(K544&lt;2.6, IF(B544&lt;5000, 120, 200),IF(B544&lt;1000,30,IF(B544&lt;5000,80,120)))</f>
        <v/>
      </c>
      <c r="M544" s="19">
        <f>B544/L544</f>
        <v/>
      </c>
      <c r="N544" s="19">
        <f>IF(K544&lt;2.6, IF(B544&lt;5000, 35,IF(B544&lt;1200, 80, 120)),IF(B544&lt;1000,15,IF(B544&lt;5000,35,35)))</f>
        <v/>
      </c>
      <c r="O544" s="101">
        <f>+IF(M544&gt;N544,N544,M544)</f>
        <v/>
      </c>
    </row>
    <row r="545">
      <c r="A545" s="19">
        <f>+'CPT data reduction'!A545</f>
        <v/>
      </c>
      <c r="B545" s="19">
        <f>+'CPT data reduction'!M545</f>
        <v/>
      </c>
      <c r="C545" s="25">
        <f>IF(A545&gt;$H$1,AVERAGE(OFFSET(B545,$F$1,0,1,1):OFFSET(B545,-$F$1,0,1,1)),0)</f>
        <v/>
      </c>
      <c r="D545" s="101" t="n"/>
      <c r="E545" s="101" t="n"/>
      <c r="K545" s="25">
        <f>+'CPT data reduction'!S545</f>
        <v/>
      </c>
      <c r="L545" s="19">
        <f>IF(K545&lt;2.6, IF(B545&lt;5000, 120, 200),IF(B545&lt;1000,30,IF(B545&lt;5000,80,120)))</f>
        <v/>
      </c>
      <c r="M545" s="19">
        <f>B545/L545</f>
        <v/>
      </c>
      <c r="N545" s="19">
        <f>IF(K545&lt;2.6, IF(B545&lt;5000, 35,IF(B545&lt;1200, 80, 120)),IF(B545&lt;1000,15,IF(B545&lt;5000,35,35)))</f>
        <v/>
      </c>
      <c r="O545" s="101">
        <f>+IF(M545&gt;N545,N545,M545)</f>
        <v/>
      </c>
    </row>
    <row r="546">
      <c r="A546" s="19">
        <f>+'CPT data reduction'!A546</f>
        <v/>
      </c>
      <c r="B546" s="19">
        <f>+'CPT data reduction'!M546</f>
        <v/>
      </c>
      <c r="C546" s="25">
        <f>IF(A546&gt;$H$1,AVERAGE(OFFSET(B546,$F$1,0,1,1):OFFSET(B546,-$F$1,0,1,1)),0)</f>
        <v/>
      </c>
      <c r="D546" s="101" t="n"/>
      <c r="E546" s="101" t="n"/>
      <c r="K546" s="25">
        <f>+'CPT data reduction'!S546</f>
        <v/>
      </c>
      <c r="L546" s="19">
        <f>IF(K546&lt;2.6, IF(B546&lt;5000, 120, 200),IF(B546&lt;1000,30,IF(B546&lt;5000,80,120)))</f>
        <v/>
      </c>
      <c r="M546" s="19">
        <f>B546/L546</f>
        <v/>
      </c>
      <c r="N546" s="19">
        <f>IF(K546&lt;2.6, IF(B546&lt;5000, 35,IF(B546&lt;1200, 80, 120)),IF(B546&lt;1000,15,IF(B546&lt;5000,35,35)))</f>
        <v/>
      </c>
      <c r="O546" s="101">
        <f>+IF(M546&gt;N546,N546,M546)</f>
        <v/>
      </c>
    </row>
    <row r="547">
      <c r="A547" s="19">
        <f>+'CPT data reduction'!A547</f>
        <v/>
      </c>
      <c r="B547" s="19">
        <f>+'CPT data reduction'!M547</f>
        <v/>
      </c>
      <c r="C547" s="25">
        <f>IF(A547&gt;$H$1,AVERAGE(OFFSET(B547,$F$1,0,1,1):OFFSET(B547,-$F$1,0,1,1)),0)</f>
        <v/>
      </c>
      <c r="D547" s="101" t="n"/>
      <c r="E547" s="101" t="n"/>
      <c r="K547" s="25">
        <f>+'CPT data reduction'!S547</f>
        <v/>
      </c>
      <c r="L547" s="19">
        <f>IF(K547&lt;2.6, IF(B547&lt;5000, 120, 200),IF(B547&lt;1000,30,IF(B547&lt;5000,80,120)))</f>
        <v/>
      </c>
      <c r="M547" s="19">
        <f>B547/L547</f>
        <v/>
      </c>
      <c r="N547" s="19">
        <f>IF(K547&lt;2.6, IF(B547&lt;5000, 35,IF(B547&lt;1200, 80, 120)),IF(B547&lt;1000,15,IF(B547&lt;5000,35,35)))</f>
        <v/>
      </c>
      <c r="O547" s="101">
        <f>+IF(M547&gt;N547,N547,M547)</f>
        <v/>
      </c>
    </row>
    <row r="548">
      <c r="A548" s="19">
        <f>+'CPT data reduction'!A548</f>
        <v/>
      </c>
      <c r="B548" s="19">
        <f>+'CPT data reduction'!M548</f>
        <v/>
      </c>
      <c r="C548" s="25">
        <f>IF(A548&gt;$H$1,AVERAGE(OFFSET(B548,$F$1,0,1,1):OFFSET(B548,-$F$1,0,1,1)),0)</f>
        <v/>
      </c>
      <c r="D548" s="101" t="n"/>
      <c r="E548" s="101" t="n"/>
      <c r="K548" s="25">
        <f>+'CPT data reduction'!S548</f>
        <v/>
      </c>
      <c r="L548" s="19">
        <f>IF(K548&lt;2.6, IF(B548&lt;5000, 120, 200),IF(B548&lt;1000,30,IF(B548&lt;5000,80,120)))</f>
        <v/>
      </c>
      <c r="M548" s="19">
        <f>B548/L548</f>
        <v/>
      </c>
      <c r="N548" s="19">
        <f>IF(K548&lt;2.6, IF(B548&lt;5000, 35,IF(B548&lt;1200, 80, 120)),IF(B548&lt;1000,15,IF(B548&lt;5000,35,35)))</f>
        <v/>
      </c>
      <c r="O548" s="101">
        <f>+IF(M548&gt;N548,N548,M548)</f>
        <v/>
      </c>
    </row>
    <row r="549">
      <c r="A549" s="19">
        <f>+'CPT data reduction'!A549</f>
        <v/>
      </c>
      <c r="B549" s="19">
        <f>+'CPT data reduction'!M549</f>
        <v/>
      </c>
      <c r="C549" s="25">
        <f>IF(A549&gt;$H$1,AVERAGE(OFFSET(B549,$F$1,0,1,1):OFFSET(B549,-$F$1,0,1,1)),0)</f>
        <v/>
      </c>
      <c r="D549" s="101" t="n"/>
      <c r="E549" s="101" t="n"/>
      <c r="K549" s="25">
        <f>+'CPT data reduction'!S549</f>
        <v/>
      </c>
      <c r="L549" s="19">
        <f>IF(K549&lt;2.6, IF(B549&lt;5000, 120, 200),IF(B549&lt;1000,30,IF(B549&lt;5000,80,120)))</f>
        <v/>
      </c>
      <c r="M549" s="19">
        <f>B549/L549</f>
        <v/>
      </c>
      <c r="N549" s="19">
        <f>IF(K549&lt;2.6, IF(B549&lt;5000, 35,IF(B549&lt;1200, 80, 120)),IF(B549&lt;1000,15,IF(B549&lt;5000,35,35)))</f>
        <v/>
      </c>
      <c r="O549" s="101">
        <f>+IF(M549&gt;N549,N549,M549)</f>
        <v/>
      </c>
    </row>
    <row r="550">
      <c r="A550" s="19">
        <f>+'CPT data reduction'!A550</f>
        <v/>
      </c>
      <c r="B550" s="19">
        <f>+'CPT data reduction'!M550</f>
        <v/>
      </c>
      <c r="C550" s="25">
        <f>IF(A550&gt;$H$1,AVERAGE(OFFSET(B550,$F$1,0,1,1):OFFSET(B550,-$F$1,0,1,1)),0)</f>
        <v/>
      </c>
      <c r="D550" s="101" t="n"/>
      <c r="E550" s="101" t="n"/>
      <c r="K550" s="25">
        <f>+'CPT data reduction'!S550</f>
        <v/>
      </c>
      <c r="L550" s="19">
        <f>IF(K550&lt;2.6, IF(B550&lt;5000, 120, 200),IF(B550&lt;1000,30,IF(B550&lt;5000,80,120)))</f>
        <v/>
      </c>
      <c r="M550" s="19">
        <f>B550/L550</f>
        <v/>
      </c>
      <c r="N550" s="19">
        <f>IF(K550&lt;2.6, IF(B550&lt;5000, 35,IF(B550&lt;1200, 80, 120)),IF(B550&lt;1000,15,IF(B550&lt;5000,35,35)))</f>
        <v/>
      </c>
      <c r="O550" s="101">
        <f>+IF(M550&gt;N550,N550,M550)</f>
        <v/>
      </c>
    </row>
    <row r="551">
      <c r="A551" s="19">
        <f>+'CPT data reduction'!A551</f>
        <v/>
      </c>
      <c r="B551" s="19">
        <f>+'CPT data reduction'!M551</f>
        <v/>
      </c>
      <c r="C551" s="25">
        <f>IF(A551&gt;$H$1,AVERAGE(OFFSET(B551,$F$1,0,1,1):OFFSET(B551,-$F$1,0,1,1)),0)</f>
        <v/>
      </c>
      <c r="D551" s="101" t="n"/>
      <c r="E551" s="101" t="n"/>
      <c r="K551" s="25">
        <f>+'CPT data reduction'!S551</f>
        <v/>
      </c>
      <c r="L551" s="19">
        <f>IF(K551&lt;2.6, IF(B551&lt;5000, 120, 200),IF(B551&lt;1000,30,IF(B551&lt;5000,80,120)))</f>
        <v/>
      </c>
      <c r="M551" s="19">
        <f>B551/L551</f>
        <v/>
      </c>
      <c r="N551" s="19">
        <f>IF(K551&lt;2.6, IF(B551&lt;5000, 35,IF(B551&lt;1200, 80, 120)),IF(B551&lt;1000,15,IF(B551&lt;5000,35,35)))</f>
        <v/>
      </c>
      <c r="O551" s="101">
        <f>+IF(M551&gt;N551,N551,M551)</f>
        <v/>
      </c>
    </row>
    <row r="552">
      <c r="A552" s="19">
        <f>+'CPT data reduction'!A552</f>
        <v/>
      </c>
      <c r="B552" s="19">
        <f>+'CPT data reduction'!M552</f>
        <v/>
      </c>
      <c r="C552" s="25">
        <f>IF(A552&gt;$H$1,AVERAGE(OFFSET(B552,$F$1,0,1,1):OFFSET(B552,-$F$1,0,1,1)),0)</f>
        <v/>
      </c>
      <c r="D552" s="101" t="n"/>
      <c r="E552" s="101" t="n"/>
      <c r="K552" s="25">
        <f>+'CPT data reduction'!S552</f>
        <v/>
      </c>
      <c r="L552" s="19">
        <f>IF(K552&lt;2.6, IF(B552&lt;5000, 120, 200),IF(B552&lt;1000,30,IF(B552&lt;5000,80,120)))</f>
        <v/>
      </c>
      <c r="M552" s="19">
        <f>B552/L552</f>
        <v/>
      </c>
      <c r="N552" s="19">
        <f>IF(K552&lt;2.6, IF(B552&lt;5000, 35,IF(B552&lt;1200, 80, 120)),IF(B552&lt;1000,15,IF(B552&lt;5000,35,35)))</f>
        <v/>
      </c>
      <c r="O552" s="101">
        <f>+IF(M552&gt;N552,N552,M552)</f>
        <v/>
      </c>
    </row>
    <row r="553">
      <c r="A553" s="19">
        <f>+'CPT data reduction'!A553</f>
        <v/>
      </c>
      <c r="B553" s="19">
        <f>+'CPT data reduction'!M553</f>
        <v/>
      </c>
      <c r="C553" s="25">
        <f>IF(A553&gt;$H$1,AVERAGE(OFFSET(B553,$F$1,0,1,1):OFFSET(B553,-$F$1,0,1,1)),0)</f>
        <v/>
      </c>
      <c r="D553" s="101" t="n"/>
      <c r="E553" s="101" t="n"/>
      <c r="K553" s="25">
        <f>+'CPT data reduction'!S553</f>
        <v/>
      </c>
      <c r="L553" s="19">
        <f>IF(K553&lt;2.6, IF(B553&lt;5000, 120, 200),IF(B553&lt;1000,30,IF(B553&lt;5000,80,120)))</f>
        <v/>
      </c>
      <c r="M553" s="19">
        <f>B553/L553</f>
        <v/>
      </c>
      <c r="N553" s="19">
        <f>IF(K553&lt;2.6, IF(B553&lt;5000, 35,IF(B553&lt;1200, 80, 120)),IF(B553&lt;1000,15,IF(B553&lt;5000,35,35)))</f>
        <v/>
      </c>
      <c r="O553" s="101">
        <f>+IF(M553&gt;N553,N553,M553)</f>
        <v/>
      </c>
    </row>
    <row r="554">
      <c r="A554" s="19">
        <f>+'CPT data reduction'!A554</f>
        <v/>
      </c>
      <c r="B554" s="19">
        <f>+'CPT data reduction'!M554</f>
        <v/>
      </c>
      <c r="C554" s="25">
        <f>IF(A554&gt;$H$1,AVERAGE(OFFSET(B554,$F$1,0,1,1):OFFSET(B554,-$F$1,0,1,1)),0)</f>
        <v/>
      </c>
      <c r="D554" s="101" t="n"/>
      <c r="E554" s="101" t="n"/>
      <c r="K554" s="25">
        <f>+'CPT data reduction'!S554</f>
        <v/>
      </c>
      <c r="L554" s="19">
        <f>IF(K554&lt;2.6, IF(B554&lt;5000, 120, 200),IF(B554&lt;1000,30,IF(B554&lt;5000,80,120)))</f>
        <v/>
      </c>
      <c r="M554" s="19">
        <f>B554/L554</f>
        <v/>
      </c>
      <c r="N554" s="19">
        <f>IF(K554&lt;2.6, IF(B554&lt;5000, 35,IF(B554&lt;1200, 80, 120)),IF(B554&lt;1000,15,IF(B554&lt;5000,35,35)))</f>
        <v/>
      </c>
      <c r="O554" s="101">
        <f>+IF(M554&gt;N554,N554,M554)</f>
        <v/>
      </c>
    </row>
    <row r="555">
      <c r="A555" s="19">
        <f>+'CPT data reduction'!A555</f>
        <v/>
      </c>
      <c r="B555" s="19">
        <f>+'CPT data reduction'!M555</f>
        <v/>
      </c>
      <c r="C555" s="25">
        <f>IF(A555&gt;$H$1,AVERAGE(OFFSET(B555,$F$1,0,1,1):OFFSET(B555,-$F$1,0,1,1)),0)</f>
        <v/>
      </c>
      <c r="D555" s="101" t="n"/>
      <c r="E555" s="101" t="n"/>
      <c r="K555" s="25">
        <f>+'CPT data reduction'!S555</f>
        <v/>
      </c>
      <c r="L555" s="19">
        <f>IF(K555&lt;2.6, IF(B555&lt;5000, 120, 200),IF(B555&lt;1000,30,IF(B555&lt;5000,80,120)))</f>
        <v/>
      </c>
      <c r="M555" s="19">
        <f>B555/L555</f>
        <v/>
      </c>
      <c r="N555" s="19">
        <f>IF(K555&lt;2.6, IF(B555&lt;5000, 35,IF(B555&lt;1200, 80, 120)),IF(B555&lt;1000,15,IF(B555&lt;5000,35,35)))</f>
        <v/>
      </c>
      <c r="O555" s="101">
        <f>+IF(M555&gt;N555,N555,M555)</f>
        <v/>
      </c>
    </row>
    <row r="556">
      <c r="A556" s="19">
        <f>+'CPT data reduction'!A556</f>
        <v/>
      </c>
      <c r="B556" s="19">
        <f>+'CPT data reduction'!M556</f>
        <v/>
      </c>
      <c r="C556" s="25">
        <f>IF(A556&gt;$H$1,AVERAGE(OFFSET(B556,$F$1,0,1,1):OFFSET(B556,-$F$1,0,1,1)),0)</f>
        <v/>
      </c>
      <c r="D556" s="101" t="n"/>
      <c r="E556" s="101" t="n"/>
      <c r="K556" s="25">
        <f>+'CPT data reduction'!S556</f>
        <v/>
      </c>
      <c r="L556" s="19">
        <f>IF(K556&lt;2.6, IF(B556&lt;5000, 120, 200),IF(B556&lt;1000,30,IF(B556&lt;5000,80,120)))</f>
        <v/>
      </c>
      <c r="M556" s="19">
        <f>B556/L556</f>
        <v/>
      </c>
      <c r="N556" s="19">
        <f>IF(K556&lt;2.6, IF(B556&lt;5000, 35,IF(B556&lt;1200, 80, 120)),IF(B556&lt;1000,15,IF(B556&lt;5000,35,35)))</f>
        <v/>
      </c>
      <c r="O556" s="101">
        <f>+IF(M556&gt;N556,N556,M556)</f>
        <v/>
      </c>
    </row>
    <row r="557">
      <c r="A557" s="19">
        <f>+'CPT data reduction'!A557</f>
        <v/>
      </c>
      <c r="B557" s="19">
        <f>+'CPT data reduction'!M557</f>
        <v/>
      </c>
      <c r="C557" s="25">
        <f>IF(A557&gt;$H$1,AVERAGE(OFFSET(B557,$F$1,0,1,1):OFFSET(B557,-$F$1,0,1,1)),0)</f>
        <v/>
      </c>
      <c r="D557" s="101" t="n"/>
      <c r="E557" s="101" t="n"/>
      <c r="K557" s="25">
        <f>+'CPT data reduction'!S557</f>
        <v/>
      </c>
      <c r="L557" s="19">
        <f>IF(K557&lt;2.6, IF(B557&lt;5000, 120, 200),IF(B557&lt;1000,30,IF(B557&lt;5000,80,120)))</f>
        <v/>
      </c>
      <c r="M557" s="19">
        <f>B557/L557</f>
        <v/>
      </c>
      <c r="N557" s="19">
        <f>IF(K557&lt;2.6, IF(B557&lt;5000, 35,IF(B557&lt;1200, 80, 120)),IF(B557&lt;1000,15,IF(B557&lt;5000,35,35)))</f>
        <v/>
      </c>
      <c r="O557" s="101">
        <f>+IF(M557&gt;N557,N557,M557)</f>
        <v/>
      </c>
    </row>
    <row r="558">
      <c r="A558" s="19">
        <f>+'CPT data reduction'!A558</f>
        <v/>
      </c>
      <c r="B558" s="19">
        <f>+'CPT data reduction'!M558</f>
        <v/>
      </c>
      <c r="C558" s="25">
        <f>IF(A558&gt;$H$1,AVERAGE(OFFSET(B558,$F$1,0,1,1):OFFSET(B558,-$F$1,0,1,1)),0)</f>
        <v/>
      </c>
      <c r="D558" s="101" t="n"/>
      <c r="E558" s="101" t="n"/>
      <c r="K558" s="25">
        <f>+'CPT data reduction'!S558</f>
        <v/>
      </c>
      <c r="L558" s="19">
        <f>IF(K558&lt;2.6, IF(B558&lt;5000, 120, 200),IF(B558&lt;1000,30,IF(B558&lt;5000,80,120)))</f>
        <v/>
      </c>
      <c r="M558" s="19">
        <f>B558/L558</f>
        <v/>
      </c>
      <c r="N558" s="19">
        <f>IF(K558&lt;2.6, IF(B558&lt;5000, 35,IF(B558&lt;1200, 80, 120)),IF(B558&lt;1000,15,IF(B558&lt;5000,35,35)))</f>
        <v/>
      </c>
      <c r="O558" s="101">
        <f>+IF(M558&gt;N558,N558,M558)</f>
        <v/>
      </c>
    </row>
    <row r="559">
      <c r="A559" s="19">
        <f>+'CPT data reduction'!A559</f>
        <v/>
      </c>
      <c r="B559" s="19">
        <f>+'CPT data reduction'!M559</f>
        <v/>
      </c>
      <c r="C559" s="25">
        <f>IF(A559&gt;$H$1,AVERAGE(OFFSET(B559,$F$1,0,1,1):OFFSET(B559,-$F$1,0,1,1)),0)</f>
        <v/>
      </c>
      <c r="D559" s="101" t="n"/>
      <c r="E559" s="101" t="n"/>
      <c r="K559" s="25">
        <f>+'CPT data reduction'!S559</f>
        <v/>
      </c>
      <c r="L559" s="19">
        <f>IF(K559&lt;2.6, IF(B559&lt;5000, 120, 200),IF(B559&lt;1000,30,IF(B559&lt;5000,80,120)))</f>
        <v/>
      </c>
      <c r="M559" s="19">
        <f>B559/L559</f>
        <v/>
      </c>
      <c r="N559" s="19">
        <f>IF(K559&lt;2.6, IF(B559&lt;5000, 35,IF(B559&lt;1200, 80, 120)),IF(B559&lt;1000,15,IF(B559&lt;5000,35,35)))</f>
        <v/>
      </c>
      <c r="O559" s="101">
        <f>+IF(M559&gt;N559,N559,M559)</f>
        <v/>
      </c>
    </row>
    <row r="560">
      <c r="A560" s="19">
        <f>+'CPT data reduction'!A560</f>
        <v/>
      </c>
      <c r="B560" s="19">
        <f>+'CPT data reduction'!M560</f>
        <v/>
      </c>
      <c r="C560" s="25">
        <f>IF(A560&gt;$H$1,AVERAGE(OFFSET(B560,$F$1,0,1,1):OFFSET(B560,-$F$1,0,1,1)),0)</f>
        <v/>
      </c>
      <c r="D560" s="101" t="n"/>
      <c r="E560" s="101" t="n"/>
      <c r="K560" s="25">
        <f>+'CPT data reduction'!S560</f>
        <v/>
      </c>
      <c r="L560" s="19">
        <f>IF(K560&lt;2.6, IF(B560&lt;5000, 120, 200),IF(B560&lt;1000,30,IF(B560&lt;5000,80,120)))</f>
        <v/>
      </c>
      <c r="M560" s="19">
        <f>B560/L560</f>
        <v/>
      </c>
      <c r="N560" s="19">
        <f>IF(K560&lt;2.6, IF(B560&lt;5000, 35,IF(B560&lt;1200, 80, 120)),IF(B560&lt;1000,15,IF(B560&lt;5000,35,35)))</f>
        <v/>
      </c>
      <c r="O560" s="101">
        <f>+IF(M560&gt;N560,N560,M560)</f>
        <v/>
      </c>
    </row>
    <row r="561">
      <c r="A561" s="19">
        <f>+'CPT data reduction'!A561</f>
        <v/>
      </c>
      <c r="B561" s="19">
        <f>+'CPT data reduction'!M561</f>
        <v/>
      </c>
      <c r="C561" s="25">
        <f>IF(A561&gt;$H$1,AVERAGE(OFFSET(B561,$F$1,0,1,1):OFFSET(B561,-$F$1,0,1,1)),0)</f>
        <v/>
      </c>
      <c r="D561" s="101" t="n"/>
      <c r="E561" s="101" t="n"/>
      <c r="K561" s="25">
        <f>+'CPT data reduction'!S561</f>
        <v/>
      </c>
      <c r="L561" s="19">
        <f>IF(K561&lt;2.6, IF(B561&lt;5000, 120, 200),IF(B561&lt;1000,30,IF(B561&lt;5000,80,120)))</f>
        <v/>
      </c>
      <c r="M561" s="19">
        <f>B561/L561</f>
        <v/>
      </c>
      <c r="N561" s="19">
        <f>IF(K561&lt;2.6, IF(B561&lt;5000, 35,IF(B561&lt;1200, 80, 120)),IF(B561&lt;1000,15,IF(B561&lt;5000,35,35)))</f>
        <v/>
      </c>
      <c r="O561" s="101">
        <f>+IF(M561&gt;N561,N561,M561)</f>
        <v/>
      </c>
    </row>
    <row r="562">
      <c r="A562" s="19">
        <f>+'CPT data reduction'!A562</f>
        <v/>
      </c>
      <c r="B562" s="19">
        <f>+'CPT data reduction'!M562</f>
        <v/>
      </c>
      <c r="C562" s="25">
        <f>IF(A562&gt;$H$1,AVERAGE(OFFSET(B562,$F$1,0,1,1):OFFSET(B562,-$F$1,0,1,1)),0)</f>
        <v/>
      </c>
      <c r="D562" s="101" t="n"/>
      <c r="E562" s="101" t="n"/>
      <c r="K562" s="25">
        <f>+'CPT data reduction'!S562</f>
        <v/>
      </c>
      <c r="L562" s="19">
        <f>IF(K562&lt;2.6, IF(B562&lt;5000, 120, 200),IF(B562&lt;1000,30,IF(B562&lt;5000,80,120)))</f>
        <v/>
      </c>
      <c r="M562" s="19">
        <f>B562/L562</f>
        <v/>
      </c>
      <c r="N562" s="19">
        <f>IF(K562&lt;2.6, IF(B562&lt;5000, 35,IF(B562&lt;1200, 80, 120)),IF(B562&lt;1000,15,IF(B562&lt;5000,35,35)))</f>
        <v/>
      </c>
      <c r="O562" s="101">
        <f>+IF(M562&gt;N562,N562,M562)</f>
        <v/>
      </c>
    </row>
    <row r="563">
      <c r="A563" s="19">
        <f>+'CPT data reduction'!A563</f>
        <v/>
      </c>
      <c r="B563" s="19">
        <f>+'CPT data reduction'!M563</f>
        <v/>
      </c>
      <c r="C563" s="25">
        <f>IF(A563&gt;$H$1,AVERAGE(OFFSET(B563,$F$1,0,1,1):OFFSET(B563,-$F$1,0,1,1)),0)</f>
        <v/>
      </c>
      <c r="D563" s="101" t="n"/>
      <c r="E563" s="101" t="n"/>
      <c r="K563" s="25">
        <f>+'CPT data reduction'!S563</f>
        <v/>
      </c>
      <c r="L563" s="19">
        <f>IF(K563&lt;2.6, IF(B563&lt;5000, 120, 200),IF(B563&lt;1000,30,IF(B563&lt;5000,80,120)))</f>
        <v/>
      </c>
      <c r="M563" s="19">
        <f>B563/L563</f>
        <v/>
      </c>
      <c r="N563" s="19">
        <f>IF(K563&lt;2.6, IF(B563&lt;5000, 35,IF(B563&lt;1200, 80, 120)),IF(B563&lt;1000,15,IF(B563&lt;5000,35,35)))</f>
        <v/>
      </c>
      <c r="O563" s="101">
        <f>+IF(M563&gt;N563,N563,M563)</f>
        <v/>
      </c>
    </row>
    <row r="564">
      <c r="A564" s="19">
        <f>+'CPT data reduction'!A564</f>
        <v/>
      </c>
      <c r="B564" s="19">
        <f>+'CPT data reduction'!M564</f>
        <v/>
      </c>
      <c r="C564" s="25">
        <f>IF(A564&gt;$H$1,AVERAGE(OFFSET(B564,$F$1,0,1,1):OFFSET(B564,-$F$1,0,1,1)),0)</f>
        <v/>
      </c>
      <c r="D564" s="101" t="n"/>
      <c r="E564" s="101" t="n"/>
      <c r="K564" s="25">
        <f>+'CPT data reduction'!S564</f>
        <v/>
      </c>
      <c r="L564" s="19">
        <f>IF(K564&lt;2.6, IF(B564&lt;5000, 120, 200),IF(B564&lt;1000,30,IF(B564&lt;5000,80,120)))</f>
        <v/>
      </c>
      <c r="M564" s="19">
        <f>B564/L564</f>
        <v/>
      </c>
      <c r="N564" s="19">
        <f>IF(K564&lt;2.6, IF(B564&lt;5000, 35,IF(B564&lt;1200, 80, 120)),IF(B564&lt;1000,15,IF(B564&lt;5000,35,35)))</f>
        <v/>
      </c>
      <c r="O564" s="101">
        <f>+IF(M564&gt;N564,N564,M564)</f>
        <v/>
      </c>
    </row>
    <row r="565">
      <c r="A565" s="19">
        <f>+'CPT data reduction'!A565</f>
        <v/>
      </c>
      <c r="B565" s="19">
        <f>+'CPT data reduction'!M565</f>
        <v/>
      </c>
      <c r="C565" s="25">
        <f>IF(A565&gt;$H$1,AVERAGE(OFFSET(B565,$F$1,0,1,1):OFFSET(B565,-$F$1,0,1,1)),0)</f>
        <v/>
      </c>
      <c r="D565" s="101" t="n"/>
      <c r="E565" s="101" t="n"/>
      <c r="K565" s="25">
        <f>+'CPT data reduction'!S565</f>
        <v/>
      </c>
      <c r="L565" s="19">
        <f>IF(K565&lt;2.6, IF(B565&lt;5000, 120, 200),IF(B565&lt;1000,30,IF(B565&lt;5000,80,120)))</f>
        <v/>
      </c>
      <c r="M565" s="19">
        <f>B565/L565</f>
        <v/>
      </c>
      <c r="N565" s="19">
        <f>IF(K565&lt;2.6, IF(B565&lt;5000, 35,IF(B565&lt;1200, 80, 120)),IF(B565&lt;1000,15,IF(B565&lt;5000,35,35)))</f>
        <v/>
      </c>
      <c r="O565" s="101">
        <f>+IF(M565&gt;N565,N565,M565)</f>
        <v/>
      </c>
    </row>
    <row r="566">
      <c r="A566" s="19">
        <f>+'CPT data reduction'!A566</f>
        <v/>
      </c>
      <c r="B566" s="19">
        <f>+'CPT data reduction'!M566</f>
        <v/>
      </c>
      <c r="C566" s="25">
        <f>IF(A566&gt;$H$1,AVERAGE(OFFSET(B566,$F$1,0,1,1):OFFSET(B566,-$F$1,0,1,1)),0)</f>
        <v/>
      </c>
      <c r="D566" s="101" t="n"/>
      <c r="E566" s="101" t="n"/>
      <c r="K566" s="25">
        <f>+'CPT data reduction'!S566</f>
        <v/>
      </c>
      <c r="L566" s="19">
        <f>IF(K566&lt;2.6, IF(B566&lt;5000, 120, 200),IF(B566&lt;1000,30,IF(B566&lt;5000,80,120)))</f>
        <v/>
      </c>
      <c r="M566" s="19">
        <f>B566/L566</f>
        <v/>
      </c>
      <c r="N566" s="19">
        <f>IF(K566&lt;2.6, IF(B566&lt;5000, 35,IF(B566&lt;1200, 80, 120)),IF(B566&lt;1000,15,IF(B566&lt;5000,35,35)))</f>
        <v/>
      </c>
      <c r="O566" s="101">
        <f>+IF(M566&gt;N566,N566,M566)</f>
        <v/>
      </c>
    </row>
    <row r="567">
      <c r="A567" s="19">
        <f>+'CPT data reduction'!A567</f>
        <v/>
      </c>
      <c r="B567" s="19">
        <f>+'CPT data reduction'!M567</f>
        <v/>
      </c>
      <c r="C567" s="25">
        <f>IF(A567&gt;$H$1,AVERAGE(OFFSET(B567,$F$1,0,1,1):OFFSET(B567,-$F$1,0,1,1)),0)</f>
        <v/>
      </c>
      <c r="D567" s="101" t="n"/>
      <c r="E567" s="101" t="n"/>
      <c r="K567" s="25">
        <f>+'CPT data reduction'!S567</f>
        <v/>
      </c>
      <c r="L567" s="19">
        <f>IF(K567&lt;2.6, IF(B567&lt;5000, 120, 200),IF(B567&lt;1000,30,IF(B567&lt;5000,80,120)))</f>
        <v/>
      </c>
      <c r="M567" s="19">
        <f>B567/L567</f>
        <v/>
      </c>
      <c r="N567" s="19">
        <f>IF(K567&lt;2.6, IF(B567&lt;5000, 35,IF(B567&lt;1200, 80, 120)),IF(B567&lt;1000,15,IF(B567&lt;5000,35,35)))</f>
        <v/>
      </c>
      <c r="O567" s="101">
        <f>+IF(M567&gt;N567,N567,M567)</f>
        <v/>
      </c>
    </row>
    <row r="568">
      <c r="A568" s="19">
        <f>+'CPT data reduction'!A568</f>
        <v/>
      </c>
      <c r="B568" s="19">
        <f>+'CPT data reduction'!M568</f>
        <v/>
      </c>
      <c r="C568" s="25">
        <f>IF(A568&gt;$H$1,AVERAGE(OFFSET(B568,$F$1,0,1,1):OFFSET(B568,-$F$1,0,1,1)),0)</f>
        <v/>
      </c>
      <c r="D568" s="101" t="n"/>
      <c r="E568" s="101" t="n"/>
      <c r="K568" s="25">
        <f>+'CPT data reduction'!S568</f>
        <v/>
      </c>
      <c r="L568" s="19">
        <f>IF(K568&lt;2.6, IF(B568&lt;5000, 120, 200),IF(B568&lt;1000,30,IF(B568&lt;5000,80,120)))</f>
        <v/>
      </c>
      <c r="M568" s="19">
        <f>B568/L568</f>
        <v/>
      </c>
      <c r="N568" s="19">
        <f>IF(K568&lt;2.6, IF(B568&lt;5000, 35,IF(B568&lt;1200, 80, 120)),IF(B568&lt;1000,15,IF(B568&lt;5000,35,35)))</f>
        <v/>
      </c>
      <c r="O568" s="101">
        <f>+IF(M568&gt;N568,N568,M568)</f>
        <v/>
      </c>
    </row>
    <row r="569">
      <c r="A569" s="19">
        <f>+'CPT data reduction'!A569</f>
        <v/>
      </c>
      <c r="B569" s="19">
        <f>+'CPT data reduction'!M569</f>
        <v/>
      </c>
      <c r="C569" s="25">
        <f>IF(A569&gt;$H$1,AVERAGE(OFFSET(B569,$F$1,0,1,1):OFFSET(B569,-$F$1,0,1,1)),0)</f>
        <v/>
      </c>
      <c r="D569" s="101" t="n"/>
      <c r="E569" s="101" t="n"/>
      <c r="K569" s="25">
        <f>+'CPT data reduction'!S569</f>
        <v/>
      </c>
      <c r="L569" s="19">
        <f>IF(K569&lt;2.6, IF(B569&lt;5000, 120, 200),IF(B569&lt;1000,30,IF(B569&lt;5000,80,120)))</f>
        <v/>
      </c>
      <c r="M569" s="19">
        <f>B569/L569</f>
        <v/>
      </c>
      <c r="N569" s="19">
        <f>IF(K569&lt;2.6, IF(B569&lt;5000, 35,IF(B569&lt;1200, 80, 120)),IF(B569&lt;1000,15,IF(B569&lt;5000,35,35)))</f>
        <v/>
      </c>
      <c r="O569" s="101">
        <f>+IF(M569&gt;N569,N569,M569)</f>
        <v/>
      </c>
    </row>
    <row r="570">
      <c r="A570" s="19">
        <f>+'CPT data reduction'!A570</f>
        <v/>
      </c>
      <c r="B570" s="19">
        <f>+'CPT data reduction'!M570</f>
        <v/>
      </c>
      <c r="C570" s="25">
        <f>IF(A570&gt;$H$1,AVERAGE(OFFSET(B570,$F$1,0,1,1):OFFSET(B570,-$F$1,0,1,1)),0)</f>
        <v/>
      </c>
      <c r="D570" s="101" t="n"/>
      <c r="E570" s="101" t="n"/>
      <c r="K570" s="25">
        <f>+'CPT data reduction'!S570</f>
        <v/>
      </c>
      <c r="L570" s="19">
        <f>IF(K570&lt;2.6, IF(B570&lt;5000, 120, 200),IF(B570&lt;1000,30,IF(B570&lt;5000,80,120)))</f>
        <v/>
      </c>
      <c r="M570" s="19">
        <f>B570/L570</f>
        <v/>
      </c>
      <c r="N570" s="19">
        <f>IF(K570&lt;2.6, IF(B570&lt;5000, 35,IF(B570&lt;1200, 80, 120)),IF(B570&lt;1000,15,IF(B570&lt;5000,35,35)))</f>
        <v/>
      </c>
      <c r="O570" s="101">
        <f>+IF(M570&gt;N570,N570,M570)</f>
        <v/>
      </c>
    </row>
    <row r="571">
      <c r="A571" s="19">
        <f>+'CPT data reduction'!A571</f>
        <v/>
      </c>
      <c r="B571" s="19">
        <f>+'CPT data reduction'!M571</f>
        <v/>
      </c>
      <c r="C571" s="25">
        <f>IF(A571&gt;$H$1,AVERAGE(OFFSET(B571,$F$1,0,1,1):OFFSET(B571,-$F$1,0,1,1)),0)</f>
        <v/>
      </c>
      <c r="D571" s="101" t="n"/>
      <c r="E571" s="101" t="n"/>
      <c r="K571" s="25">
        <f>+'CPT data reduction'!S571</f>
        <v/>
      </c>
      <c r="L571" s="19">
        <f>IF(K571&lt;2.6, IF(B571&lt;5000, 120, 200),IF(B571&lt;1000,30,IF(B571&lt;5000,80,120)))</f>
        <v/>
      </c>
      <c r="M571" s="19">
        <f>B571/L571</f>
        <v/>
      </c>
      <c r="N571" s="19">
        <f>IF(K571&lt;2.6, IF(B571&lt;5000, 35,IF(B571&lt;1200, 80, 120)),IF(B571&lt;1000,15,IF(B571&lt;5000,35,35)))</f>
        <v/>
      </c>
      <c r="O571" s="101">
        <f>+IF(M571&gt;N571,N571,M571)</f>
        <v/>
      </c>
    </row>
    <row r="572">
      <c r="A572" s="19">
        <f>+'CPT data reduction'!A572</f>
        <v/>
      </c>
      <c r="B572" s="19">
        <f>+'CPT data reduction'!M572</f>
        <v/>
      </c>
      <c r="C572" s="25">
        <f>IF(A572&gt;$H$1,AVERAGE(OFFSET(B572,$F$1,0,1,1):OFFSET(B572,-$F$1,0,1,1)),0)</f>
        <v/>
      </c>
      <c r="K572" s="25">
        <f>+'CPT data reduction'!S572</f>
        <v/>
      </c>
      <c r="L572" s="19">
        <f>IF(K572&lt;2.6, IF(B572&lt;5000, 120, 200),IF(B572&lt;1000,30,IF(B572&lt;5000,80,120)))</f>
        <v/>
      </c>
      <c r="M572" s="19">
        <f>B572/L572</f>
        <v/>
      </c>
      <c r="N572" s="19">
        <f>IF(K572&lt;2.6, IF(B572&lt;5000, 35,IF(B572&lt;1200, 80, 120)),IF(B572&lt;1000,15,IF(B572&lt;5000,35,35)))</f>
        <v/>
      </c>
      <c r="O572" s="101">
        <f>+IF(M572&gt;N572,N572,M572)</f>
        <v/>
      </c>
    </row>
    <row r="573">
      <c r="A573" s="19">
        <f>+'CPT data reduction'!A573</f>
        <v/>
      </c>
      <c r="B573" s="19">
        <f>+'CPT data reduction'!M573</f>
        <v/>
      </c>
      <c r="C573" s="25">
        <f>IF(A573&gt;$H$1,AVERAGE(OFFSET(B573,$F$1,0,1,1):OFFSET(B573,-$F$1,0,1,1)),0)</f>
        <v/>
      </c>
      <c r="K573" s="25">
        <f>+'CPT data reduction'!S573</f>
        <v/>
      </c>
      <c r="L573" s="19">
        <f>IF(K573&lt;2.6, IF(B573&lt;5000, 120, 200),IF(B573&lt;1000,30,IF(B573&lt;5000,80,120)))</f>
        <v/>
      </c>
      <c r="M573" s="19">
        <f>B573/L573</f>
        <v/>
      </c>
      <c r="N573" s="19">
        <f>IF(K573&lt;2.6, IF(B573&lt;5000, 35,IF(B573&lt;1200, 80, 120)),IF(B573&lt;1000,15,IF(B573&lt;5000,35,35)))</f>
        <v/>
      </c>
      <c r="O573" s="101">
        <f>+IF(M573&gt;N573,N573,M573)</f>
        <v/>
      </c>
    </row>
    <row r="574">
      <c r="A574" s="19">
        <f>+'CPT data reduction'!A574</f>
        <v/>
      </c>
      <c r="B574" s="19">
        <f>+'CPT data reduction'!M574</f>
        <v/>
      </c>
      <c r="C574" s="25">
        <f>IF(A574&gt;$H$1,AVERAGE(OFFSET(B574,$F$1,0,1,1):OFFSET(B574,-$F$1,0,1,1)),0)</f>
        <v/>
      </c>
      <c r="K574" s="25">
        <f>+'CPT data reduction'!S574</f>
        <v/>
      </c>
      <c r="L574" s="19">
        <f>IF(K574&lt;2.6, IF(B574&lt;5000, 120, 200),IF(B574&lt;1000,30,IF(B574&lt;5000,80,120)))</f>
        <v/>
      </c>
      <c r="M574" s="19">
        <f>B574/L574</f>
        <v/>
      </c>
      <c r="N574" s="19">
        <f>IF(K574&lt;2.6, IF(B574&lt;5000, 35,IF(B574&lt;1200, 80, 120)),IF(B574&lt;1000,15,IF(B574&lt;5000,35,35)))</f>
        <v/>
      </c>
      <c r="O574" s="101">
        <f>+IF(M574&gt;N574,N574,M574)</f>
        <v/>
      </c>
    </row>
    <row r="575">
      <c r="A575" s="19">
        <f>+'CPT data reduction'!A575</f>
        <v/>
      </c>
      <c r="B575" s="19">
        <f>+'CPT data reduction'!M575</f>
        <v/>
      </c>
      <c r="C575" s="25">
        <f>IF(A575&gt;$H$1,AVERAGE(OFFSET(B575,$F$1,0,1,1):OFFSET(B575,-$F$1,0,1,1)),0)</f>
        <v/>
      </c>
      <c r="K575" s="25">
        <f>+'CPT data reduction'!S575</f>
        <v/>
      </c>
      <c r="L575" s="19">
        <f>IF(K575&lt;2.6, IF(B575&lt;5000, 120, 200),IF(B575&lt;1000,30,IF(B575&lt;5000,80,120)))</f>
        <v/>
      </c>
      <c r="M575" s="19">
        <f>B575/L575</f>
        <v/>
      </c>
      <c r="N575" s="19">
        <f>IF(K575&lt;2.6, IF(B575&lt;5000, 35,IF(B575&lt;1200, 80, 120)),IF(B575&lt;1000,15,IF(B575&lt;5000,35,35)))</f>
        <v/>
      </c>
      <c r="O575" s="101">
        <f>+IF(M575&gt;N575,N575,M575)</f>
        <v/>
      </c>
    </row>
    <row r="576">
      <c r="A576" s="19">
        <f>+'CPT data reduction'!A576</f>
        <v/>
      </c>
      <c r="B576" s="19">
        <f>+'CPT data reduction'!M576</f>
        <v/>
      </c>
      <c r="C576" s="25">
        <f>IF(A576&gt;$H$1,AVERAGE(OFFSET(B576,$F$1,0,1,1):OFFSET(B576,-$F$1,0,1,1)),0)</f>
        <v/>
      </c>
      <c r="K576" s="25">
        <f>+'CPT data reduction'!S576</f>
        <v/>
      </c>
      <c r="L576" s="19">
        <f>IF(K576&lt;2.6, IF(B576&lt;5000, 120, 200),IF(B576&lt;1000,30,IF(B576&lt;5000,80,120)))</f>
        <v/>
      </c>
      <c r="M576" s="19">
        <f>B576/L576</f>
        <v/>
      </c>
      <c r="N576" s="19">
        <f>IF(K576&lt;2.6, IF(B576&lt;5000, 35,IF(B576&lt;1200, 80, 120)),IF(B576&lt;1000,15,IF(B576&lt;5000,35,35)))</f>
        <v/>
      </c>
      <c r="O576" s="101">
        <f>+IF(M576&gt;N576,N576,M576)</f>
        <v/>
      </c>
    </row>
    <row r="577">
      <c r="A577" s="19">
        <f>+'CPT data reduction'!A577</f>
        <v/>
      </c>
      <c r="B577" s="19">
        <f>+'CPT data reduction'!M577</f>
        <v/>
      </c>
      <c r="C577" s="25">
        <f>IF(A577&gt;$H$1,AVERAGE(OFFSET(B577,$F$1,0,1,1):OFFSET(B577,-$F$1,0,1,1)),0)</f>
        <v/>
      </c>
      <c r="K577" s="25">
        <f>+'CPT data reduction'!S577</f>
        <v/>
      </c>
      <c r="L577" s="19">
        <f>IF(K577&lt;2.6, IF(B577&lt;5000, 120, 200),IF(B577&lt;1000,30,IF(B577&lt;5000,80,120)))</f>
        <v/>
      </c>
      <c r="M577" s="19">
        <f>B577/L577</f>
        <v/>
      </c>
      <c r="N577" s="19">
        <f>IF(K577&lt;2.6, IF(B577&lt;5000, 35,IF(B577&lt;1200, 80, 120)),IF(B577&lt;1000,15,IF(B577&lt;5000,35,35)))</f>
        <v/>
      </c>
      <c r="O577" s="101">
        <f>+IF(M577&gt;N577,N577,M577)</f>
        <v/>
      </c>
    </row>
    <row r="578">
      <c r="A578" s="19">
        <f>+'CPT data reduction'!A578</f>
        <v/>
      </c>
      <c r="B578" s="19">
        <f>+'CPT data reduction'!M578</f>
        <v/>
      </c>
      <c r="C578" s="25">
        <f>IF(A578&gt;$H$1,AVERAGE(OFFSET(B578,$F$1,0,1,1):OFFSET(B578,-$F$1,0,1,1)),0)</f>
        <v/>
      </c>
      <c r="K578" s="25">
        <f>+'CPT data reduction'!S578</f>
        <v/>
      </c>
      <c r="L578" s="19">
        <f>IF(K578&lt;2.6, IF(B578&lt;5000, 120, 200),IF(B578&lt;1000,30,IF(B578&lt;5000,80,120)))</f>
        <v/>
      </c>
      <c r="M578" s="19">
        <f>B578/L578</f>
        <v/>
      </c>
      <c r="N578" s="19">
        <f>IF(K578&lt;2.6, IF(B578&lt;5000, 35,IF(B578&lt;1200, 80, 120)),IF(B578&lt;1000,15,IF(B578&lt;5000,35,35)))</f>
        <v/>
      </c>
      <c r="O578" s="101">
        <f>+IF(M578&gt;N578,N578,M578)</f>
        <v/>
      </c>
    </row>
    <row r="579">
      <c r="A579" s="19">
        <f>+'CPT data reduction'!A579</f>
        <v/>
      </c>
      <c r="B579" s="19">
        <f>+'CPT data reduction'!M579</f>
        <v/>
      </c>
      <c r="C579" s="25">
        <f>IF(A579&gt;$H$1,AVERAGE(OFFSET(B579,$F$1,0,1,1):OFFSET(B579,-$F$1,0,1,1)),0)</f>
        <v/>
      </c>
      <c r="K579" s="25">
        <f>+'CPT data reduction'!S579</f>
        <v/>
      </c>
      <c r="L579" s="19">
        <f>IF(K579&lt;2.6, IF(B579&lt;5000, 120, 200),IF(B579&lt;1000,30,IF(B579&lt;5000,80,120)))</f>
        <v/>
      </c>
      <c r="M579" s="19">
        <f>B579/L579</f>
        <v/>
      </c>
      <c r="N579" s="19">
        <f>IF(K579&lt;2.6, IF(B579&lt;5000, 35,IF(B579&lt;1200, 80, 120)),IF(B579&lt;1000,15,IF(B579&lt;5000,35,35)))</f>
        <v/>
      </c>
      <c r="O579" s="101">
        <f>+IF(M579&gt;N579,N579,M579)</f>
        <v/>
      </c>
    </row>
    <row r="580">
      <c r="A580" s="19">
        <f>+'CPT data reduction'!A580</f>
        <v/>
      </c>
      <c r="B580" s="19">
        <f>+'CPT data reduction'!M580</f>
        <v/>
      </c>
      <c r="C580" s="25">
        <f>IF(A580&gt;$H$1,AVERAGE(OFFSET(B580,$F$1,0,1,1):OFFSET(B580,-$F$1,0,1,1)),0)</f>
        <v/>
      </c>
      <c r="K580" s="25">
        <f>+'CPT data reduction'!S580</f>
        <v/>
      </c>
      <c r="L580" s="19">
        <f>IF(K580&lt;2.6, IF(B580&lt;5000, 120, 200),IF(B580&lt;1000,30,IF(B580&lt;5000,80,120)))</f>
        <v/>
      </c>
      <c r="M580" s="19">
        <f>B580/L580</f>
        <v/>
      </c>
      <c r="N580" s="19">
        <f>IF(K580&lt;2.6, IF(B580&lt;5000, 35,IF(B580&lt;1200, 80, 120)),IF(B580&lt;1000,15,IF(B580&lt;5000,35,35)))</f>
        <v/>
      </c>
      <c r="O580" s="101">
        <f>+IF(M580&gt;N580,N580,M580)</f>
        <v/>
      </c>
    </row>
    <row r="581">
      <c r="A581" s="19">
        <f>+'CPT data reduction'!A581</f>
        <v/>
      </c>
      <c r="B581" s="19">
        <f>+'CPT data reduction'!M581</f>
        <v/>
      </c>
      <c r="C581" s="25">
        <f>IF(A581&gt;$H$1,AVERAGE(OFFSET(B581,$F$1,0,1,1):OFFSET(B581,-$F$1,0,1,1)),0)</f>
        <v/>
      </c>
      <c r="K581" s="25">
        <f>+'CPT data reduction'!S581</f>
        <v/>
      </c>
      <c r="L581" s="19">
        <f>IF(K581&lt;2.6, IF(B581&lt;5000, 120, 200),IF(B581&lt;1000,30,IF(B581&lt;5000,80,120)))</f>
        <v/>
      </c>
      <c r="M581" s="19">
        <f>B581/L581</f>
        <v/>
      </c>
      <c r="N581" s="19">
        <f>IF(K581&lt;2.6, IF(B581&lt;5000, 35,IF(B581&lt;1200, 80, 120)),IF(B581&lt;1000,15,IF(B581&lt;5000,35,35)))</f>
        <v/>
      </c>
      <c r="O581" s="101">
        <f>+IF(M581&gt;N581,N581,M581)</f>
        <v/>
      </c>
    </row>
    <row r="582">
      <c r="A582" s="19">
        <f>+'CPT data reduction'!A582</f>
        <v/>
      </c>
      <c r="B582" s="19">
        <f>+'CPT data reduction'!M582</f>
        <v/>
      </c>
      <c r="C582" s="25">
        <f>IF(A582&gt;$H$1,AVERAGE(OFFSET(B582,$F$1,0,1,1):OFFSET(B582,-$F$1,0,1,1)),0)</f>
        <v/>
      </c>
      <c r="K582" s="25">
        <f>+'CPT data reduction'!S582</f>
        <v/>
      </c>
      <c r="L582" s="19">
        <f>IF(K582&lt;2.6, IF(B582&lt;5000, 120, 200),IF(B582&lt;1000,30,IF(B582&lt;5000,80,120)))</f>
        <v/>
      </c>
      <c r="M582" s="19">
        <f>B582/L582</f>
        <v/>
      </c>
      <c r="N582" s="19">
        <f>IF(K582&lt;2.6, IF(B582&lt;5000, 35,IF(B582&lt;1200, 80, 120)),IF(B582&lt;1000,15,IF(B582&lt;5000,35,35)))</f>
        <v/>
      </c>
      <c r="O582" s="101">
        <f>+IF(M582&gt;N582,N582,M582)</f>
        <v/>
      </c>
    </row>
    <row r="583">
      <c r="A583" s="19">
        <f>+'CPT data reduction'!A583</f>
        <v/>
      </c>
      <c r="B583" s="19">
        <f>+'CPT data reduction'!M583</f>
        <v/>
      </c>
      <c r="C583" s="25">
        <f>IF(A583&gt;$H$1,AVERAGE(OFFSET(B583,$F$1,0,1,1):OFFSET(B583,-$F$1,0,1,1)),0)</f>
        <v/>
      </c>
      <c r="K583" s="25">
        <f>+'CPT data reduction'!S583</f>
        <v/>
      </c>
      <c r="L583" s="19">
        <f>IF(K583&lt;2.6, IF(B583&lt;5000, 120, 200),IF(B583&lt;1000,30,IF(B583&lt;5000,80,120)))</f>
        <v/>
      </c>
      <c r="M583" s="19">
        <f>B583/L583</f>
        <v/>
      </c>
      <c r="N583" s="19">
        <f>IF(K583&lt;2.6, IF(B583&lt;5000, 35,IF(B583&lt;1200, 80, 120)),IF(B583&lt;1000,15,IF(B583&lt;5000,35,35)))</f>
        <v/>
      </c>
      <c r="O583" s="101">
        <f>+IF(M583&gt;N583,N583,M583)</f>
        <v/>
      </c>
    </row>
    <row r="584">
      <c r="A584" s="19">
        <f>+'CPT data reduction'!A584</f>
        <v/>
      </c>
      <c r="B584" s="19">
        <f>+'CPT data reduction'!M584</f>
        <v/>
      </c>
      <c r="C584" s="25">
        <f>IF(A584&gt;$H$1,AVERAGE(OFFSET(B584,$F$1,0,1,1):OFFSET(B584,-$F$1,0,1,1)),0)</f>
        <v/>
      </c>
      <c r="K584" s="25">
        <f>+'CPT data reduction'!S584</f>
        <v/>
      </c>
      <c r="L584" s="19">
        <f>IF(K584&lt;2.6, IF(B584&lt;5000, 120, 200),IF(B584&lt;1000,30,IF(B584&lt;5000,80,120)))</f>
        <v/>
      </c>
      <c r="M584" s="19">
        <f>B584/L584</f>
        <v/>
      </c>
      <c r="N584" s="19">
        <f>IF(K584&lt;2.6, IF(B584&lt;5000, 35,IF(B584&lt;1200, 80, 120)),IF(B584&lt;1000,15,IF(B584&lt;5000,35,35)))</f>
        <v/>
      </c>
      <c r="O584" s="101">
        <f>+IF(M584&gt;N584,N584,M584)</f>
        <v/>
      </c>
    </row>
    <row r="585">
      <c r="A585" s="19">
        <f>+'CPT data reduction'!A585</f>
        <v/>
      </c>
      <c r="B585" s="19">
        <f>+'CPT data reduction'!M585</f>
        <v/>
      </c>
      <c r="C585" s="25">
        <f>IF(A585&gt;$H$1,AVERAGE(OFFSET(B585,$F$1,0,1,1):OFFSET(B585,-$F$1,0,1,1)),0)</f>
        <v/>
      </c>
      <c r="K585" s="25">
        <f>+'CPT data reduction'!S585</f>
        <v/>
      </c>
      <c r="L585" s="19">
        <f>IF(K585&lt;2.6, IF(B585&lt;5000, 120, 200),IF(B585&lt;1000,30,IF(B585&lt;5000,80,120)))</f>
        <v/>
      </c>
      <c r="M585" s="19">
        <f>B585/L585</f>
        <v/>
      </c>
      <c r="N585" s="19">
        <f>IF(K585&lt;2.6, IF(B585&lt;5000, 35,IF(B585&lt;1200, 80, 120)),IF(B585&lt;1000,15,IF(B585&lt;5000,35,35)))</f>
        <v/>
      </c>
      <c r="O585" s="101">
        <f>+IF(M585&gt;N585,N585,M585)</f>
        <v/>
      </c>
    </row>
    <row r="586">
      <c r="A586" s="19">
        <f>+'CPT data reduction'!A586</f>
        <v/>
      </c>
      <c r="B586" s="19">
        <f>+'CPT data reduction'!M586</f>
        <v/>
      </c>
      <c r="C586" s="25">
        <f>IF(A586&gt;$H$1,AVERAGE(OFFSET(B586,$F$1,0,1,1):OFFSET(B586,-$F$1,0,1,1)),0)</f>
        <v/>
      </c>
      <c r="K586" s="25">
        <f>+'CPT data reduction'!S586</f>
        <v/>
      </c>
      <c r="L586" s="19">
        <f>IF(K586&lt;2.6, IF(B586&lt;5000, 120, 200),IF(B586&lt;1000,30,IF(B586&lt;5000,80,120)))</f>
        <v/>
      </c>
      <c r="M586" s="19">
        <f>B586/L586</f>
        <v/>
      </c>
      <c r="N586" s="19">
        <f>IF(K586&lt;2.6, IF(B586&lt;5000, 35,IF(B586&lt;1200, 80, 120)),IF(B586&lt;1000,15,IF(B586&lt;5000,35,35)))</f>
        <v/>
      </c>
      <c r="O586" s="101">
        <f>+IF(M586&gt;N586,N586,M586)</f>
        <v/>
      </c>
    </row>
    <row r="587">
      <c r="A587" s="19">
        <f>+'CPT data reduction'!A587</f>
        <v/>
      </c>
      <c r="B587" s="19">
        <f>+'CPT data reduction'!M587</f>
        <v/>
      </c>
      <c r="C587" s="25">
        <f>IF(A587&gt;$H$1,AVERAGE(OFFSET(B587,$F$1,0,1,1):OFFSET(B587,-$F$1,0,1,1)),0)</f>
        <v/>
      </c>
      <c r="K587" s="25">
        <f>+'CPT data reduction'!S587</f>
        <v/>
      </c>
      <c r="L587" s="19">
        <f>IF(K587&lt;2.6, IF(B587&lt;5000, 120, 200),IF(B587&lt;1000,30,IF(B587&lt;5000,80,120)))</f>
        <v/>
      </c>
      <c r="M587" s="19">
        <f>B587/L587</f>
        <v/>
      </c>
      <c r="N587" s="19">
        <f>IF(K587&lt;2.6, IF(B587&lt;5000, 35,IF(B587&lt;1200, 80, 120)),IF(B587&lt;1000,15,IF(B587&lt;5000,35,35)))</f>
        <v/>
      </c>
      <c r="O587" s="101">
        <f>+IF(M587&gt;N587,N587,M587)</f>
        <v/>
      </c>
    </row>
    <row r="588">
      <c r="A588" s="19">
        <f>+'CPT data reduction'!A588</f>
        <v/>
      </c>
      <c r="B588" s="19">
        <f>+'CPT data reduction'!M588</f>
        <v/>
      </c>
      <c r="C588" s="25">
        <f>IF(A588&gt;$H$1,AVERAGE(OFFSET(B588,$F$1,0,1,1):OFFSET(B588,-$F$1,0,1,1)),0)</f>
        <v/>
      </c>
      <c r="K588" s="25">
        <f>+'CPT data reduction'!S588</f>
        <v/>
      </c>
      <c r="L588" s="19">
        <f>IF(K588&lt;2.6, IF(B588&lt;5000, 120, 200),IF(B588&lt;1000,30,IF(B588&lt;5000,80,120)))</f>
        <v/>
      </c>
      <c r="M588" s="19">
        <f>B588/L588</f>
        <v/>
      </c>
      <c r="N588" s="19">
        <f>IF(K588&lt;2.6, IF(B588&lt;5000, 35,IF(B588&lt;1200, 80, 120)),IF(B588&lt;1000,15,IF(B588&lt;5000,35,35)))</f>
        <v/>
      </c>
      <c r="O588" s="101">
        <f>+IF(M588&gt;N588,N588,M588)</f>
        <v/>
      </c>
    </row>
    <row r="589">
      <c r="A589" s="19">
        <f>+'CPT data reduction'!A589</f>
        <v/>
      </c>
      <c r="B589" s="19">
        <f>+'CPT data reduction'!M589</f>
        <v/>
      </c>
      <c r="C589" s="25">
        <f>IF(A589&gt;$H$1,AVERAGE(OFFSET(B589,$F$1,0,1,1):OFFSET(B589,-$F$1,0,1,1)),0)</f>
        <v/>
      </c>
      <c r="K589" s="25">
        <f>+'CPT data reduction'!S589</f>
        <v/>
      </c>
      <c r="L589" s="19">
        <f>IF(K589&lt;2.6, IF(B589&lt;5000, 120, 200),IF(B589&lt;1000,30,IF(B589&lt;5000,80,120)))</f>
        <v/>
      </c>
      <c r="M589" s="19">
        <f>B589/L589</f>
        <v/>
      </c>
      <c r="N589" s="19">
        <f>IF(K589&lt;2.6, IF(B589&lt;5000, 35,IF(B589&lt;1200, 80, 120)),IF(B589&lt;1000,15,IF(B589&lt;5000,35,35)))</f>
        <v/>
      </c>
      <c r="O589" s="101">
        <f>+IF(M589&gt;N589,N589,M589)</f>
        <v/>
      </c>
    </row>
    <row r="590">
      <c r="A590" s="19">
        <f>+'CPT data reduction'!A590</f>
        <v/>
      </c>
      <c r="B590" s="19">
        <f>+'CPT data reduction'!M590</f>
        <v/>
      </c>
      <c r="C590" s="25">
        <f>IF(A590&gt;$H$1,AVERAGE(OFFSET(B590,$F$1,0,1,1):OFFSET(B590,-$F$1,0,1,1)),0)</f>
        <v/>
      </c>
      <c r="K590" s="25">
        <f>+'CPT data reduction'!S590</f>
        <v/>
      </c>
      <c r="L590" s="19">
        <f>IF(K590&lt;2.6, IF(B590&lt;5000, 120, 200),IF(B590&lt;1000,30,IF(B590&lt;5000,80,120)))</f>
        <v/>
      </c>
      <c r="M590" s="19">
        <f>B590/L590</f>
        <v/>
      </c>
      <c r="N590" s="19">
        <f>IF(K590&lt;2.6, IF(B590&lt;5000, 35,IF(B590&lt;1200, 80, 120)),IF(B590&lt;1000,15,IF(B590&lt;5000,35,35)))</f>
        <v/>
      </c>
      <c r="O590" s="101">
        <f>+IF(M590&gt;N590,N590,M590)</f>
        <v/>
      </c>
    </row>
    <row r="591">
      <c r="A591" s="19">
        <f>+'CPT data reduction'!A591</f>
        <v/>
      </c>
      <c r="B591" s="19">
        <f>+'CPT data reduction'!M591</f>
        <v/>
      </c>
      <c r="C591" s="25">
        <f>IF(A591&gt;$H$1,AVERAGE(OFFSET(B591,$F$1,0,1,1):OFFSET(B591,-$F$1,0,1,1)),0)</f>
        <v/>
      </c>
      <c r="K591" s="25">
        <f>+'CPT data reduction'!S591</f>
        <v/>
      </c>
      <c r="L591" s="19">
        <f>IF(K591&lt;2.6, IF(B591&lt;5000, 120, 200),IF(B591&lt;1000,30,IF(B591&lt;5000,80,120)))</f>
        <v/>
      </c>
      <c r="M591" s="19">
        <f>B591/L591</f>
        <v/>
      </c>
      <c r="N591" s="19">
        <f>IF(K591&lt;2.6, IF(B591&lt;5000, 35,IF(B591&lt;1200, 80, 120)),IF(B591&lt;1000,15,IF(B591&lt;5000,35,35)))</f>
        <v/>
      </c>
      <c r="O591" s="101">
        <f>+IF(M591&gt;N591,N591,M591)</f>
        <v/>
      </c>
    </row>
    <row r="592">
      <c r="A592" s="19">
        <f>+'CPT data reduction'!A592</f>
        <v/>
      </c>
      <c r="B592" s="19">
        <f>+'CPT data reduction'!M592</f>
        <v/>
      </c>
      <c r="C592" s="25">
        <f>IF(A592&gt;$H$1,AVERAGE(OFFSET(B592,$F$1,0,1,1):OFFSET(B592,-$F$1,0,1,1)),0)</f>
        <v/>
      </c>
      <c r="K592" s="25">
        <f>+'CPT data reduction'!S592</f>
        <v/>
      </c>
      <c r="L592" s="19">
        <f>IF(K592&lt;2.6, IF(B592&lt;5000, 120, 200),IF(B592&lt;1000,30,IF(B592&lt;5000,80,120)))</f>
        <v/>
      </c>
      <c r="M592" s="19">
        <f>B592/L592</f>
        <v/>
      </c>
      <c r="N592" s="19">
        <f>IF(K592&lt;2.6, IF(B592&lt;5000, 35,IF(B592&lt;1200, 80, 120)),IF(B592&lt;1000,15,IF(B592&lt;5000,35,35)))</f>
        <v/>
      </c>
      <c r="O592" s="101">
        <f>+IF(M592&gt;N592,N592,M592)</f>
        <v/>
      </c>
    </row>
    <row r="593">
      <c r="A593" s="19">
        <f>+'CPT data reduction'!A593</f>
        <v/>
      </c>
      <c r="B593" s="19">
        <f>+'CPT data reduction'!M593</f>
        <v/>
      </c>
      <c r="C593" s="25">
        <f>IF(A593&gt;$H$1,AVERAGE(OFFSET(B593,$F$1,0,1,1):OFFSET(B593,-$F$1,0,1,1)),0)</f>
        <v/>
      </c>
      <c r="K593" s="25">
        <f>+'CPT data reduction'!S593</f>
        <v/>
      </c>
      <c r="L593" s="19">
        <f>IF(K593&lt;2.6, IF(B593&lt;5000, 120, 200),IF(B593&lt;1000,30,IF(B593&lt;5000,80,120)))</f>
        <v/>
      </c>
      <c r="M593" s="19">
        <f>B593/L593</f>
        <v/>
      </c>
      <c r="N593" s="19">
        <f>IF(K593&lt;2.6, IF(B593&lt;5000, 35,IF(B593&lt;1200, 80, 120)),IF(B593&lt;1000,15,IF(B593&lt;5000,35,35)))</f>
        <v/>
      </c>
      <c r="O593" s="101">
        <f>+IF(M593&gt;N593,N593,M593)</f>
        <v/>
      </c>
    </row>
    <row r="594">
      <c r="A594" s="19">
        <f>+'CPT data reduction'!A594</f>
        <v/>
      </c>
      <c r="B594" s="19">
        <f>+'CPT data reduction'!M594</f>
        <v/>
      </c>
      <c r="C594" s="25">
        <f>IF(A594&gt;$H$1,AVERAGE(OFFSET(B594,$F$1,0,1,1):OFFSET(B594,-$F$1,0,1,1)),0)</f>
        <v/>
      </c>
      <c r="K594" s="25">
        <f>+'CPT data reduction'!S594</f>
        <v/>
      </c>
      <c r="L594" s="19">
        <f>IF(K594&lt;2.6, IF(B594&lt;5000, 120, 200),IF(B594&lt;1000,30,IF(B594&lt;5000,80,120)))</f>
        <v/>
      </c>
      <c r="M594" s="19">
        <f>B594/L594</f>
        <v/>
      </c>
      <c r="N594" s="19">
        <f>IF(K594&lt;2.6, IF(B594&lt;5000, 35,IF(B594&lt;1200, 80, 120)),IF(B594&lt;1000,15,IF(B594&lt;5000,35,35)))</f>
        <v/>
      </c>
      <c r="O594" s="101">
        <f>+IF(M594&gt;N594,N594,M594)</f>
        <v/>
      </c>
    </row>
    <row r="595">
      <c r="A595" s="19">
        <f>+'CPT data reduction'!A595</f>
        <v/>
      </c>
      <c r="B595" s="19">
        <f>+'CPT data reduction'!M595</f>
        <v/>
      </c>
      <c r="C595" s="25">
        <f>IF(A595&gt;$H$1,AVERAGE(OFFSET(B595,$F$1,0,1,1):OFFSET(B595,-$F$1,0,1,1)),0)</f>
        <v/>
      </c>
      <c r="K595" s="25">
        <f>+'CPT data reduction'!S595</f>
        <v/>
      </c>
      <c r="L595" s="19">
        <f>IF(K595&lt;2.6, IF(B595&lt;5000, 120, 200),IF(B595&lt;1000,30,IF(B595&lt;5000,80,120)))</f>
        <v/>
      </c>
      <c r="M595" s="19">
        <f>B595/L595</f>
        <v/>
      </c>
      <c r="N595" s="19">
        <f>IF(K595&lt;2.6, IF(B595&lt;5000, 35,IF(B595&lt;1200, 80, 120)),IF(B595&lt;1000,15,IF(B595&lt;5000,35,35)))</f>
        <v/>
      </c>
      <c r="O595" s="101">
        <f>+IF(M595&gt;N595,N595,M595)</f>
        <v/>
      </c>
    </row>
    <row r="596">
      <c r="A596" s="19">
        <f>+'CPT data reduction'!A596</f>
        <v/>
      </c>
      <c r="B596" s="19">
        <f>+'CPT data reduction'!M596</f>
        <v/>
      </c>
      <c r="C596" s="25">
        <f>IF(A596&gt;$H$1,AVERAGE(OFFSET(B596,$F$1,0,1,1):OFFSET(B596,-$F$1,0,1,1)),0)</f>
        <v/>
      </c>
      <c r="K596" s="25">
        <f>+'CPT data reduction'!S596</f>
        <v/>
      </c>
      <c r="L596" s="19">
        <f>IF(K596&lt;2.6, IF(B596&lt;5000, 120, 200),IF(B596&lt;1000,30,IF(B596&lt;5000,80,120)))</f>
        <v/>
      </c>
      <c r="M596" s="19">
        <f>B596/L596</f>
        <v/>
      </c>
      <c r="N596" s="19">
        <f>IF(K596&lt;2.6, IF(B596&lt;5000, 35,IF(B596&lt;1200, 80, 120)),IF(B596&lt;1000,15,IF(B596&lt;5000,35,35)))</f>
        <v/>
      </c>
      <c r="O596" s="101">
        <f>+IF(M596&gt;N596,N596,M596)</f>
        <v/>
      </c>
    </row>
    <row r="597">
      <c r="A597" s="19">
        <f>+'CPT data reduction'!A597</f>
        <v/>
      </c>
      <c r="B597" s="19">
        <f>+'CPT data reduction'!M597</f>
        <v/>
      </c>
      <c r="C597" s="25">
        <f>IF(A597&gt;$H$1,AVERAGE(OFFSET(B597,$F$1,0,1,1):OFFSET(B597,-$F$1,0,1,1)),0)</f>
        <v/>
      </c>
      <c r="K597" s="25">
        <f>+'CPT data reduction'!S597</f>
        <v/>
      </c>
      <c r="L597" s="19">
        <f>IF(K597&lt;2.6, IF(B597&lt;5000, 120, 200),IF(B597&lt;1000,30,IF(B597&lt;5000,80,120)))</f>
        <v/>
      </c>
      <c r="M597" s="19">
        <f>B597/L597</f>
        <v/>
      </c>
      <c r="N597" s="19">
        <f>IF(K597&lt;2.6, IF(B597&lt;5000, 35,IF(B597&lt;1200, 80, 120)),IF(B597&lt;1000,15,IF(B597&lt;5000,35,35)))</f>
        <v/>
      </c>
      <c r="O597" s="101">
        <f>+IF(M597&gt;N597,N597,M597)</f>
        <v/>
      </c>
    </row>
    <row r="598">
      <c r="A598" s="19">
        <f>+'CPT data reduction'!A598</f>
        <v/>
      </c>
      <c r="B598" s="19">
        <f>+'CPT data reduction'!M598</f>
        <v/>
      </c>
      <c r="C598" s="25">
        <f>IF(A598&gt;$H$1,AVERAGE(OFFSET(B598,$F$1,0,1,1):OFFSET(B598,-$F$1,0,1,1)),0)</f>
        <v/>
      </c>
      <c r="K598" s="25">
        <f>+'CPT data reduction'!S598</f>
        <v/>
      </c>
      <c r="L598" s="19">
        <f>IF(K598&lt;2.6, IF(B598&lt;5000, 120, 200),IF(B598&lt;1000,30,IF(B598&lt;5000,80,120)))</f>
        <v/>
      </c>
      <c r="M598" s="19">
        <f>B598/L598</f>
        <v/>
      </c>
      <c r="N598" s="19">
        <f>IF(K598&lt;2.6, IF(B598&lt;5000, 35,IF(B598&lt;1200, 80, 120)),IF(B598&lt;1000,15,IF(B598&lt;5000,35,35)))</f>
        <v/>
      </c>
      <c r="O598" s="101">
        <f>+IF(M598&gt;N598,N598,M598)</f>
        <v/>
      </c>
    </row>
    <row r="599">
      <c r="A599" s="19">
        <f>+'CPT data reduction'!A599</f>
        <v/>
      </c>
      <c r="B599" s="19">
        <f>+'CPT data reduction'!M599</f>
        <v/>
      </c>
      <c r="C599" s="25">
        <f>IF(A599&gt;$H$1,AVERAGE(OFFSET(B599,$F$1,0,1,1):OFFSET(B599,-$F$1,0,1,1)),0)</f>
        <v/>
      </c>
      <c r="K599" s="25">
        <f>+'CPT data reduction'!S599</f>
        <v/>
      </c>
      <c r="L599" s="19">
        <f>IF(K599&lt;2.6, IF(B599&lt;5000, 120, 200),IF(B599&lt;1000,30,IF(B599&lt;5000,80,120)))</f>
        <v/>
      </c>
      <c r="M599" s="19">
        <f>B599/L599</f>
        <v/>
      </c>
      <c r="N599" s="19">
        <f>IF(K599&lt;2.6, IF(B599&lt;5000, 35,IF(B599&lt;1200, 80, 120)),IF(B599&lt;1000,15,IF(B599&lt;5000,35,35)))</f>
        <v/>
      </c>
      <c r="O599" s="101">
        <f>+IF(M599&gt;N599,N599,M599)</f>
        <v/>
      </c>
    </row>
    <row r="600">
      <c r="A600" s="19">
        <f>+'CPT data reduction'!A600</f>
        <v/>
      </c>
      <c r="B600" s="19">
        <f>+'CPT data reduction'!M600</f>
        <v/>
      </c>
      <c r="C600" s="25">
        <f>IF(A600&gt;$H$1,AVERAGE(OFFSET(B600,$F$1,0,1,1):OFFSET(B600,-$F$1,0,1,1)),0)</f>
        <v/>
      </c>
      <c r="K600" s="25">
        <f>+'CPT data reduction'!S600</f>
        <v/>
      </c>
      <c r="L600" s="19">
        <f>IF(K600&lt;2.6, IF(B600&lt;5000, 120, 200),IF(B600&lt;1000,30,IF(B600&lt;5000,80,120)))</f>
        <v/>
      </c>
      <c r="M600" s="19">
        <f>B600/L600</f>
        <v/>
      </c>
      <c r="N600" s="19">
        <f>IF(K600&lt;2.6, IF(B600&lt;5000, 35,IF(B600&lt;1200, 80, 120)),IF(B600&lt;1000,15,IF(B600&lt;5000,35,35)))</f>
        <v/>
      </c>
      <c r="O600" s="101">
        <f>+IF(M600&gt;N600,N600,M600)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Q50"/>
  <sheetViews>
    <sheetView zoomScale="150" zoomScaleNormal="100" workbookViewId="0">
      <selection activeCell="C10" sqref="C10"/>
    </sheetView>
  </sheetViews>
  <sheetFormatPr baseColWidth="10" defaultColWidth="8.83203125" defaultRowHeight="15"/>
  <cols>
    <col width="22.33203125" bestFit="1" customWidth="1" min="1" max="1"/>
    <col width="8" customWidth="1" min="2" max="2"/>
    <col width="12.5" bestFit="1" customWidth="1" min="3" max="3"/>
    <col width="13.33203125" bestFit="1" customWidth="1" min="4" max="4"/>
    <col width="10" bestFit="1" customWidth="1" min="5" max="5"/>
    <col width="7.83203125" bestFit="1" customWidth="1" min="6" max="6"/>
    <col width="24.5" bestFit="1" customWidth="1" min="7" max="7"/>
    <col width="9.1640625" customWidth="1" style="11" min="8" max="9"/>
    <col width="9.5" bestFit="1" customWidth="1" min="10" max="10"/>
    <col width="25" bestFit="1" customWidth="1" min="12" max="12"/>
    <col width="8.33203125" customWidth="1" min="14" max="14"/>
    <col width="10.83203125" bestFit="1" customWidth="1" min="17" max="17"/>
  </cols>
  <sheetData>
    <row r="1" customFormat="1" s="4">
      <c r="A1" s="32" t="inlineStr">
        <is>
          <t>Soil Parameters</t>
        </is>
      </c>
      <c r="B1" s="33" t="n"/>
      <c r="C1" s="33" t="n"/>
      <c r="D1" s="33" t="n"/>
      <c r="E1" s="33" t="n"/>
      <c r="F1" s="33" t="n"/>
      <c r="G1" s="34" t="n"/>
      <c r="H1" s="35" t="n"/>
      <c r="I1" s="33" t="n"/>
      <c r="J1" s="33" t="n"/>
      <c r="K1" s="33" t="n"/>
      <c r="L1" s="33" t="n"/>
      <c r="M1" s="33" t="n"/>
      <c r="N1" s="34" t="n"/>
      <c r="P1" s="36" t="inlineStr">
        <is>
          <t>P (Kn)</t>
        </is>
      </c>
      <c r="Q1" s="36" t="inlineStr">
        <is>
          <t>delta (mm)</t>
        </is>
      </c>
    </row>
    <row r="2" customFormat="1" s="4">
      <c r="A2" s="37" t="inlineStr">
        <is>
          <t>Soil Layer Number</t>
        </is>
      </c>
      <c r="B2" s="38" t="n">
        <v>1</v>
      </c>
      <c r="G2" s="39" t="n"/>
      <c r="H2" s="40" t="inlineStr">
        <is>
          <t xml:space="preserve">Randolph and Wroth (1978) </t>
        </is>
      </c>
      <c r="N2" s="39" t="n"/>
      <c r="P2" s="36" t="n">
        <v>50</v>
      </c>
      <c r="Q2" s="36" t="n">
        <v>2.39</v>
      </c>
    </row>
    <row r="3" ht="17" customFormat="1" customHeight="1" s="4">
      <c r="A3" s="37" t="inlineStr">
        <is>
          <t>Soil Layer</t>
        </is>
      </c>
      <c r="B3" s="41" t="inlineStr">
        <is>
          <t>#</t>
        </is>
      </c>
      <c r="C3" s="42" t="n">
        <v>1</v>
      </c>
      <c r="D3" s="42" t="n"/>
      <c r="E3" s="43" t="n"/>
      <c r="F3" s="44" t="n"/>
      <c r="G3" s="39" t="n"/>
      <c r="H3" s="37" t="inlineStr">
        <is>
          <t>Average Soil Poisson's Ratio</t>
        </is>
      </c>
      <c r="I3" s="45" t="inlineStr">
        <is>
          <t>vs</t>
        </is>
      </c>
      <c r="J3" s="46">
        <f>AVERAGE(C10:G10)</f>
        <v/>
      </c>
      <c r="N3" s="39" t="n"/>
      <c r="P3" s="36" t="n">
        <v>100</v>
      </c>
      <c r="Q3" s="36" t="n">
        <v>4.78</v>
      </c>
    </row>
    <row r="4" ht="17" customFormat="1" customHeight="1" s="4">
      <c r="A4" s="37" t="inlineStr">
        <is>
          <t>Soil Type</t>
        </is>
      </c>
      <c r="B4" s="41" t="inlineStr">
        <is>
          <t>USGS</t>
        </is>
      </c>
      <c r="C4" s="42" t="inlineStr">
        <is>
          <t>CL</t>
        </is>
      </c>
      <c r="D4" s="42" t="n"/>
      <c r="E4" s="43" t="n"/>
      <c r="F4" s="44" t="n"/>
      <c r="G4" s="39" t="n"/>
      <c r="H4" s="37" t="inlineStr">
        <is>
          <t>Soil modulus at pile top</t>
        </is>
      </c>
      <c r="I4" s="45" t="inlineStr">
        <is>
          <t>Eo (kPa)</t>
        </is>
      </c>
      <c r="J4" s="106" t="n">
        <v>200</v>
      </c>
      <c r="N4" s="39" t="n"/>
      <c r="P4" s="36" t="n">
        <v>200</v>
      </c>
      <c r="Q4" s="36" t="n">
        <v>9.56</v>
      </c>
    </row>
    <row r="5" ht="17" customFormat="1" customHeight="1" s="4">
      <c r="A5" s="37" t="inlineStr">
        <is>
          <t>Depth or elevation</t>
        </is>
      </c>
      <c r="B5" s="41" t="inlineStr">
        <is>
          <t>(m)</t>
        </is>
      </c>
      <c r="C5" s="38" t="n">
        <v>7.3</v>
      </c>
      <c r="D5" s="38" t="n"/>
      <c r="E5" s="48" t="n"/>
      <c r="F5" s="44" t="n"/>
      <c r="G5" s="39" t="n"/>
      <c r="H5" s="37" t="inlineStr">
        <is>
          <t>Soil modulus at middle</t>
        </is>
      </c>
      <c r="I5" s="45" t="inlineStr">
        <is>
          <t>Em (kPa)</t>
        </is>
      </c>
      <c r="J5" s="106" t="n">
        <v>400</v>
      </c>
      <c r="N5" s="39" t="n"/>
      <c r="P5" s="36" t="n">
        <v>400</v>
      </c>
      <c r="Q5" s="36" t="n">
        <v>19.12</v>
      </c>
    </row>
    <row r="6" ht="17" customFormat="1" customHeight="1" s="4">
      <c r="A6" s="37" t="inlineStr">
        <is>
          <t xml:space="preserve">CPT tip </t>
        </is>
      </c>
      <c r="B6" s="41" t="inlineStr">
        <is>
          <t>qt (kPa)</t>
        </is>
      </c>
      <c r="C6" s="38" t="n"/>
      <c r="D6" s="38" t="n"/>
      <c r="E6" s="48" t="n"/>
      <c r="F6" s="44" t="n"/>
      <c r="G6" s="39" t="n"/>
      <c r="H6" s="37" t="inlineStr">
        <is>
          <t>Soil modulus at pile tip</t>
        </is>
      </c>
      <c r="I6" s="45" t="inlineStr">
        <is>
          <t>ED (kPa)</t>
        </is>
      </c>
      <c r="J6" s="106" t="n">
        <v>900</v>
      </c>
      <c r="N6" s="39" t="n"/>
      <c r="P6" s="36" t="n">
        <v>500</v>
      </c>
      <c r="Q6" s="36" t="n">
        <v>23.9</v>
      </c>
    </row>
    <row r="7" ht="17" customFormat="1" customHeight="1" s="4">
      <c r="A7" s="37" t="inlineStr">
        <is>
          <t>SPT N</t>
        </is>
      </c>
      <c r="B7" s="41" t="inlineStr">
        <is>
          <t>blows/ft</t>
        </is>
      </c>
      <c r="C7" s="38" t="n"/>
      <c r="D7" s="38" t="n"/>
      <c r="E7" s="48" t="n"/>
      <c r="F7" s="44" t="n"/>
      <c r="G7" s="39" t="n"/>
      <c r="H7" s="37" t="inlineStr">
        <is>
          <t>Soil modulus below pile tip</t>
        </is>
      </c>
      <c r="I7" s="45" t="inlineStr">
        <is>
          <t>Et (kPa)</t>
        </is>
      </c>
      <c r="J7" s="106" t="n">
        <v>900</v>
      </c>
      <c r="N7" s="39" t="n"/>
    </row>
    <row r="8" customFormat="1" s="4">
      <c r="A8" s="37" t="inlineStr">
        <is>
          <t>Friction angle or Clay</t>
        </is>
      </c>
      <c r="C8" s="49" t="n"/>
      <c r="D8" s="38" t="n"/>
      <c r="E8" s="48" t="n"/>
      <c r="F8" s="44" t="n"/>
      <c r="G8" s="39" t="n"/>
      <c r="H8" s="50" t="n"/>
      <c r="I8" s="51" t="inlineStr">
        <is>
          <t>h</t>
        </is>
      </c>
      <c r="J8" s="106">
        <f>+$C$15/$C$17</f>
        <v/>
      </c>
      <c r="N8" s="39" t="n"/>
    </row>
    <row r="9" ht="17" customFormat="1" customHeight="1" s="4">
      <c r="A9" s="37" t="inlineStr">
        <is>
          <t xml:space="preserve">Soil modulus </t>
        </is>
      </c>
      <c r="B9" s="52" t="inlineStr">
        <is>
          <t>Es (kPa)</t>
        </is>
      </c>
      <c r="C9" s="53" t="n">
        <v>600</v>
      </c>
      <c r="D9" s="53" t="n"/>
      <c r="E9" s="48" t="n"/>
      <c r="F9" s="44" t="n"/>
      <c r="G9" s="39" t="n"/>
      <c r="H9" s="50" t="n"/>
      <c r="I9" s="51" t="inlineStr">
        <is>
          <t>x</t>
        </is>
      </c>
      <c r="J9" s="106">
        <f>+$J$7/$J$6</f>
        <v/>
      </c>
      <c r="N9" s="39" t="n"/>
    </row>
    <row r="10" ht="17" customFormat="1" customHeight="1" s="4">
      <c r="A10" s="37" t="inlineStr">
        <is>
          <t>Soil Poisson's Ratio</t>
        </is>
      </c>
      <c r="B10" s="52" t="inlineStr">
        <is>
          <t>vs</t>
        </is>
      </c>
      <c r="C10" s="38" t="n">
        <v>0.5</v>
      </c>
      <c r="D10" s="54" t="n"/>
      <c r="E10" s="55" t="n"/>
      <c r="F10" s="44" t="n"/>
      <c r="G10" s="39" t="n"/>
      <c r="H10" s="50" t="n"/>
      <c r="I10" s="51" t="inlineStr">
        <is>
          <t>r</t>
        </is>
      </c>
      <c r="J10" s="106">
        <f>+$J$5/$J$6</f>
        <v/>
      </c>
      <c r="N10" s="39" t="n"/>
    </row>
    <row r="11" customFormat="1" s="4">
      <c r="A11" s="40" t="inlineStr">
        <is>
          <t>Pile Parameters</t>
        </is>
      </c>
      <c r="G11" s="39" t="n"/>
      <c r="H11" s="50" t="n"/>
      <c r="I11" s="51" t="inlineStr">
        <is>
          <t>l</t>
        </is>
      </c>
      <c r="J11" s="106">
        <f>2*(1+$J$3)*$C$19/$J$6</f>
        <v/>
      </c>
      <c r="N11" s="39" t="n"/>
    </row>
    <row r="12" customFormat="1" s="4">
      <c r="A12" s="37" t="inlineStr">
        <is>
          <t>Pile Shape</t>
        </is>
      </c>
      <c r="B12" s="56" t="inlineStr">
        <is>
          <t>Circular</t>
        </is>
      </c>
      <c r="C12" s="43" t="n"/>
      <c r="G12" s="39" t="n"/>
      <c r="H12" s="50" t="n"/>
      <c r="I12" s="51" t="inlineStr">
        <is>
          <t>z</t>
        </is>
      </c>
      <c r="J12" s="106">
        <f>LN((0.25+(2.5*J10*(1-J3)-0.25)*J9)*2*C13/C17)</f>
        <v/>
      </c>
      <c r="N12" s="39" t="n"/>
    </row>
    <row r="13" customFormat="1" s="4">
      <c r="A13" s="37" t="inlineStr">
        <is>
          <t>Pile Length</t>
        </is>
      </c>
      <c r="B13" s="43" t="inlineStr">
        <is>
          <t>D (m)</t>
        </is>
      </c>
      <c r="C13" s="48" t="n">
        <v>10.6</v>
      </c>
      <c r="G13" s="39" t="n"/>
      <c r="H13" s="50" t="n"/>
      <c r="I13" s="51" t="inlineStr">
        <is>
          <t>mD</t>
        </is>
      </c>
      <c r="J13" s="57">
        <f>2*$C$13/$C$17*SQRT(2/$J$12/$J$11)</f>
        <v/>
      </c>
      <c r="N13" s="39" t="n"/>
    </row>
    <row r="14" ht="17" customFormat="1" customHeight="1" s="4">
      <c r="A14" s="37" t="inlineStr">
        <is>
          <t>Pile diameter at tip</t>
        </is>
      </c>
      <c r="B14" s="43" t="inlineStr">
        <is>
          <t>Bb(mm)</t>
        </is>
      </c>
      <c r="C14" s="48" t="n"/>
      <c r="G14" s="39" t="n"/>
      <c r="H14" s="37" t="inlineStr">
        <is>
          <t>Influence factor</t>
        </is>
      </c>
      <c r="I14" s="43" t="inlineStr">
        <is>
          <t>Ip</t>
        </is>
      </c>
      <c r="J14" s="46">
        <f>J15/J16</f>
        <v/>
      </c>
      <c r="N14" s="39" t="n"/>
    </row>
    <row r="15" ht="17" customFormat="1" customHeight="1" s="4">
      <c r="A15" s="37" t="n"/>
      <c r="B15" s="43" t="inlineStr">
        <is>
          <t>Bb(m)</t>
        </is>
      </c>
      <c r="C15" s="48">
        <f>+LCPC!C1</f>
        <v/>
      </c>
      <c r="G15" s="39" t="n"/>
      <c r="H15" s="50" t="n"/>
      <c r="I15" s="4" t="inlineStr">
        <is>
          <t>numerator</t>
        </is>
      </c>
      <c r="J15" s="107">
        <f>4*(1+J3)*(1+8*J8*TANH(J13)*C13/(PI()*J11*(1-J3)*J9*J13*C17))</f>
        <v/>
      </c>
      <c r="N15" s="39" t="n"/>
    </row>
    <row r="16" customFormat="1" s="4">
      <c r="A16" s="37" t="inlineStr">
        <is>
          <t>Pile diameter at top</t>
        </is>
      </c>
      <c r="B16" s="43" t="inlineStr">
        <is>
          <t>B(mm)</t>
        </is>
      </c>
      <c r="C16" s="48">
        <f>+C17*1000</f>
        <v/>
      </c>
      <c r="G16" s="39" t="n"/>
      <c r="H16" s="50" t="n"/>
      <c r="I16" s="4" t="inlineStr">
        <is>
          <t>denominator</t>
        </is>
      </c>
      <c r="J16" s="107">
        <f>4*J8/(1-J3)/J9+4*PI()*J10*TANH(J13)*C13/J12/J13/C17</f>
        <v/>
      </c>
      <c r="N16" s="39" t="n"/>
    </row>
    <row r="17" customFormat="1" s="4">
      <c r="A17" s="37" t="n"/>
      <c r="B17" s="43" t="inlineStr">
        <is>
          <t>B(m)</t>
        </is>
      </c>
      <c r="C17" s="48">
        <f>+C15</f>
        <v/>
      </c>
      <c r="E17" s="36" t="n"/>
      <c r="F17" s="36" t="n"/>
      <c r="G17" s="108" t="n"/>
      <c r="H17" s="37" t="inlineStr">
        <is>
          <t>Settlement of Pile Top</t>
        </is>
      </c>
      <c r="I17" s="60" t="inlineStr">
        <is>
          <t>d</t>
        </is>
      </c>
      <c r="J17" s="55">
        <f>+C24*J14/J6/C17</f>
        <v/>
      </c>
      <c r="K17" s="61" t="inlineStr">
        <is>
          <t>m</t>
        </is>
      </c>
      <c r="N17" s="39" t="n"/>
    </row>
    <row r="18" ht="17" customFormat="1" customHeight="1" s="4">
      <c r="A18" s="37" t="inlineStr">
        <is>
          <t>Pile modulus</t>
        </is>
      </c>
      <c r="B18" s="45" t="inlineStr">
        <is>
          <t>EP (GPa)</t>
        </is>
      </c>
      <c r="C18" s="62">
        <f>+LCPC!T1</f>
        <v/>
      </c>
      <c r="G18" s="39" t="n"/>
      <c r="H18" s="50" t="n"/>
      <c r="I18" s="60" t="inlineStr">
        <is>
          <t>d</t>
        </is>
      </c>
      <c r="J18" s="93">
        <f>+J17*1000</f>
        <v/>
      </c>
      <c r="K18" s="61" t="inlineStr">
        <is>
          <t>mm</t>
        </is>
      </c>
      <c r="N18" s="39" t="n"/>
    </row>
    <row r="19" ht="17" customFormat="1" customHeight="1" s="4">
      <c r="A19" s="37" t="n"/>
      <c r="B19" s="45" t="inlineStr">
        <is>
          <t>EP (kPa)</t>
        </is>
      </c>
      <c r="C19" s="109">
        <f>+C18*10^6</f>
        <v/>
      </c>
      <c r="G19" s="39" t="n"/>
      <c r="H19" s="50" t="n"/>
      <c r="N19" s="39" t="n"/>
    </row>
    <row r="20" ht="17" customFormat="1" customHeight="1" s="4">
      <c r="A20" s="37" t="inlineStr">
        <is>
          <t>Poisson's Ratio</t>
        </is>
      </c>
      <c r="B20" s="43" t="inlineStr">
        <is>
          <t>vp</t>
        </is>
      </c>
      <c r="C20" s="48" t="n">
        <v>0.2</v>
      </c>
      <c r="G20" s="39" t="n"/>
      <c r="H20" s="50" t="inlineStr">
        <is>
          <t>Base resitance to total</t>
        </is>
      </c>
      <c r="I20" s="4" t="inlineStr">
        <is>
          <t>Q/P</t>
        </is>
      </c>
      <c r="J20" s="64">
        <f>4*J8/((1-J3)*J9*COSH(J13))/(4*J8/(1-J3)/J9+J10*2*PI()*TANH(J13)*2*C13/(J12*J13*C17))</f>
        <v/>
      </c>
      <c r="N20" s="39" t="n"/>
    </row>
    <row r="21" ht="18" customFormat="1" customHeight="1" s="4" thickBot="1">
      <c r="A21" s="65" t="inlineStr">
        <is>
          <t>Perimeter</t>
        </is>
      </c>
      <c r="B21" s="66" t="inlineStr">
        <is>
          <t>Cp (m)</t>
        </is>
      </c>
      <c r="C21" s="67">
        <f>C15*PI()</f>
        <v/>
      </c>
      <c r="G21" s="39" t="n"/>
      <c r="H21" s="68" t="inlineStr">
        <is>
          <t>Base resitance to shaft resitance</t>
        </is>
      </c>
      <c r="I21" s="69" t="inlineStr">
        <is>
          <t>Q/F</t>
        </is>
      </c>
      <c r="J21" s="70">
        <f>+J20/(1-J20)</f>
        <v/>
      </c>
      <c r="K21" s="69" t="n"/>
      <c r="L21" s="69" t="n"/>
      <c r="M21" s="69" t="n"/>
      <c r="N21" s="71" t="n"/>
    </row>
    <row r="22" customFormat="1" s="4">
      <c r="A22" s="65" t="inlineStr">
        <is>
          <t>Area</t>
        </is>
      </c>
      <c r="B22" s="66" t="inlineStr">
        <is>
          <t>A (m^2)</t>
        </is>
      </c>
      <c r="C22" s="67">
        <f>+LCPC!N1</f>
        <v/>
      </c>
      <c r="D22" s="110">
        <f>+C22*C19</f>
        <v/>
      </c>
      <c r="G22" s="39" t="n"/>
      <c r="H22" s="36" t="n"/>
      <c r="I22" s="36" t="n"/>
    </row>
    <row r="23" customFormat="1" s="4">
      <c r="A23" s="40" t="inlineStr">
        <is>
          <t>Loads</t>
        </is>
      </c>
      <c r="G23" s="39" t="n"/>
      <c r="H23" s="36" t="n"/>
      <c r="I23" s="36" t="n"/>
    </row>
    <row r="24" customFormat="1" s="4">
      <c r="A24" s="37" t="inlineStr">
        <is>
          <t>Foundation Load</t>
        </is>
      </c>
      <c r="B24" s="43" t="inlineStr">
        <is>
          <t>P (kN)</t>
        </is>
      </c>
      <c r="C24" s="111">
        <f>+LCPC!X3</f>
        <v/>
      </c>
      <c r="G24" s="73" t="n"/>
      <c r="H24" s="36" t="n"/>
      <c r="I24" s="36" t="n"/>
      <c r="L24" s="74" t="n"/>
    </row>
    <row r="25" ht="16" customFormat="1" customHeight="1" s="4" thickBot="1">
      <c r="A25" s="68" t="n"/>
      <c r="B25" s="69" t="n"/>
      <c r="C25" s="69" t="n"/>
      <c r="D25" s="69" t="n"/>
      <c r="E25" s="69" t="n"/>
      <c r="F25" s="69" t="n"/>
      <c r="G25" s="71" t="n"/>
      <c r="H25" s="36" t="n"/>
      <c r="I25" s="36" t="n"/>
      <c r="M25" s="36" t="n"/>
      <c r="N25" s="36" t="n"/>
    </row>
    <row r="26" customFormat="1" s="4">
      <c r="H26" s="36" t="n"/>
      <c r="I26" s="36" t="n"/>
      <c r="M26" s="36" t="n"/>
      <c r="N26" s="75" t="n"/>
    </row>
    <row r="27" customFormat="1" s="4">
      <c r="H27" s="36" t="n"/>
      <c r="I27" s="112" t="n"/>
      <c r="M27" s="36" t="n"/>
      <c r="N27" s="77" t="n"/>
    </row>
    <row r="28" customFormat="1" s="4">
      <c r="H28" s="36" t="n"/>
      <c r="I28" s="78" t="n"/>
      <c r="M28" s="36" t="n"/>
      <c r="N28" s="77" t="n"/>
    </row>
    <row r="29" customFormat="1" s="4">
      <c r="H29" s="36" t="n"/>
      <c r="I29" s="78" t="n"/>
      <c r="M29" s="36" t="n"/>
      <c r="N29" s="77" t="n"/>
    </row>
    <row r="30" customFormat="1" s="4">
      <c r="H30" s="36" t="n"/>
      <c r="I30" s="36" t="n"/>
      <c r="M30" s="36" t="n"/>
      <c r="N30" s="79" t="n"/>
    </row>
    <row r="31" customFormat="1" s="4">
      <c r="H31" s="36" t="n"/>
      <c r="I31" s="112" t="n"/>
      <c r="M31" s="36" t="n"/>
      <c r="N31" s="80" t="n"/>
    </row>
    <row r="32" customFormat="1" s="4">
      <c r="H32" s="36" t="n"/>
      <c r="I32" s="36" t="n"/>
      <c r="M32" s="36" t="n"/>
      <c r="N32" s="36" t="n"/>
    </row>
    <row r="33" customFormat="1" s="4">
      <c r="H33" s="36" t="n"/>
      <c r="I33" s="36" t="n"/>
      <c r="M33" s="81" t="n"/>
      <c r="N33" s="77" t="n"/>
    </row>
    <row r="34" customFormat="1" s="4">
      <c r="H34" s="36" t="n"/>
      <c r="I34" s="36" t="n"/>
      <c r="M34" s="36" t="n"/>
    </row>
    <row r="35" customFormat="1" s="4">
      <c r="H35" s="36" t="n"/>
      <c r="I35" s="36" t="n"/>
      <c r="M35" s="36" t="n"/>
      <c r="N35" s="82" t="n"/>
    </row>
    <row r="36" customFormat="1" s="4">
      <c r="H36" s="36" t="n"/>
      <c r="I36" s="77" t="n"/>
      <c r="M36" s="36" t="n"/>
    </row>
    <row r="37" customFormat="1" s="4">
      <c r="H37" s="36" t="n"/>
      <c r="I37" s="36" t="n"/>
      <c r="M37" s="81" t="n"/>
      <c r="N37" s="83" t="n"/>
    </row>
    <row r="38" customFormat="1" s="4">
      <c r="H38" s="36" t="n"/>
      <c r="I38" s="36" t="n"/>
      <c r="M38" s="36" t="n"/>
      <c r="N38" s="107" t="n"/>
    </row>
    <row r="39" customFormat="1" s="4">
      <c r="H39" s="84" t="n"/>
      <c r="I39" s="85" t="n"/>
      <c r="J39" s="86" t="n"/>
      <c r="M39" s="36" t="n"/>
      <c r="N39" s="83" t="n"/>
    </row>
    <row r="40" customFormat="1" s="4">
      <c r="H40" s="84" t="n"/>
      <c r="I40" s="85" t="n"/>
      <c r="J40" s="86" t="n"/>
      <c r="M40" s="36" t="n"/>
      <c r="N40" s="107" t="n"/>
    </row>
    <row r="41" customFormat="1" s="4">
      <c r="H41" s="36" t="n"/>
      <c r="I41" s="36" t="n"/>
      <c r="M41" s="36" t="n"/>
      <c r="N41" s="82" t="n"/>
    </row>
    <row r="42" customFormat="1" s="4">
      <c r="H42" s="36" t="n"/>
      <c r="I42" s="36" t="n"/>
    </row>
    <row r="43" customFormat="1" s="4">
      <c r="H43" s="36" t="n"/>
      <c r="I43" s="36" t="n"/>
      <c r="M43" s="84" t="n"/>
      <c r="N43" s="87" t="n"/>
      <c r="O43" s="86" t="n"/>
    </row>
    <row r="44" customFormat="1" s="4">
      <c r="H44" s="36" t="n"/>
      <c r="I44" s="36" t="n"/>
      <c r="M44" s="84" t="n"/>
      <c r="N44" s="87" t="n"/>
      <c r="O44" s="86" t="n"/>
    </row>
    <row r="45" customFormat="1" s="4">
      <c r="H45" s="36" t="n"/>
      <c r="I45" s="36" t="n"/>
    </row>
    <row r="46" customFormat="1" s="4">
      <c r="H46" s="36" t="n"/>
      <c r="I46" s="36" t="n"/>
    </row>
    <row r="47" customFormat="1" s="4">
      <c r="H47" s="36" t="n"/>
      <c r="I47" s="36" t="n"/>
    </row>
    <row r="49">
      <c r="A49" s="4" t="n"/>
      <c r="B49" s="4" t="n"/>
      <c r="C49" s="4" t="n"/>
    </row>
    <row r="50">
      <c r="A50" s="4" t="n"/>
      <c r="B50" s="4" t="n"/>
      <c r="C50" s="4" t="n"/>
    </row>
  </sheetData>
  <pageMargins left="0.7086614173228347" right="0.7086614173228347" top="0.7480314960629921" bottom="0.7480314960629921" header="0.3149606299212598" footer="0.3149606299212598"/>
  <pageSetup orientation="portrait" scale="95"/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Cheng Lin</dc:creator>
  <dcterms:created xsi:type="dcterms:W3CDTF">2019-01-23T06:26:12Z</dcterms:created>
  <dcterms:modified xsi:type="dcterms:W3CDTF">2025-01-24T09:06:04Z</dcterms:modified>
  <cp:lastModifiedBy>Cheng Lin</cp:lastModifiedBy>
</cp:coreProperties>
</file>